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330A4DBE-30A4-4243-9F16-862DA49D37A2}"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6" r:id="rId25"/>
  </pivotCaches>
</workbook>
</file>

<file path=xl/calcChain.xml><?xml version="1.0" encoding="utf-8"?>
<calcChain xmlns="http://schemas.openxmlformats.org/spreadsheetml/2006/main">
  <c r="AI20" i="1" l="1"/>
  <c r="AK20" i="1" s="1"/>
  <c r="AI18" i="1"/>
  <c r="AJ18" i="1" s="1"/>
  <c r="AJ13" i="19"/>
  <c r="AK13" i="19"/>
  <c r="AL13" i="19"/>
  <c r="AM13" i="19"/>
  <c r="AN13" i="19"/>
  <c r="AJ14" i="19"/>
  <c r="AK14" i="19"/>
  <c r="AL14" i="19"/>
  <c r="AM14" i="19"/>
  <c r="AN14" i="19"/>
  <c r="AJ15" i="19"/>
  <c r="AK15" i="19"/>
  <c r="AL15" i="19"/>
  <c r="AM15" i="19"/>
  <c r="AN15" i="19"/>
  <c r="AJ16" i="19"/>
  <c r="AK16" i="19"/>
  <c r="AL16" i="19"/>
  <c r="AM16" i="19"/>
  <c r="AN16" i="19"/>
  <c r="AJ17" i="19"/>
  <c r="AK17" i="19"/>
  <c r="AL17" i="19"/>
  <c r="AM17" i="19"/>
  <c r="AN17" i="19"/>
  <c r="AJ18" i="19"/>
  <c r="AK18" i="19"/>
  <c r="AL18" i="19"/>
  <c r="AM18" i="19"/>
  <c r="AN18" i="19"/>
  <c r="AJ19" i="19"/>
  <c r="AK19" i="19"/>
  <c r="AL19" i="19"/>
  <c r="AM19" i="19"/>
  <c r="AN19" i="19"/>
  <c r="AJ20" i="19"/>
  <c r="AK20" i="19"/>
  <c r="AL20" i="19"/>
  <c r="AM20" i="19"/>
  <c r="AN20" i="19"/>
  <c r="AJ21" i="19"/>
  <c r="AK21" i="19"/>
  <c r="AL21" i="19"/>
  <c r="AM21" i="19"/>
  <c r="AN21" i="19"/>
  <c r="AJ22" i="19"/>
  <c r="AK22" i="19"/>
  <c r="AL22" i="19"/>
  <c r="AM22" i="19"/>
  <c r="AN22" i="19"/>
  <c r="AJ23" i="19"/>
  <c r="AK23" i="19"/>
  <c r="AL23" i="19"/>
  <c r="AM23" i="19"/>
  <c r="AN23" i="19"/>
  <c r="AJ24" i="19"/>
  <c r="AK24" i="19"/>
  <c r="AL24" i="19"/>
  <c r="AM24" i="19"/>
  <c r="AN24" i="19"/>
  <c r="AJ25" i="19"/>
  <c r="AK25" i="19"/>
  <c r="AL25" i="19"/>
  <c r="AM25" i="19"/>
  <c r="AN25" i="19"/>
  <c r="AJ26" i="19"/>
  <c r="AK26" i="19"/>
  <c r="AL26" i="19"/>
  <c r="AM26" i="19"/>
  <c r="AN26" i="19"/>
  <c r="AJ27" i="19"/>
  <c r="AK27" i="19"/>
  <c r="AL27" i="19"/>
  <c r="AM27" i="19"/>
  <c r="AN27" i="19"/>
  <c r="AJ28" i="19"/>
  <c r="AK28" i="19"/>
  <c r="AL28" i="19"/>
  <c r="AM28" i="19"/>
  <c r="AN28" i="19"/>
  <c r="AJ29" i="19"/>
  <c r="AK29" i="19"/>
  <c r="AL29" i="19"/>
  <c r="AM29" i="19"/>
  <c r="AN29" i="19"/>
  <c r="AJ30" i="19"/>
  <c r="AK30" i="19"/>
  <c r="AL30" i="19"/>
  <c r="AM30" i="19"/>
  <c r="AN30" i="19"/>
  <c r="AJ31" i="19"/>
  <c r="AK31" i="19"/>
  <c r="AL31" i="19"/>
  <c r="AM31" i="19"/>
  <c r="AN31" i="19"/>
  <c r="AJ32" i="19"/>
  <c r="AK32" i="19"/>
  <c r="AL32" i="19"/>
  <c r="AM32" i="19"/>
  <c r="AN32" i="19"/>
  <c r="AJ33" i="19"/>
  <c r="AK33" i="19"/>
  <c r="AL33" i="19"/>
  <c r="AM33" i="19"/>
  <c r="AN33" i="19"/>
  <c r="AJ34" i="19"/>
  <c r="AK34" i="19"/>
  <c r="AL34" i="19"/>
  <c r="AM34" i="19"/>
  <c r="AN34" i="19"/>
  <c r="AJ35" i="19"/>
  <c r="AK35" i="19"/>
  <c r="AL35" i="19"/>
  <c r="AM35" i="19"/>
  <c r="AN35" i="19"/>
  <c r="AJ36" i="19"/>
  <c r="AK36" i="19"/>
  <c r="AL36" i="19"/>
  <c r="AM36" i="19"/>
  <c r="AN36" i="19"/>
  <c r="AJ37" i="19"/>
  <c r="AK37" i="19"/>
  <c r="AL37" i="19"/>
  <c r="AM37" i="19"/>
  <c r="AN37" i="19"/>
  <c r="AJ38" i="19"/>
  <c r="AK38" i="19"/>
  <c r="AL38" i="19"/>
  <c r="AM38" i="19"/>
  <c r="AN38" i="19"/>
  <c r="AJ39" i="19"/>
  <c r="AK39" i="19"/>
  <c r="AL39" i="19"/>
  <c r="AM39" i="19"/>
  <c r="AN39" i="19"/>
  <c r="AJ40" i="19"/>
  <c r="AK40" i="19"/>
  <c r="AL40" i="19"/>
  <c r="AM40" i="19"/>
  <c r="AN40" i="19"/>
  <c r="AJ41" i="19"/>
  <c r="AK41" i="19"/>
  <c r="AL41" i="19"/>
  <c r="AM41" i="19"/>
  <c r="AN41" i="19"/>
  <c r="AJ42" i="19"/>
  <c r="AK42" i="19"/>
  <c r="AL42" i="19"/>
  <c r="AM42" i="19"/>
  <c r="AN42" i="19"/>
  <c r="AJ43" i="19"/>
  <c r="AK43" i="19"/>
  <c r="AL43" i="19"/>
  <c r="AM43" i="19"/>
  <c r="AN43" i="19"/>
  <c r="AJ44" i="19"/>
  <c r="AK44" i="19"/>
  <c r="AL44" i="19"/>
  <c r="AM44" i="19"/>
  <c r="AN44" i="19"/>
  <c r="AJ45" i="19"/>
  <c r="AK45" i="19"/>
  <c r="AL45" i="19"/>
  <c r="AM45" i="19"/>
  <c r="AN45" i="19"/>
  <c r="AJ46" i="19"/>
  <c r="AK46" i="19"/>
  <c r="AL46" i="19"/>
  <c r="AM46" i="19"/>
  <c r="AN46" i="19"/>
  <c r="AJ47" i="19"/>
  <c r="AK47" i="19"/>
  <c r="AL47" i="19"/>
  <c r="AM47" i="19"/>
  <c r="AN47" i="19"/>
  <c r="AJ48" i="19"/>
  <c r="AK48" i="19"/>
  <c r="AL48" i="19"/>
  <c r="AM48" i="19"/>
  <c r="AN48" i="19"/>
  <c r="AJ49" i="19"/>
  <c r="AK49" i="19"/>
  <c r="AL49" i="19"/>
  <c r="AM49" i="19"/>
  <c r="AN49" i="19"/>
  <c r="AJ50" i="19"/>
  <c r="AK50" i="19"/>
  <c r="AL50" i="19"/>
  <c r="AM50" i="19"/>
  <c r="AN50" i="19"/>
  <c r="AJ51" i="19"/>
  <c r="AK51" i="19"/>
  <c r="AL51" i="19"/>
  <c r="AM51" i="19"/>
  <c r="AN51" i="19"/>
  <c r="AJ52" i="19"/>
  <c r="AK52" i="19"/>
  <c r="AL52" i="19"/>
  <c r="AM52" i="19"/>
  <c r="AN52" i="19"/>
  <c r="AJ53" i="19"/>
  <c r="AK53" i="19"/>
  <c r="AL53" i="19"/>
  <c r="AM53" i="19"/>
  <c r="AN53" i="19"/>
  <c r="AJ54" i="19"/>
  <c r="AK54" i="19"/>
  <c r="AL54" i="19"/>
  <c r="AM54" i="19"/>
  <c r="AN54" i="19"/>
  <c r="AJ55" i="19"/>
  <c r="AK55" i="19"/>
  <c r="AL55" i="19"/>
  <c r="AM55" i="19"/>
  <c r="AN55" i="19"/>
  <c r="AJ56" i="19"/>
  <c r="AK56" i="19"/>
  <c r="AL56" i="19"/>
  <c r="AM56" i="19"/>
  <c r="AN56" i="19"/>
  <c r="AJ57" i="19"/>
  <c r="AK57" i="19"/>
  <c r="AL57" i="19"/>
  <c r="AM57" i="19"/>
  <c r="AN57" i="19"/>
  <c r="AJ58" i="19"/>
  <c r="AK58" i="19"/>
  <c r="AL58" i="19"/>
  <c r="AM58" i="19"/>
  <c r="AN58" i="19"/>
  <c r="AJ59" i="19"/>
  <c r="AK59" i="19"/>
  <c r="AL59" i="19"/>
  <c r="AM59" i="19"/>
  <c r="AN59" i="19"/>
  <c r="AJ60" i="19"/>
  <c r="AK60" i="19"/>
  <c r="AL60" i="19"/>
  <c r="AM60" i="19"/>
  <c r="AN60" i="19"/>
  <c r="AJ61" i="19"/>
  <c r="AK61" i="19"/>
  <c r="AL61" i="19"/>
  <c r="AM61" i="19"/>
  <c r="AN61" i="19"/>
  <c r="AN12" i="19"/>
  <c r="AM12" i="19"/>
  <c r="AK12" i="19"/>
  <c r="AJ12" i="19"/>
  <c r="AJ20" i="1" l="1"/>
  <c r="AK18" i="1"/>
  <c r="AI19" i="1" s="1"/>
  <c r="AK19" i="1" l="1"/>
  <c r="AJ19" i="1"/>
  <c r="AD17" i="1" l="1"/>
  <c r="AA17" i="1"/>
  <c r="P49" i="18" l="1"/>
  <c r="N49" i="18"/>
  <c r="L49" i="18"/>
  <c r="P47" i="18"/>
  <c r="N47" i="18"/>
  <c r="P45" i="18"/>
  <c r="N45" i="18"/>
  <c r="P43" i="18"/>
  <c r="N43" i="18"/>
  <c r="AI23" i="1" l="1"/>
  <c r="AI22" i="1"/>
  <c r="AI21" i="1"/>
  <c r="AA16" i="1" l="1"/>
  <c r="AD16" i="1"/>
  <c r="Q18" i="1"/>
  <c r="R18" i="1" s="1"/>
  <c r="AA18" i="1"/>
  <c r="AD18" i="1"/>
  <c r="AA19" i="1"/>
  <c r="AD19" i="1"/>
  <c r="Q20" i="1"/>
  <c r="R20" i="1" s="1"/>
  <c r="AA20" i="1"/>
  <c r="AD20" i="1"/>
  <c r="Q21" i="1"/>
  <c r="R21" i="1" s="1"/>
  <c r="AA21" i="1"/>
  <c r="AD21" i="1"/>
  <c r="Q22" i="1"/>
  <c r="R22" i="1" s="1"/>
  <c r="AA22" i="1"/>
  <c r="AD22" i="1"/>
  <c r="Q23" i="1"/>
  <c r="AA23" i="1"/>
  <c r="AM23" i="1" s="1"/>
  <c r="AL23" i="1" s="1"/>
  <c r="AD23" i="1"/>
  <c r="AD15" i="1"/>
  <c r="AA15" i="1"/>
  <c r="AI15" i="1" s="1"/>
  <c r="Q15" i="1"/>
  <c r="AJ22" i="1" l="1"/>
  <c r="AK22" i="1"/>
  <c r="AM22" i="1"/>
  <c r="AL22" i="1" s="1"/>
  <c r="AJ21" i="1"/>
  <c r="AK21" i="1"/>
  <c r="AM21" i="1"/>
  <c r="AL21" i="1" s="1"/>
  <c r="R23" i="1"/>
  <c r="R15" i="1"/>
  <c r="R49" i="18"/>
  <c r="T49" i="18"/>
  <c r="V49" i="18"/>
  <c r="X49" i="18"/>
  <c r="Z49" i="18"/>
  <c r="AB49" i="18"/>
  <c r="AD49" i="18"/>
  <c r="AF49" i="18"/>
  <c r="AH49" i="18"/>
  <c r="AJ49" i="18"/>
  <c r="AL49" i="18"/>
  <c r="AN49" i="18"/>
  <c r="AN47" i="18"/>
  <c r="AH47" i="18"/>
  <c r="AB47" i="18"/>
  <c r="V47"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2" i="1" l="1"/>
  <c r="AN21" i="1"/>
  <c r="AJ23" i="1"/>
  <c r="AN23" i="1" s="1"/>
  <c r="AK23" i="1"/>
  <c r="AK15" i="1"/>
  <c r="AI16" i="1" s="1"/>
  <c r="AJ15" i="1"/>
  <c r="AN13" i="18"/>
  <c r="AN29" i="18"/>
  <c r="AN37" i="18"/>
  <c r="AN21" i="18"/>
  <c r="AN45" i="18"/>
  <c r="AK16" i="1" l="1"/>
  <c r="AI17" i="1" s="1"/>
  <c r="AJ16" i="1"/>
  <c r="H10" i="27"/>
  <c r="G29" i="27" s="1"/>
  <c r="H9" i="27"/>
  <c r="H8" i="27"/>
  <c r="F29" i="27"/>
  <c r="E29" i="27"/>
  <c r="AK17" i="1" l="1"/>
  <c r="AJ17" i="1"/>
  <c r="Q28" i="1"/>
  <c r="F221" i="13" l="1"/>
  <c r="F211" i="13"/>
  <c r="F212" i="13"/>
  <c r="F213" i="13"/>
  <c r="F214" i="13"/>
  <c r="F215" i="13"/>
  <c r="F216" i="13"/>
  <c r="F217" i="13"/>
  <c r="F218" i="13"/>
  <c r="F219" i="13"/>
  <c r="F220" i="13"/>
  <c r="F210" i="13"/>
  <c r="B221" i="13" a="1"/>
  <c r="B221" i="13" l="1"/>
  <c r="H210" i="13" l="1"/>
  <c r="B223" i="13" l="1"/>
  <c r="B222" i="13"/>
  <c r="L45" i="18" l="1"/>
  <c r="T35" i="18" l="1"/>
  <c r="Z27" i="18"/>
  <c r="AL11" i="18"/>
  <c r="T19" i="18"/>
  <c r="Z43" i="18"/>
  <c r="AF35" i="18"/>
  <c r="Z35" i="18"/>
  <c r="AL27" i="18"/>
  <c r="Z11" i="18"/>
  <c r="AL43" i="18"/>
  <c r="AF11" i="18"/>
  <c r="AF27" i="18"/>
  <c r="AL19" i="18"/>
  <c r="T11" i="18"/>
  <c r="T43" i="18"/>
  <c r="AF43" i="18"/>
  <c r="AF19" i="18"/>
  <c r="Z19" i="18"/>
  <c r="AL35" i="18"/>
  <c r="T27" i="18"/>
  <c r="AJ13" i="18"/>
  <c r="X45" i="18"/>
  <c r="X21" i="18"/>
  <c r="AD13" i="18"/>
  <c r="R21" i="18"/>
  <c r="R13" i="18"/>
  <c r="AJ21" i="18"/>
  <c r="AD21" i="18"/>
  <c r="AD45" i="18"/>
  <c r="X37" i="18"/>
  <c r="AD37" i="18"/>
  <c r="L21" i="18"/>
  <c r="X29" i="18"/>
  <c r="R29" i="18"/>
  <c r="R37" i="18"/>
  <c r="L29" i="18"/>
  <c r="R45" i="18"/>
  <c r="AJ37" i="18"/>
  <c r="AJ29" i="18"/>
  <c r="X13" i="18"/>
  <c r="L37" i="18"/>
  <c r="L13" i="18"/>
  <c r="AJ45" i="18"/>
  <c r="AD29" i="18"/>
  <c r="T15" i="1" l="1"/>
  <c r="U15" i="1" s="1"/>
  <c r="T20" i="1"/>
  <c r="U20" i="1" s="1"/>
  <c r="T23" i="1"/>
  <c r="U23" i="1" s="1"/>
  <c r="T18" i="1"/>
  <c r="U18" i="1" s="1"/>
  <c r="T21" i="1"/>
  <c r="U21" i="1" s="1"/>
  <c r="T22" i="1"/>
  <c r="U22" i="1" s="1"/>
  <c r="X47" i="18" l="1"/>
  <c r="R23" i="18"/>
  <c r="AJ39" i="18"/>
  <c r="AD47" i="18"/>
  <c r="L39" i="18"/>
  <c r="AJ15" i="18"/>
  <c r="AD23" i="18"/>
  <c r="AD39" i="18"/>
  <c r="R39" i="18"/>
  <c r="R47" i="18"/>
  <c r="V22" i="1"/>
  <c r="R15" i="18"/>
  <c r="X23" i="18"/>
  <c r="L15" i="18"/>
  <c r="L23" i="18"/>
  <c r="X39" i="18"/>
  <c r="AJ47" i="18"/>
  <c r="W22" i="1"/>
  <c r="R31" i="18"/>
  <c r="L47" i="18"/>
  <c r="AJ31" i="18"/>
  <c r="X31" i="18"/>
  <c r="AJ23" i="18"/>
  <c r="AD31" i="18"/>
  <c r="L31" i="18"/>
  <c r="AD15" i="18"/>
  <c r="X15" i="18"/>
  <c r="V37" i="18"/>
  <c r="V29" i="18"/>
  <c r="V21" i="18"/>
  <c r="V21" i="1"/>
  <c r="W21" i="1"/>
  <c r="V45" i="18"/>
  <c r="AH13" i="18"/>
  <c r="AH21" i="18"/>
  <c r="V13" i="18"/>
  <c r="AB29" i="18"/>
  <c r="AH37" i="18"/>
  <c r="AB45" i="18"/>
  <c r="AB13" i="18"/>
  <c r="AB37" i="18"/>
  <c r="AH45" i="18"/>
  <c r="AH29" i="18"/>
  <c r="AB21" i="18"/>
  <c r="AB43" i="18"/>
  <c r="AN35" i="18"/>
  <c r="V43" i="18"/>
  <c r="V11" i="18"/>
  <c r="AH27" i="18"/>
  <c r="AN11" i="18"/>
  <c r="V35" i="18"/>
  <c r="W18" i="1"/>
  <c r="AB11" i="18"/>
  <c r="AB35" i="18"/>
  <c r="AH43" i="18"/>
  <c r="AN43" i="18"/>
  <c r="AN27" i="18"/>
  <c r="V19" i="18"/>
  <c r="AH35" i="18"/>
  <c r="V18" i="1"/>
  <c r="AH19" i="18"/>
  <c r="AB27" i="18"/>
  <c r="AB19" i="18"/>
  <c r="V27" i="18"/>
  <c r="AH11" i="18"/>
  <c r="AN19" i="18"/>
  <c r="AL31" i="18"/>
  <c r="AL15" i="18"/>
  <c r="AF15" i="18"/>
  <c r="AF47" i="18"/>
  <c r="AF23" i="18"/>
  <c r="V23" i="1"/>
  <c r="T47" i="18"/>
  <c r="Z39" i="18"/>
  <c r="AF31" i="18"/>
  <c r="T31" i="18"/>
  <c r="AL47" i="18"/>
  <c r="T39" i="18"/>
  <c r="AL39" i="18"/>
  <c r="Z23" i="18"/>
  <c r="T23" i="18"/>
  <c r="Z47" i="18"/>
  <c r="W23" i="1"/>
  <c r="AL23" i="18"/>
  <c r="Z15" i="18"/>
  <c r="Z31" i="18"/>
  <c r="T15" i="18"/>
  <c r="AF39" i="18"/>
  <c r="T37" i="18"/>
  <c r="T45" i="18"/>
  <c r="Z37" i="18"/>
  <c r="Z21" i="18"/>
  <c r="AL13" i="18"/>
  <c r="Z13" i="18"/>
  <c r="T21" i="18"/>
  <c r="Z29" i="18"/>
  <c r="AF45" i="18"/>
  <c r="AL29" i="18"/>
  <c r="AF37" i="18"/>
  <c r="AL45" i="18"/>
  <c r="AL37" i="18"/>
  <c r="Z45" i="18"/>
  <c r="AF21" i="18"/>
  <c r="V20" i="1"/>
  <c r="AM20" i="1" s="1"/>
  <c r="AL20" i="1" s="1"/>
  <c r="T29" i="18"/>
  <c r="AF29" i="18"/>
  <c r="AL21" i="18"/>
  <c r="AF13" i="18"/>
  <c r="W20" i="1"/>
  <c r="T13" i="18"/>
  <c r="L27" i="18"/>
  <c r="AJ27" i="18"/>
  <c r="AD19" i="18"/>
  <c r="L11" i="18"/>
  <c r="R27" i="18"/>
  <c r="R35" i="18"/>
  <c r="AD35" i="18"/>
  <c r="AJ19" i="18"/>
  <c r="L19" i="18"/>
  <c r="W15" i="1"/>
  <c r="AD11" i="18"/>
  <c r="AJ11" i="18"/>
  <c r="AD43" i="18"/>
  <c r="R43" i="18"/>
  <c r="L35" i="18"/>
  <c r="X43" i="18"/>
  <c r="AJ35" i="18"/>
  <c r="X19" i="18"/>
  <c r="R11" i="18"/>
  <c r="AD27" i="18"/>
  <c r="X27" i="18"/>
  <c r="L43" i="18"/>
  <c r="V15" i="1"/>
  <c r="R19" i="18"/>
  <c r="X35" i="18"/>
  <c r="AJ43" i="18"/>
  <c r="X11" i="18"/>
  <c r="AN20" i="1" l="1"/>
  <c r="V42" i="19"/>
  <c r="AM19" i="1"/>
  <c r="AL19" i="1" s="1"/>
  <c r="AN19" i="1" s="1"/>
  <c r="AM18" i="1"/>
  <c r="AL18" i="1" s="1"/>
  <c r="AM17" i="1"/>
  <c r="AL17" i="1" s="1"/>
  <c r="AN17" i="1" s="1"/>
  <c r="AM16" i="1"/>
  <c r="AL16" i="1" s="1"/>
  <c r="AN16" i="1" s="1"/>
  <c r="AM15" i="1"/>
  <c r="AL15" i="1" s="1"/>
  <c r="AI28" i="19" l="1"/>
  <c r="T58" i="19"/>
  <c r="M51" i="19"/>
  <c r="K52" i="19"/>
  <c r="AB60" i="19"/>
  <c r="T44" i="19"/>
  <c r="W36" i="19"/>
  <c r="S27" i="19"/>
  <c r="M25" i="19"/>
  <c r="S26" i="19"/>
  <c r="K22" i="19"/>
  <c r="V54" i="19"/>
  <c r="N57" i="19"/>
  <c r="P46" i="19"/>
  <c r="Z52" i="19"/>
  <c r="V51" i="19"/>
  <c r="V50" i="19"/>
  <c r="AB32" i="19"/>
  <c r="L33" i="19"/>
  <c r="N31" i="19"/>
  <c r="L34" i="19"/>
  <c r="AI55" i="19"/>
  <c r="S54" i="19"/>
  <c r="P52" i="19"/>
  <c r="Y57" i="19"/>
  <c r="Q48" i="19"/>
  <c r="Y45" i="19"/>
  <c r="Y36" i="19"/>
  <c r="S39" i="19"/>
  <c r="U37" i="19"/>
  <c r="O39" i="19"/>
  <c r="AI57" i="19"/>
  <c r="T56" i="19"/>
  <c r="O44" i="19"/>
  <c r="M45" i="19"/>
  <c r="X54" i="19"/>
  <c r="X44" i="19"/>
  <c r="AA51" i="19"/>
  <c r="O24" i="19"/>
  <c r="V36" i="19"/>
  <c r="O23" i="19"/>
  <c r="Q42" i="19"/>
  <c r="Q52" i="19"/>
  <c r="O49" i="19"/>
  <c r="O47" i="19"/>
  <c r="Z61" i="19"/>
  <c r="R44" i="19"/>
  <c r="R43" i="19"/>
  <c r="Z40" i="19"/>
  <c r="T25" i="19"/>
  <c r="V23" i="19"/>
  <c r="T26" i="19"/>
  <c r="R59" i="19"/>
  <c r="AA61" i="19"/>
  <c r="W39" i="19"/>
  <c r="S24" i="19"/>
  <c r="P22" i="19"/>
  <c r="AD49" i="19"/>
  <c r="AE45" i="19"/>
  <c r="AH23" i="19"/>
  <c r="Z26" i="19"/>
  <c r="R15" i="19"/>
  <c r="V15" i="19"/>
  <c r="K50" i="19"/>
  <c r="S42" i="19"/>
  <c r="S41" i="19"/>
  <c r="V40" i="19"/>
  <c r="AF53" i="19"/>
  <c r="AE38" i="19"/>
  <c r="AG41" i="19"/>
  <c r="X31" i="19"/>
  <c r="AB31" i="19"/>
  <c r="AF21" i="19"/>
  <c r="R60" i="19"/>
  <c r="X52" i="19"/>
  <c r="Y41" i="19"/>
  <c r="V33" i="19"/>
  <c r="T22" i="19"/>
  <c r="AF55" i="19"/>
  <c r="AE39" i="19"/>
  <c r="AH27" i="19"/>
  <c r="Z30" i="19"/>
  <c r="AA19" i="19"/>
  <c r="AI15" i="19"/>
  <c r="V55" i="19"/>
  <c r="L48" i="19"/>
  <c r="L44" i="19"/>
  <c r="W61" i="19"/>
  <c r="X49" i="19"/>
  <c r="AB34" i="19"/>
  <c r="K33" i="19"/>
  <c r="Q30" i="19"/>
  <c r="S32" i="19"/>
  <c r="AI17" i="19"/>
  <c r="U53" i="19"/>
  <c r="P53" i="19"/>
  <c r="L53" i="19"/>
  <c r="Z58" i="19"/>
  <c r="W45" i="19"/>
  <c r="S45" i="19"/>
  <c r="W33" i="19"/>
  <c r="P38" i="19"/>
  <c r="R36" i="19"/>
  <c r="P39" i="19"/>
  <c r="AI46" i="19"/>
  <c r="M44" i="19"/>
  <c r="P58" i="19"/>
  <c r="X56" i="19"/>
  <c r="AB51" i="19"/>
  <c r="Q51" i="19"/>
  <c r="X35" i="19"/>
  <c r="L23" i="19"/>
  <c r="R31" i="19"/>
  <c r="L24" i="19"/>
  <c r="AI44" i="19"/>
  <c r="S55" i="19"/>
  <c r="M55" i="19"/>
  <c r="K56" i="19"/>
  <c r="Y54" i="19"/>
  <c r="T46" i="19"/>
  <c r="W40" i="19"/>
  <c r="S29" i="19"/>
  <c r="M27" i="19"/>
  <c r="S28" i="19"/>
  <c r="AI22" i="19"/>
  <c r="V59" i="19"/>
  <c r="M60" i="19"/>
  <c r="M58" i="19"/>
  <c r="Y60" i="19"/>
  <c r="V49" i="19"/>
  <c r="V48" i="19"/>
  <c r="Y39" i="19"/>
  <c r="L31" i="19"/>
  <c r="N29" i="19"/>
  <c r="L32" i="19"/>
  <c r="Q57" i="19"/>
  <c r="AB56" i="19"/>
  <c r="AA40" i="19"/>
  <c r="S40" i="19"/>
  <c r="AH53" i="19"/>
  <c r="AF38" i="19"/>
  <c r="AD43" i="19"/>
  <c r="AG31" i="19"/>
  <c r="W24" i="19"/>
  <c r="V14" i="19"/>
  <c r="AI12" i="19"/>
  <c r="P56" i="19"/>
  <c r="X43" i="19"/>
  <c r="L35" i="19"/>
  <c r="M28" i="19"/>
  <c r="AC56" i="19"/>
  <c r="AH48" i="19"/>
  <c r="AC48" i="19"/>
  <c r="AF25" i="19"/>
  <c r="X26" i="19"/>
  <c r="Y13" i="19"/>
  <c r="U56" i="19"/>
  <c r="AB57" i="19"/>
  <c r="X37" i="19"/>
  <c r="O29" i="19"/>
  <c r="AH61" i="19"/>
  <c r="AF46" i="19"/>
  <c r="AD51" i="19"/>
  <c r="AD22" i="19"/>
  <c r="AH24" i="19"/>
  <c r="T18" i="19"/>
  <c r="AI47" i="19"/>
  <c r="T54" i="19"/>
  <c r="L50" i="19"/>
  <c r="AA54" i="19"/>
  <c r="Y46" i="19"/>
  <c r="U44" i="19"/>
  <c r="AA33" i="19"/>
  <c r="O38" i="19"/>
  <c r="Q36" i="19"/>
  <c r="K38" i="19"/>
  <c r="AI49" i="19"/>
  <c r="V53" i="19"/>
  <c r="P54" i="19"/>
  <c r="L60" i="19"/>
  <c r="AB55" i="19"/>
  <c r="AA50" i="19"/>
  <c r="W50" i="19"/>
  <c r="K23" i="19"/>
  <c r="N30" i="19"/>
  <c r="V41" i="19"/>
  <c r="W32" i="19"/>
  <c r="S57" i="19"/>
  <c r="K55" i="19"/>
  <c r="K53" i="19"/>
  <c r="W55" i="19"/>
  <c r="Z46" i="19"/>
  <c r="Z45" i="19"/>
  <c r="W34" i="19"/>
  <c r="P28" i="19"/>
  <c r="R26" i="19"/>
  <c r="AC42" i="19"/>
  <c r="U54" i="19"/>
  <c r="M52" i="19"/>
  <c r="M50" i="19"/>
  <c r="Y52" i="19"/>
  <c r="V45" i="19"/>
  <c r="V44" i="19"/>
  <c r="AB35" i="19"/>
  <c r="L27" i="19"/>
  <c r="N25" i="19"/>
  <c r="L28" i="19"/>
  <c r="AI19" i="19"/>
  <c r="V52" i="19"/>
  <c r="N53" i="19"/>
  <c r="L56" i="19"/>
  <c r="X53" i="19"/>
  <c r="T50" i="19"/>
  <c r="X36" i="19"/>
  <c r="S33" i="19"/>
  <c r="M31" i="19"/>
  <c r="O33" i="19"/>
  <c r="AI21" i="19"/>
  <c r="Q55" i="19"/>
  <c r="L55" i="19"/>
  <c r="N54" i="19"/>
  <c r="AA52" i="19"/>
  <c r="S46" i="19"/>
  <c r="AA45" i="19"/>
  <c r="Y34" i="19"/>
  <c r="L39" i="19"/>
  <c r="N37" i="19"/>
  <c r="L40" i="19"/>
  <c r="AI50" i="19"/>
  <c r="O45" i="19"/>
  <c r="O43" i="19"/>
  <c r="Z57" i="19"/>
  <c r="R42" i="19"/>
  <c r="Y51" i="19"/>
  <c r="Z36" i="19"/>
  <c r="T23" i="19"/>
  <c r="N36" i="19"/>
  <c r="T24" i="19"/>
  <c r="AI20" i="19"/>
  <c r="T60" i="19"/>
  <c r="O48" i="19"/>
  <c r="M49" i="19"/>
  <c r="X58" i="19"/>
  <c r="AB42" i="19"/>
  <c r="Y33" i="19"/>
  <c r="O26" i="19"/>
  <c r="U23" i="19"/>
  <c r="O25" i="19"/>
  <c r="W22" i="19"/>
  <c r="N55" i="19"/>
  <c r="X50" i="19"/>
  <c r="T31" i="19"/>
  <c r="Q27" i="19"/>
  <c r="AE57" i="19"/>
  <c r="AD50" i="19"/>
  <c r="AE32" i="19"/>
  <c r="AB26" i="19"/>
  <c r="AF26" i="19"/>
  <c r="Q13" i="19"/>
  <c r="V58" i="19"/>
  <c r="Y61" i="19"/>
  <c r="AA34" i="19"/>
  <c r="N33" i="19"/>
  <c r="L22" i="19"/>
  <c r="AH56" i="19"/>
  <c r="AG40" i="19"/>
  <c r="AD28" i="19"/>
  <c r="AH30" i="19"/>
  <c r="S19" i="19"/>
  <c r="AD21" i="19"/>
  <c r="O56" i="19"/>
  <c r="AA42" i="19"/>
  <c r="R29" i="19"/>
  <c r="Q23" i="19"/>
  <c r="AD52" i="19"/>
  <c r="AC37" i="19"/>
  <c r="AE40" i="19"/>
  <c r="AB30" i="19"/>
  <c r="AF30" i="19"/>
  <c r="AB14" i="19"/>
  <c r="AC22" i="19"/>
  <c r="T53" i="19"/>
  <c r="L52" i="19"/>
  <c r="K61" i="19"/>
  <c r="X57" i="19"/>
  <c r="Z50" i="19"/>
  <c r="Z49" i="19"/>
  <c r="AB39" i="19"/>
  <c r="AI13" i="19"/>
  <c r="S52" i="19"/>
  <c r="L51" i="19"/>
  <c r="P51" i="19"/>
  <c r="AB61" i="19"/>
  <c r="AA44" i="19"/>
  <c r="W44" i="19"/>
  <c r="Z34" i="19"/>
  <c r="T37" i="19"/>
  <c r="V35" i="19"/>
  <c r="T38" i="19"/>
  <c r="AI38" i="19"/>
  <c r="K43" i="19"/>
  <c r="N49" i="19"/>
  <c r="AB54" i="19"/>
  <c r="X48" i="19"/>
  <c r="U50" i="19"/>
  <c r="AB33" i="19"/>
  <c r="N38" i="19"/>
  <c r="R25" i="19"/>
  <c r="P23" i="19"/>
  <c r="AI40" i="19"/>
  <c r="Q54" i="19"/>
  <c r="K54" i="19"/>
  <c r="O54" i="19"/>
  <c r="W53" i="19"/>
  <c r="X45" i="19"/>
  <c r="AA38" i="19"/>
  <c r="K29" i="19"/>
  <c r="Q26" i="19"/>
  <c r="P60" i="19"/>
  <c r="Z32" i="19"/>
  <c r="V38" i="19"/>
  <c r="O53" i="19"/>
  <c r="U47" i="19"/>
  <c r="O28" i="19"/>
  <c r="T28" i="19"/>
  <c r="M43" i="19"/>
  <c r="T45" i="19"/>
  <c r="O34" i="19"/>
  <c r="P29" i="19"/>
  <c r="T57" i="19"/>
  <c r="L54" i="19"/>
  <c r="W54" i="19"/>
  <c r="V46" i="19"/>
  <c r="K35" i="19"/>
  <c r="R32" i="19"/>
  <c r="AI37" i="19"/>
  <c r="U59" i="19"/>
  <c r="K60" i="19"/>
  <c r="W43" i="19"/>
  <c r="Z38" i="19"/>
  <c r="T41" i="19"/>
  <c r="V24" i="19"/>
  <c r="O59" i="19"/>
  <c r="S25" i="19"/>
  <c r="M38" i="19"/>
  <c r="AG39" i="19"/>
  <c r="Z29" i="19"/>
  <c r="AA31" i="19"/>
  <c r="AI24" i="19"/>
  <c r="Z59" i="19"/>
  <c r="U39" i="19"/>
  <c r="AG53" i="19"/>
  <c r="AE37" i="19"/>
  <c r="W31" i="19"/>
  <c r="AD14" i="19"/>
  <c r="L47" i="19"/>
  <c r="T51" i="19"/>
  <c r="U28" i="19"/>
  <c r="AH35" i="19"/>
  <c r="AF41" i="19"/>
  <c r="AC25" i="19"/>
  <c r="Q21" i="19"/>
  <c r="K47" i="19"/>
  <c r="W57" i="19"/>
  <c r="AB40" i="19"/>
  <c r="P25" i="19"/>
  <c r="AG61" i="19"/>
  <c r="AF34" i="19"/>
  <c r="AD39" i="19"/>
  <c r="AG29" i="19"/>
  <c r="Y30" i="19"/>
  <c r="AB15" i="19"/>
  <c r="AI41" i="19"/>
  <c r="O55" i="19"/>
  <c r="U42" i="19"/>
  <c r="V26" i="19"/>
  <c r="Q31" i="19"/>
  <c r="AD61" i="19"/>
  <c r="AD42" i="19"/>
  <c r="AH46" i="19"/>
  <c r="AB22" i="19"/>
  <c r="AF22" i="19"/>
  <c r="AC15" i="19"/>
  <c r="O46" i="19"/>
  <c r="U24" i="19"/>
  <c r="AD47" i="19"/>
  <c r="AC14" i="19"/>
  <c r="W19" i="19"/>
  <c r="L17" i="19"/>
  <c r="O21" i="19"/>
  <c r="AE35" i="19"/>
  <c r="Y22" i="19"/>
  <c r="M61" i="19"/>
  <c r="Q25" i="19"/>
  <c r="AF44" i="19"/>
  <c r="AG16" i="19"/>
  <c r="AE19" i="19"/>
  <c r="N18" i="19"/>
  <c r="L21" i="19"/>
  <c r="Q59" i="19"/>
  <c r="AH21" i="19"/>
  <c r="AG18" i="19"/>
  <c r="N45" i="19"/>
  <c r="X33" i="19"/>
  <c r="P33" i="19"/>
  <c r="O52" i="19"/>
  <c r="R46" i="19"/>
  <c r="K39" i="19"/>
  <c r="Q22" i="19"/>
  <c r="N61" i="19"/>
  <c r="W51" i="19"/>
  <c r="T33" i="19"/>
  <c r="T34" i="19"/>
  <c r="S56" i="19"/>
  <c r="M54" i="19"/>
  <c r="U43" i="19"/>
  <c r="Z51" i="19"/>
  <c r="O40" i="19"/>
  <c r="V37" i="19"/>
  <c r="AI56" i="19"/>
  <c r="N48" i="19"/>
  <c r="W52" i="19"/>
  <c r="AA48" i="19"/>
  <c r="AA41" i="19"/>
  <c r="M29" i="19"/>
  <c r="P37" i="19"/>
  <c r="K48" i="19"/>
  <c r="K41" i="19"/>
  <c r="R39" i="19"/>
  <c r="AF39" i="19"/>
  <c r="AC26" i="19"/>
  <c r="S15" i="19"/>
  <c r="AI18" i="19"/>
  <c r="Q50" i="19"/>
  <c r="K26" i="19"/>
  <c r="AD57" i="19"/>
  <c r="AH41" i="19"/>
  <c r="AE25" i="19"/>
  <c r="V18" i="19"/>
  <c r="N59" i="19"/>
  <c r="X38" i="19"/>
  <c r="M34" i="19"/>
  <c r="AG47" i="19"/>
  <c r="AG50" i="19"/>
  <c r="AB25" i="19"/>
  <c r="AB12" i="19"/>
  <c r="P49" i="19"/>
  <c r="Z42" i="19"/>
  <c r="K31" i="19"/>
  <c r="L38" i="19"/>
  <c r="AF61" i="19"/>
  <c r="AE46" i="19"/>
  <c r="AG49" i="19"/>
  <c r="AI34" i="19"/>
  <c r="X46" i="19"/>
  <c r="N28" i="19"/>
  <c r="AI51" i="19"/>
  <c r="M53" i="19"/>
  <c r="R45" i="19"/>
  <c r="M37" i="19"/>
  <c r="R56" i="19"/>
  <c r="L42" i="19"/>
  <c r="S51" i="19"/>
  <c r="V31" i="19"/>
  <c r="AI25" i="19"/>
  <c r="M56" i="19"/>
  <c r="M42" i="19"/>
  <c r="T49" i="19"/>
  <c r="AA37" i="19"/>
  <c r="T39" i="19"/>
  <c r="L30" i="19"/>
  <c r="T61" i="19"/>
  <c r="N47" i="19"/>
  <c r="W58" i="19"/>
  <c r="U48" i="19"/>
  <c r="S31" i="19"/>
  <c r="R34" i="19"/>
  <c r="AI14" i="19"/>
  <c r="R50" i="19"/>
  <c r="V29" i="19"/>
  <c r="AF58" i="19"/>
  <c r="AF32" i="19"/>
  <c r="AA26" i="19"/>
  <c r="X21" i="19"/>
  <c r="P45" i="19"/>
  <c r="Y40" i="19"/>
  <c r="Q33" i="19"/>
  <c r="AD37" i="19"/>
  <c r="AD32" i="19"/>
  <c r="Y26" i="19"/>
  <c r="Q12" i="19"/>
  <c r="AA55" i="19"/>
  <c r="U27" i="19"/>
  <c r="AE52" i="19"/>
  <c r="AE51" i="19"/>
  <c r="X25" i="19"/>
  <c r="T15" i="19"/>
  <c r="AI52" i="19"/>
  <c r="N50" i="19"/>
  <c r="AB43" i="19"/>
  <c r="Q28" i="19"/>
  <c r="U34" i="19"/>
  <c r="AF54" i="19"/>
  <c r="AF35" i="19"/>
  <c r="AD40" i="19"/>
  <c r="AE29" i="19"/>
  <c r="AG12" i="19"/>
  <c r="AG17" i="19"/>
  <c r="R58" i="19"/>
  <c r="Y59" i="19"/>
  <c r="AA36" i="19"/>
  <c r="K36" i="19"/>
  <c r="AF56" i="19"/>
  <c r="AD41" i="19"/>
  <c r="AH45" i="19"/>
  <c r="AE24" i="19"/>
  <c r="Z22" i="19"/>
  <c r="X13" i="19"/>
  <c r="W42" i="19"/>
  <c r="AB41" i="19"/>
  <c r="AG59" i="19"/>
  <c r="X29" i="19"/>
  <c r="T16" i="19"/>
  <c r="AC13" i="19"/>
  <c r="P17" i="19"/>
  <c r="V17" i="19"/>
  <c r="Y19" i="19"/>
  <c r="AI42" i="19"/>
  <c r="W38" i="19"/>
  <c r="AC53" i="19"/>
  <c r="AB28" i="19"/>
  <c r="AB16" i="19"/>
  <c r="S14" i="19"/>
  <c r="L19" i="19"/>
  <c r="U15" i="19"/>
  <c r="AH59" i="19"/>
  <c r="S37" i="19"/>
  <c r="S53" i="19"/>
  <c r="Y49" i="19"/>
  <c r="AI36" i="19"/>
  <c r="Z54" i="19"/>
  <c r="V25" i="19"/>
  <c r="P43" i="19"/>
  <c r="X34" i="19"/>
  <c r="AC12" i="19"/>
  <c r="N43" i="19"/>
  <c r="AA46" i="19"/>
  <c r="L29" i="19"/>
  <c r="T40" i="19"/>
  <c r="M59" i="19"/>
  <c r="Y50" i="19"/>
  <c r="K37" i="19"/>
  <c r="V28" i="19"/>
  <c r="R49" i="19"/>
  <c r="AH54" i="19"/>
  <c r="AF33" i="19"/>
  <c r="AA16" i="19"/>
  <c r="Y47" i="19"/>
  <c r="R22" i="19"/>
  <c r="AH42" i="19"/>
  <c r="X16" i="19"/>
  <c r="U51" i="19"/>
  <c r="Q39" i="19"/>
  <c r="AC51" i="19"/>
  <c r="Q16" i="19"/>
  <c r="Q58" i="19"/>
  <c r="AA43" i="19"/>
  <c r="M24" i="19"/>
  <c r="AD54" i="19"/>
  <c r="AH50" i="19"/>
  <c r="AD29" i="19"/>
  <c r="T19" i="19"/>
  <c r="U61" i="19"/>
  <c r="R48" i="19"/>
  <c r="Q34" i="19"/>
  <c r="S22" i="19"/>
  <c r="AE42" i="19"/>
  <c r="AD36" i="19"/>
  <c r="AD27" i="19"/>
  <c r="Z20" i="19"/>
  <c r="AA56" i="19"/>
  <c r="AG52" i="19"/>
  <c r="AH22" i="19"/>
  <c r="V12" i="19"/>
  <c r="O17" i="19"/>
  <c r="X61" i="19"/>
  <c r="AD17" i="19"/>
  <c r="S47" i="19"/>
  <c r="AC33" i="19"/>
  <c r="AF13" i="19"/>
  <c r="AF19" i="19"/>
  <c r="AB13" i="19"/>
  <c r="V43" i="19"/>
  <c r="K14" i="19"/>
  <c r="P48" i="19"/>
  <c r="L26" i="19"/>
  <c r="AE47" i="19"/>
  <c r="AB27" i="19"/>
  <c r="AC16" i="19"/>
  <c r="M18" i="19"/>
  <c r="AA18" i="19"/>
  <c r="N15" i="19"/>
  <c r="O31" i="19"/>
  <c r="K51" i="19"/>
  <c r="R28" i="19"/>
  <c r="AH44" i="19"/>
  <c r="AG28" i="19"/>
  <c r="AA13" i="19"/>
  <c r="X23" i="19"/>
  <c r="R41" i="19"/>
  <c r="M13" i="19"/>
  <c r="O16" i="19"/>
  <c r="Z33" i="19"/>
  <c r="AG56" i="19"/>
  <c r="P16" i="19"/>
  <c r="S16" i="19"/>
  <c r="R12" i="19"/>
  <c r="W59" i="19"/>
  <c r="Q35" i="19"/>
  <c r="AC47" i="19"/>
  <c r="AE21" i="19"/>
  <c r="V13" i="19"/>
  <c r="O14" i="19"/>
  <c r="K46" i="19"/>
  <c r="AC41" i="19"/>
  <c r="M12" i="19"/>
  <c r="AI61" i="19"/>
  <c r="W15" i="19"/>
  <c r="O22" i="19"/>
  <c r="AH38" i="19"/>
  <c r="AH14" i="19"/>
  <c r="N58" i="19"/>
  <c r="U57" i="19"/>
  <c r="Y43" i="19"/>
  <c r="Z14" i="19"/>
  <c r="AH58" i="19"/>
  <c r="W18" i="19"/>
  <c r="Y55" i="19"/>
  <c r="AE13" i="19"/>
  <c r="AI45" i="19"/>
  <c r="AA49" i="19"/>
  <c r="Q56" i="19"/>
  <c r="AB44" i="19"/>
  <c r="O27" i="19"/>
  <c r="K44" i="19"/>
  <c r="S23" i="19"/>
  <c r="AI27" i="19"/>
  <c r="L45" i="19"/>
  <c r="X51" i="19"/>
  <c r="P34" i="19"/>
  <c r="K12" i="19"/>
  <c r="L58" i="19"/>
  <c r="T48" i="19"/>
  <c r="R27" i="19"/>
  <c r="AI16" i="19"/>
  <c r="AB47" i="19"/>
  <c r="AE58" i="19"/>
  <c r="AF31" i="19"/>
  <c r="S20" i="19"/>
  <c r="T43" i="19"/>
  <c r="AF52" i="19"/>
  <c r="Z23" i="19"/>
  <c r="Q17" i="19"/>
  <c r="AB46" i="19"/>
  <c r="AC54" i="19"/>
  <c r="AE33" i="19"/>
  <c r="AD18" i="19"/>
  <c r="K58" i="19"/>
  <c r="X41" i="19"/>
  <c r="Q29" i="19"/>
  <c r="AD45" i="19"/>
  <c r="AG38" i="19"/>
  <c r="Z24" i="19"/>
  <c r="AH15" i="19"/>
  <c r="O57" i="19"/>
  <c r="W49" i="19"/>
  <c r="V27" i="19"/>
  <c r="AG57" i="19"/>
  <c r="AG46" i="19"/>
  <c r="AD30" i="19"/>
  <c r="Y28" i="19"/>
  <c r="S12" i="19"/>
  <c r="W47" i="19"/>
  <c r="AF42" i="19"/>
  <c r="AB29" i="19"/>
  <c r="AF15" i="19"/>
  <c r="K18" i="19"/>
  <c r="V22" i="19"/>
  <c r="U13" i="19"/>
  <c r="P26" i="19"/>
  <c r="AG48" i="19"/>
  <c r="AF20" i="19"/>
  <c r="AC17" i="19"/>
  <c r="Q15" i="19"/>
  <c r="X40" i="19"/>
  <c r="AC58" i="19"/>
  <c r="O42" i="19"/>
  <c r="U26" i="19"/>
  <c r="AH37" i="19"/>
  <c r="W17" i="19"/>
  <c r="U20" i="19"/>
  <c r="P19" i="19"/>
  <c r="M21" i="19"/>
  <c r="K57" i="19"/>
  <c r="AH32" i="19"/>
  <c r="M46" i="19"/>
  <c r="P27" i="19"/>
  <c r="AG44" i="19"/>
  <c r="X24" i="19"/>
  <c r="S17" i="19"/>
  <c r="Y20" i="19"/>
  <c r="AD60" i="19"/>
  <c r="AI33" i="19"/>
  <c r="K25" i="19"/>
  <c r="AG36" i="19"/>
  <c r="Y14" i="19"/>
  <c r="Z44" i="19"/>
  <c r="R20" i="19"/>
  <c r="P14" i="19"/>
  <c r="AE26" i="19"/>
  <c r="L41" i="19"/>
  <c r="AE16" i="19"/>
  <c r="AD24" i="19"/>
  <c r="K15" i="19"/>
  <c r="R57" i="19"/>
  <c r="R33" i="19"/>
  <c r="U52" i="19"/>
  <c r="Q45" i="19"/>
  <c r="S38" i="19"/>
  <c r="AB53" i="19"/>
  <c r="V32" i="19"/>
  <c r="AI59" i="19"/>
  <c r="P55" i="19"/>
  <c r="U46" i="19"/>
  <c r="M33" i="19"/>
  <c r="AI39" i="19"/>
  <c r="L49" i="19"/>
  <c r="Q43" i="19"/>
  <c r="P36" i="19"/>
  <c r="R52" i="19"/>
  <c r="M23" i="19"/>
  <c r="AD58" i="19"/>
  <c r="AE31" i="19"/>
  <c r="Z19" i="19"/>
  <c r="AB36" i="19"/>
  <c r="AC57" i="19"/>
  <c r="Y31" i="19"/>
  <c r="AA20" i="19"/>
  <c r="Q49" i="19"/>
  <c r="AG54" i="19"/>
  <c r="AC30" i="19"/>
  <c r="AG13" i="19"/>
  <c r="K45" i="19"/>
  <c r="AB37" i="19"/>
  <c r="M40" i="19"/>
  <c r="AG35" i="19"/>
  <c r="Z27" i="19"/>
  <c r="AG24" i="19"/>
  <c r="W14" i="19"/>
  <c r="P61" i="19"/>
  <c r="R47" i="19"/>
  <c r="R40" i="19"/>
  <c r="AF57" i="19"/>
  <c r="AG42" i="19"/>
  <c r="Z25" i="19"/>
  <c r="AG22" i="19"/>
  <c r="U19" i="19"/>
  <c r="Z47" i="19"/>
  <c r="AE34" i="19"/>
  <c r="AH12" i="19"/>
  <c r="X19" i="19"/>
  <c r="AN15" i="1"/>
  <c r="AG23" i="19"/>
  <c r="L16" i="19"/>
  <c r="N23" i="19"/>
  <c r="AE36" i="19"/>
  <c r="AG21" i="19"/>
  <c r="U21" i="19"/>
  <c r="N21" i="19"/>
  <c r="N39" i="19"/>
  <c r="W26" i="19"/>
  <c r="AA59" i="19"/>
  <c r="Q41" i="19"/>
  <c r="AG33" i="19"/>
  <c r="R16" i="19"/>
  <c r="T13" i="19"/>
  <c r="K20" i="19"/>
  <c r="L14" i="19"/>
  <c r="M32" i="19"/>
  <c r="AD23" i="19"/>
  <c r="Y53" i="19"/>
  <c r="M30" i="19"/>
  <c r="AF36" i="19"/>
  <c r="U18" i="19"/>
  <c r="T17" i="19"/>
  <c r="Z21" i="19"/>
  <c r="AC45" i="19"/>
  <c r="M36" i="19"/>
  <c r="AD48" i="19"/>
  <c r="AB49" i="19"/>
  <c r="Z18" i="19"/>
  <c r="X30" i="19"/>
  <c r="R53" i="19"/>
  <c r="P32" i="19"/>
  <c r="Q53" i="19"/>
  <c r="Y37" i="19"/>
  <c r="AI53" i="19"/>
  <c r="AB52" i="19"/>
  <c r="U31" i="19"/>
  <c r="U58" i="19"/>
  <c r="AA58" i="19"/>
  <c r="W46" i="19"/>
  <c r="Q38" i="19"/>
  <c r="AI26" i="19"/>
  <c r="P59" i="19"/>
  <c r="S43" i="19"/>
  <c r="M35" i="19"/>
  <c r="O61" i="19"/>
  <c r="M39" i="19"/>
  <c r="AE50" i="19"/>
  <c r="AD31" i="19"/>
  <c r="V61" i="19"/>
  <c r="K27" i="19"/>
  <c r="AH47" i="19"/>
  <c r="AG25" i="19"/>
  <c r="AI48" i="19"/>
  <c r="O30" i="19"/>
  <c r="AH55" i="19"/>
  <c r="Y25" i="19"/>
  <c r="Y17" i="19"/>
  <c r="O58" i="19"/>
  <c r="P24" i="19"/>
  <c r="M22" i="19"/>
  <c r="P50" i="19"/>
  <c r="U41" i="19"/>
  <c r="N51" i="19"/>
  <c r="W35" i="19"/>
  <c r="AI23" i="19"/>
  <c r="Y42" i="19"/>
  <c r="N26" i="19"/>
  <c r="T55" i="19"/>
  <c r="Y56" i="19"/>
  <c r="AB38" i="19"/>
  <c r="N27" i="19"/>
  <c r="S60" i="19"/>
  <c r="AB59" i="19"/>
  <c r="W48" i="19"/>
  <c r="Q40" i="19"/>
  <c r="M47" i="19"/>
  <c r="T32" i="19"/>
  <c r="AC40" i="19"/>
  <c r="AG26" i="19"/>
  <c r="S58" i="19"/>
  <c r="Q24" i="19"/>
  <c r="AC49" i="19"/>
  <c r="AD25" i="19"/>
  <c r="AI30" i="19"/>
  <c r="T35" i="19"/>
  <c r="AG55" i="19"/>
  <c r="AA30" i="19"/>
  <c r="K42" i="19"/>
  <c r="AB58" i="19"/>
  <c r="L37" i="19"/>
  <c r="AF60" i="19"/>
  <c r="AC50" i="19"/>
  <c r="AC24" i="19"/>
  <c r="AF24" i="19"/>
  <c r="R13" i="19"/>
  <c r="L61" i="19"/>
  <c r="Z41" i="19"/>
  <c r="V30" i="19"/>
  <c r="AC61" i="19"/>
  <c r="AC34" i="19"/>
  <c r="AE28" i="19"/>
  <c r="U14" i="19"/>
  <c r="X14" i="19"/>
  <c r="U35" i="19"/>
  <c r="AG37" i="19"/>
  <c r="AC19" i="19"/>
  <c r="AE20" i="19"/>
  <c r="AG51" i="19"/>
  <c r="Q18" i="19"/>
  <c r="V60" i="19"/>
  <c r="U40" i="19"/>
  <c r="AA23" i="19"/>
  <c r="U12" i="19"/>
  <c r="O18" i="19"/>
  <c r="AH28" i="19"/>
  <c r="Z28" i="19"/>
  <c r="W20" i="19"/>
  <c r="AA47" i="19"/>
  <c r="AG58" i="19"/>
  <c r="Y29" i="19"/>
  <c r="T14" i="19"/>
  <c r="V20" i="19"/>
  <c r="M20" i="19"/>
  <c r="AB23" i="19"/>
  <c r="W28" i="19"/>
  <c r="AH18" i="19"/>
  <c r="AB48" i="19"/>
  <c r="AC59" i="19"/>
  <c r="AH29" i="19"/>
  <c r="AE14" i="19"/>
  <c r="O19" i="19"/>
  <c r="T21" i="19"/>
  <c r="X22" i="19"/>
  <c r="AA28" i="19"/>
  <c r="K49" i="19"/>
  <c r="P31" i="19"/>
  <c r="AC27" i="19"/>
  <c r="P41" i="19"/>
  <c r="N13" i="19"/>
  <c r="AI60" i="19"/>
  <c r="S35" i="19"/>
  <c r="AF50" i="19"/>
  <c r="W29" i="19"/>
  <c r="AF18" i="19"/>
  <c r="W16" i="19"/>
  <c r="M15" i="19"/>
  <c r="Z43" i="19"/>
  <c r="X15" i="19"/>
  <c r="Z53" i="19"/>
  <c r="R30" i="19"/>
  <c r="O51" i="19"/>
  <c r="AA32" i="19"/>
  <c r="R55" i="19"/>
  <c r="AB50" i="19"/>
  <c r="K28" i="19"/>
  <c r="U55" i="19"/>
  <c r="X55" i="19"/>
  <c r="AA60" i="19"/>
  <c r="N41" i="19"/>
  <c r="W56" i="19"/>
  <c r="T27" i="19"/>
  <c r="R54" i="19"/>
  <c r="R51" i="19"/>
  <c r="K34" i="19"/>
  <c r="N44" i="19"/>
  <c r="Y48" i="19"/>
  <c r="Z35" i="19"/>
  <c r="K40" i="19"/>
  <c r="T59" i="19"/>
  <c r="Y58" i="19"/>
  <c r="Z39" i="19"/>
  <c r="S30" i="19"/>
  <c r="U49" i="19"/>
  <c r="U32" i="19"/>
  <c r="AC43" i="19"/>
  <c r="AC18" i="19"/>
  <c r="O50" i="19"/>
  <c r="L36" i="19"/>
  <c r="AG34" i="19"/>
  <c r="AE22" i="19"/>
  <c r="P47" i="19"/>
  <c r="R35" i="19"/>
  <c r="AH36" i="19"/>
  <c r="AG30" i="19"/>
  <c r="AI54" i="19"/>
  <c r="S44" i="19"/>
  <c r="N35" i="19"/>
  <c r="AE53" i="19"/>
  <c r="AH49" i="19"/>
  <c r="AB24" i="19"/>
  <c r="Q20" i="19"/>
  <c r="AI35" i="19"/>
  <c r="AA57" i="19"/>
  <c r="O36" i="19"/>
  <c r="U36" i="19"/>
  <c r="AH51" i="19"/>
  <c r="AG45" i="19"/>
  <c r="AE27" i="19"/>
  <c r="W21" i="19"/>
  <c r="V56" i="19"/>
  <c r="Q37" i="19"/>
  <c r="AA25" i="19"/>
  <c r="V21" i="19"/>
  <c r="M17" i="19"/>
  <c r="S21" i="19"/>
  <c r="V34" i="19"/>
  <c r="Z55" i="19"/>
  <c r="S50" i="19"/>
  <c r="V47" i="19"/>
  <c r="U45" i="19"/>
  <c r="AC55" i="19"/>
  <c r="U38" i="19"/>
  <c r="T36" i="19"/>
  <c r="X47" i="19"/>
  <c r="AA27" i="19"/>
  <c r="L46" i="19"/>
  <c r="R23" i="19"/>
  <c r="AF27" i="19"/>
  <c r="L25" i="19"/>
  <c r="AE15" i="19"/>
  <c r="P13" i="19"/>
  <c r="AH39" i="19"/>
  <c r="V16" i="19"/>
  <c r="N19" i="19"/>
  <c r="M48" i="19"/>
  <c r="AF51" i="19"/>
  <c r="S13" i="19"/>
  <c r="AC20" i="19"/>
  <c r="O13" i="19"/>
  <c r="P40" i="19"/>
  <c r="AA29" i="19"/>
  <c r="AD26" i="19"/>
  <c r="AG15" i="19"/>
  <c r="AB45" i="19"/>
  <c r="K21" i="19"/>
  <c r="AF37" i="19"/>
  <c r="N24" i="19"/>
  <c r="W13" i="19"/>
  <c r="N14" i="19"/>
  <c r="AD56" i="19"/>
  <c r="AD16" i="19"/>
  <c r="AD15" i="19"/>
  <c r="N34" i="19"/>
  <c r="AB17" i="19"/>
  <c r="AF48" i="19"/>
  <c r="R38" i="19"/>
  <c r="M16" i="19"/>
  <c r="AD53" i="19"/>
  <c r="AF14" i="19"/>
  <c r="V19" i="19"/>
  <c r="AG43" i="19"/>
  <c r="AD13" i="19"/>
  <c r="L59" i="19"/>
  <c r="AI31" i="19"/>
  <c r="Z48" i="19"/>
  <c r="M57" i="19"/>
  <c r="AC38" i="19"/>
  <c r="T30" i="19"/>
  <c r="AD55" i="19"/>
  <c r="R17" i="19"/>
  <c r="X42" i="19"/>
  <c r="X39" i="19"/>
  <c r="N56" i="19"/>
  <c r="Q60" i="19"/>
  <c r="AE61" i="19"/>
  <c r="O20" i="19"/>
  <c r="AA21" i="19"/>
  <c r="K24" i="19"/>
  <c r="K32" i="19"/>
  <c r="Y35" i="19"/>
  <c r="X32" i="19"/>
  <c r="AE43" i="19"/>
  <c r="AD38" i="19"/>
  <c r="AF47" i="19"/>
  <c r="N40" i="19"/>
  <c r="AF29" i="19"/>
  <c r="P42" i="19"/>
  <c r="AC60" i="19"/>
  <c r="AA22" i="19"/>
  <c r="O35" i="19"/>
  <c r="U17" i="19"/>
  <c r="AE44" i="19"/>
  <c r="AH31" i="19"/>
  <c r="K17" i="19"/>
  <c r="AE48" i="19"/>
  <c r="T47" i="19"/>
  <c r="Z31" i="19"/>
  <c r="AF43" i="19"/>
  <c r="Z16" i="19"/>
  <c r="O32" i="19"/>
  <c r="L15" i="19"/>
  <c r="P15" i="19"/>
  <c r="AG14" i="19"/>
  <c r="Y18" i="19"/>
  <c r="N60" i="19"/>
  <c r="AB18" i="19"/>
  <c r="AE59" i="19"/>
  <c r="AC28" i="19"/>
  <c r="U29" i="19"/>
  <c r="M41" i="19"/>
  <c r="O60" i="19"/>
  <c r="AC32" i="19"/>
  <c r="AF23" i="19"/>
  <c r="K13" i="19"/>
  <c r="AA53" i="19"/>
  <c r="AA35" i="19"/>
  <c r="AA39" i="19"/>
  <c r="AD44" i="19"/>
  <c r="AE49" i="19"/>
  <c r="AF40" i="19"/>
  <c r="K30" i="19"/>
  <c r="AA24" i="19"/>
  <c r="Y44" i="19"/>
  <c r="AH60" i="19"/>
  <c r="X28" i="19"/>
  <c r="AH57" i="19"/>
  <c r="O15" i="19"/>
  <c r="AI58" i="19"/>
  <c r="AE23" i="19"/>
  <c r="P18" i="19"/>
  <c r="AB19" i="19"/>
  <c r="W37" i="19"/>
  <c r="X27" i="19"/>
  <c r="AA14" i="19"/>
  <c r="AH17" i="19"/>
  <c r="K16" i="19"/>
  <c r="AC52" i="19"/>
  <c r="AF16" i="19"/>
  <c r="P20" i="19"/>
  <c r="AE18" i="19"/>
  <c r="U30" i="19"/>
  <c r="AG60" i="19"/>
  <c r="V57" i="19"/>
  <c r="O12" i="19"/>
  <c r="AG32" i="19"/>
  <c r="Q32" i="19"/>
  <c r="Q14" i="19"/>
  <c r="X18" i="19"/>
  <c r="R37" i="19"/>
  <c r="M26" i="19"/>
  <c r="AD12" i="19"/>
  <c r="AB21" i="19"/>
  <c r="AA17" i="19"/>
  <c r="AC23" i="19"/>
  <c r="U25" i="19"/>
  <c r="S34" i="19"/>
  <c r="V39" i="19"/>
  <c r="AE30" i="19"/>
  <c r="AC31" i="19"/>
  <c r="W25" i="19"/>
  <c r="AE55" i="19"/>
  <c r="Y16" i="19"/>
  <c r="S49" i="19"/>
  <c r="AC36" i="19"/>
  <c r="AE17" i="19"/>
  <c r="AE41" i="19"/>
  <c r="N17" i="19"/>
  <c r="P44" i="19"/>
  <c r="W30" i="19"/>
  <c r="K19" i="19"/>
  <c r="R18" i="19"/>
  <c r="P30" i="19"/>
  <c r="W23" i="19"/>
  <c r="S18" i="19"/>
  <c r="R14" i="19"/>
  <c r="AI29" i="19"/>
  <c r="AF59" i="19"/>
  <c r="Z17" i="19"/>
  <c r="L12" i="19"/>
  <c r="R19" i="19"/>
  <c r="U22" i="19"/>
  <c r="AF45" i="19"/>
  <c r="AD34" i="19"/>
  <c r="P12" i="19"/>
  <c r="U60" i="19"/>
  <c r="Z56" i="19"/>
  <c r="AI32" i="19"/>
  <c r="AI43" i="19"/>
  <c r="U16" i="19"/>
  <c r="AH13" i="19"/>
  <c r="Z13" i="19"/>
  <c r="U33" i="19"/>
  <c r="X59" i="19"/>
  <c r="AC39" i="19"/>
  <c r="AG20" i="19"/>
  <c r="AD33" i="19"/>
  <c r="AH33" i="19"/>
  <c r="AH43" i="19"/>
  <c r="L43" i="19"/>
  <c r="P35" i="19"/>
  <c r="S36" i="19"/>
  <c r="AF17" i="19"/>
  <c r="AA15" i="19"/>
  <c r="Y12" i="19"/>
  <c r="AE54" i="19"/>
  <c r="X20" i="19"/>
  <c r="W41" i="19"/>
  <c r="AC46" i="19"/>
  <c r="AH16" i="19"/>
  <c r="AH34" i="19"/>
  <c r="X12" i="19"/>
  <c r="S48" i="19"/>
  <c r="AF28" i="19"/>
  <c r="M19" i="19"/>
  <c r="L13" i="19"/>
  <c r="R24" i="19"/>
  <c r="AC29" i="19"/>
  <c r="AC21" i="19"/>
  <c r="Q19" i="19"/>
  <c r="S61" i="19"/>
  <c r="AC44" i="19"/>
  <c r="R21" i="19"/>
  <c r="P57" i="19"/>
  <c r="M14" i="19"/>
  <c r="AE56" i="19"/>
  <c r="Y24" i="19"/>
  <c r="L57" i="19"/>
  <c r="Q47" i="19"/>
  <c r="AC35" i="19"/>
  <c r="N16" i="19"/>
  <c r="P21" i="19"/>
  <c r="AH26" i="19"/>
  <c r="Z60" i="19"/>
  <c r="AG27" i="19"/>
  <c r="Y15" i="19"/>
  <c r="Y38" i="19"/>
  <c r="AD59" i="19"/>
  <c r="Z37" i="19"/>
  <c r="S59" i="19"/>
  <c r="W60" i="19"/>
  <c r="N46" i="19"/>
  <c r="Q61" i="19"/>
  <c r="W12" i="19"/>
  <c r="AD46" i="19"/>
  <c r="Y21" i="19"/>
  <c r="T29" i="19"/>
  <c r="AD35" i="19"/>
  <c r="Z15" i="19"/>
  <c r="W27" i="19"/>
  <c r="X17" i="19"/>
  <c r="O37" i="19"/>
  <c r="T20" i="19"/>
  <c r="AH52" i="19"/>
  <c r="AH20" i="19"/>
  <c r="AE60" i="19"/>
  <c r="AA12" i="19"/>
  <c r="L20" i="19"/>
  <c r="AH40" i="19"/>
  <c r="Q44" i="19"/>
  <c r="AF49" i="19"/>
  <c r="AD20" i="19"/>
  <c r="AH25" i="19"/>
  <c r="K59" i="19"/>
  <c r="Y27" i="19"/>
  <c r="AH19" i="19"/>
  <c r="Y32" i="19"/>
  <c r="Y23" i="19"/>
  <c r="AE12" i="19"/>
  <c r="R61" i="19"/>
  <c r="L18" i="19"/>
  <c r="N20" i="19"/>
  <c r="X60" i="19"/>
  <c r="AG19" i="19"/>
  <c r="O41" i="19"/>
  <c r="AD19" i="19"/>
  <c r="AB20" i="19"/>
  <c r="Q46" i="19"/>
  <c r="T42" i="19"/>
  <c r="AL12" i="19"/>
  <c r="Z12" i="19"/>
  <c r="N42" i="19"/>
  <c r="N32" i="19"/>
  <c r="N22" i="19"/>
  <c r="T52" i="19"/>
  <c r="AN18" i="1"/>
  <c r="N52" i="19"/>
  <c r="T12" i="19"/>
  <c r="N12" i="19"/>
  <c r="AF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<sst xmlns="http://schemas.openxmlformats.org/spreadsheetml/2006/main" count="721" uniqueCount="431">
  <si>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</si>
  <si>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</si>
  <si>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</si>
  <si>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</si>
  <si>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</si>
  <si>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</si>
  <si>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</si>
  <si>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</si>
  <si>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</si>
  <si>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</si>
  <si>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</si>
  <si>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</si>
  <si>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</si>
  <si>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</si>
  <si>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</si>
  <si>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</si>
  <si>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</si>
  <si>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</si>
  <si>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</si>
  <si>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</si>
  <si>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</si>
  <si>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</si>
  <si>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</si>
  <si>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</si>
  <si>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</si>
  <si>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</si>
  <si>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</si>
  <si>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</si>
  <si>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</si>
  <si>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</si>
  <si>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</si>
  <si>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</si>
  <si>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</si>
  <si>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</si>
  <si>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</si>
  <si>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</si>
  <si>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</si>
  <si>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</si>
  <si>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</si>
  <si>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</si>
  <si>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</si>
  <si>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</si>
  <si>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</si>
  <si>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</si>
  <si>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</si>
  <si>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</si>
  <si>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</si>
  <si>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</si>
  <si>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</si>
  <si>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</si>
  <si>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</si>
  <si>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</si>
  <si>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</si>
  <si>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</si>
  <si>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</si>
  <si>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</si>
  <si>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</si>
  <si>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</si>
  <si>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</si>
  <si>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</si>
  <si>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</si>
  <si>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</si>
  <si>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</si>
  <si>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</si>
  <si>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</si>
  <si>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</si>
  <si>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</si>
  <si>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</si>
  <si>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</si>
  <si>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</si>
  <si>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</si>
  <si>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</si>
  <si>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</si>
  <si>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</si>
  <si>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</si>
  <si>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</si>
  <si>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</si>
  <si>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</si>
  <si>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</si>
  <si>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</si>
  <si>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</si>
  <si>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</si>
  <si>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</si>
  <si>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</si>
  <si>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</si>
  <si>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</si>
  <si>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</si>
  <si>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</si>
  <si>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</si>
  <si>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</si>
  <si>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</si>
  <si>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</si>
  <si>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</si>
  <si>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</si>
  <si>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</si>
  <si>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</si>
  <si>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</si>
  <si>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</si>
  <si>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</si>
  <si>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</si>
  <si>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</si>
  <si>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</si>
  <si>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</si>
  <si>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</si>
  <si>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</si>
  <si>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</si>
  <si>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</si>
  <si>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</si>
  <si>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</si>
  <si>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</si>
  <si>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</si>
  <si>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</si>
  <si>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</si>
  <si>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</si>
  <si>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</si>
  <si>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</si>
  <si>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</si>
  <si>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</si>
  <si>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</si>
  <si>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</si>
  <si>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</si>
  <si>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</si>
  <si>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</si>
  <si>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</si>
  <si>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</si>
  <si>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</si>
  <si>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</si>
  <si>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</si>
  <si>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</si>
  <si>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</si>
  <si>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</si>
  <si>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</si>
  <si>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</si>
  <si>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</si>
  <si>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</si>
  <si>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</si>
  <si>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</si>
  <si>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</si>
  <si>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</si>
  <si>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</si>
  <si>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</si>
  <si>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</si>
  <si>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</si>
  <si>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</si>
  <si>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</si>
  <si>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</si>
  <si>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</si>
  <si>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</si>
  <si>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</si>
  <si>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</si>
  <si>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</si>
  <si>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</si>
  <si>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</si>
  <si>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</si>
  <si>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</si>
  <si>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</si>
  <si>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</si>
  <si>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</si>
  <si>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</si>
  <si>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</si>
  <si>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</si>
  <si>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</si>
  <si>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</si>
  <si>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</si>
  <si>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</si>
  <si>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</si>
  <si>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</si>
  <si>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</si>
  <si>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</si>
  <si>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</si>
  <si>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</si>
  <si>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</si>
  <si>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</si>
  <si>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</si>
  <si>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</si>
  <si>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</si>
  <si>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</si>
  <si>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</si>
  <si>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</si>
  <si>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</si>
  <si>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</si>
  <si>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</si>
  <si>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</si>
  <si>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</si>
  <si>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</si>
  <si>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</si>
  <si>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</si>
  <si>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</si>
  <si>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</si>
  <si>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</si>
  <si>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</si>
  <si>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</si>
  <si>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</si>
  <si>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</si>
  <si>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</si>
  <si>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</si>
  <si>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</si>
  <si>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</si>
  <si>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</si>
  <si>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</si>
  <si>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</si>
  <si>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</si>
  <si>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</si>
  <si>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</si>
  <si>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</si>
  <si>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</si>
  <si>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</si>
  <si>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</si>
  <si>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</si>
  <si>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</si>
  <si>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</si>
  <si>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</si>
  <si>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</si>
  <si>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</si>
  <si>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</si>
  <si>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</si>
  <si>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</si>
  <si>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</si>
  <si>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</si>
  <si>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</si>
  <si>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</si>
  <si>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</si>
  <si>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</si>
  <si>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</si>
  <si>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</si>
  <si>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</si>
  <si>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</si>
  <si>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</si>
  <si>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</si>
  <si>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</si>
  <si>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</si>
  <si>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</si>
  <si>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</si>
  <si>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</si>
  <si>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</si>
  <si>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</si>
  <si>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</si>
  <si>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</si>
  <si>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</si>
  <si>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</si>
  <si>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</si>
  <si>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</si>
  <si>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</si>
  <si>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</si>
  <si>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</si>
  <si>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</si>
  <si>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</si>
  <si>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</si>
  <si>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</si>
  <si>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</si>
  <si>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</si>
  <si>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</si>
  <si>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</si>
  <si>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</si>
  <si>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</si>
  <si>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</si>
  <si>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</si>
  <si>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</si>
  <si>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</si>
  <si>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</si>
  <si>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</si>
  <si>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</si>
  <si>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</si>
  <si>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</si>
  <si>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</si>
  <si>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</si>
  <si>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</si>
  <si>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</si>
  <si>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</si>
  <si>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</si>
  <si>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</si>
  <si>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</si>
  <si>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</si>
  <si>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</si>
  <si>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</si>
  <si>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</si>
  <si>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</si>
  <si>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</si>
  <si>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</si>
  <si>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</si>
  <si>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</si>
  <si>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</si>
  <si>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</si>
  <si>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</si>
  <si>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</si>
  <si>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</si>
  <si>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</si>
  <si>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</si>
  <si>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</si>
  <si>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</si>
  <si>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</si>
  <si>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</si>
  <si>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</si>
  <si>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</si>
  <si>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</si>
  <si>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</si>
  <si>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</si>
  <si>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</si>
  <si>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</si>
  <si>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</si>
  <si>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</si>
  <si>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</si>
  <si>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</si>
  <si>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</si>
  <si>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</si>
  <si>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</si>
  <si>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</si>
  <si>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</si>
  <si>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</si>
  <si>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</si>
  <si>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</si>
  <si>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</si>
  <si>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</si>
  <si>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</si>
  <si>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</si>
  <si>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</si>
  <si>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</si>
  <si>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</si>
  <si>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</si>
  <si>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</si>
  <si>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</si>
  <si>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</si>
  <si>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</si>
  <si>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</si>
  <si>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</si>
  <si>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</si>
  <si>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</si>
  <si>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</si>
  <si>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</si>
  <si>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</si>
  <si>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</si>
  <si>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</si>
  <si>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</si>
  <si>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</si>
  <si>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</si>
  <si>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</si>
  <si>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</si>
  <si>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</si>
  <si>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</si>
  <si>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</si>
  <si>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</si>
  <si>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</si>
  <si>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</si>
  <si>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</si>
  <si>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</si>
  <si>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</si>
  <si>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</si>
  <si>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</si>
  <si>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</si>
  <si>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</si>
  <si>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</si>
  <si>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</si>
  <si>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</si>
  <si>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</si>
  <si>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</si>
  <si>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</si>
  <si>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</si>
  <si>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</si>
  <si>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</si>
  <si>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</si>
  <si>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</si>
  <si>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</si>
  <si>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</si>
  <si>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</si>
  <si>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</si>
  <si>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</si>
  <si>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</si>
  <si>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</si>
  <si>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</si>
  <si>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</si>
  <si>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</si>
  <si>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</si>
  <si>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</si>
  <si>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</si>
  <si>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</si>
  <si>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</si>
  <si>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</si>
  <si>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</si>
  <si>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</si>
  <si>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</si>
  <si>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</si>
  <si>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</si>
  <si>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</si>
  <si>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</si>
  <si>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</si>
  <si>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</si>
  <si>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</si>
  <si>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</si>
  <si>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</si>
  <si>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</si>
  <si>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</si>
  <si>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</si>
  <si>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</si>
  <si>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</si>
  <si>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</si>
  <si>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 xml:space="preserve">
Multa o sanción  al jefe de Control Interno o el Rector de la Escuela  </t>
  </si>
  <si>
    <t xml:space="preserve">
Por el incumplimiento en la presentación de informes dentro del termino establecido porque:
1. Poco personal en el proceso o no contar con un equipo multidisciplinario
2. Inoportunidad en el suministro de Información de las áreas a Control Interno</t>
  </si>
  <si>
    <t xml:space="preserve">Posibilidad de afectación económica por multa o sanción al jefe de Control Interno/Rector, por un ente de control debido al incumplimiento en la presentación de informes dentro del término establecido
</t>
  </si>
  <si>
    <t xml:space="preserve">El jefe de control interno o quien haga sus veces, programa los informes que se deben presentar, versus los recursos humanos y técnicos disponibles, asi mismo, elabora el cronograma para la consecución de la información, de igual forma, si los recursos son insuficientes realiza requerimiento de personal de apoyo. 
 </t>
  </si>
  <si>
    <t>Cronograma de actividades de Control Interno</t>
  </si>
  <si>
    <t>El Profesional de apoyo verifica la completitud de la información que suministran las áreas para la elaboración y presentación de informes y hace los requerimientos que sean necesarios respecto a la su oportunidad e integralidad.</t>
  </si>
  <si>
    <t>Correos enviados solicitando información</t>
  </si>
  <si>
    <t>Informes con firma del Rector</t>
  </si>
  <si>
    <r>
      <t xml:space="preserve">Revisión de los informes por el Supervisor de las contratistas del area, si se requieren, se solicitan los ajustes, para posterior aprobación y firma por parte del Rector/jefe de control Interno (E).
</t>
    </r>
    <r>
      <rPr>
        <b/>
        <sz val="10"/>
        <color theme="1"/>
        <rFont val="Arial"/>
        <family val="2"/>
      </rPr>
      <t>Desviacioin del Control:</t>
    </r>
    <r>
      <rPr>
        <sz val="10"/>
        <color theme="1"/>
        <rFont val="Arial"/>
        <family val="2"/>
      </rPr>
      <t xml:space="preserve">
Sustentacion del informe por el profesional que elabora el documento ante el rector para su firma.</t>
    </r>
  </si>
  <si>
    <t xml:space="preserve">Pendiente Identificar </t>
  </si>
  <si>
    <t>Elaboración de cronograma de presentación de informes de acuerdo a la normatividad vigente.</t>
  </si>
  <si>
    <t>Equipo de trabajo Control Interno</t>
  </si>
  <si>
    <t>Enviar a las areas o lideres de procesos correos electronicos  para solicitud de información requerida.</t>
  </si>
  <si>
    <t>Envio de correos electrónicos al Rector  de la ETITC con los informes para su respectiva revisión, aprobación y firma.</t>
  </si>
  <si>
    <t>Seguimiento efectuado a las diferentes áreas y procesos que estan involucradas en la gestión de los componentes de la Evaluación semestral.</t>
  </si>
  <si>
    <t>Falta de elaboración del Programa Anual de Auditorias</t>
  </si>
  <si>
    <t>Incumplimiento a la ejecución del Programa Anual de Auditorias</t>
  </si>
  <si>
    <t xml:space="preserve">Posibilidad de afectación reputacional por la deficiente evaluación de los controles que contribuyen al desempeño institucional a través de los procesos de la Entidad. </t>
  </si>
  <si>
    <t>Evaluación semestral publicada en el micrositio de control Interno</t>
  </si>
  <si>
    <t>Informes de Auditoria Publicados en el Micrositio de Control Interno</t>
  </si>
  <si>
    <t xml:space="preserve">Elaborar y remitir al Auditado el Plan de auditoria y posterior informe resultado de la Auditoria. </t>
  </si>
  <si>
    <r>
      <t xml:space="preserve">El profesional de apoyo de control interno Realiza la Evaluación semestral del Sistema de Control Interno de la Entidad.
</t>
    </r>
    <r>
      <rPr>
        <b/>
        <sz val="10"/>
        <rFont val="Arial"/>
        <family val="2"/>
      </rPr>
      <t xml:space="preserve">
DESVIACION DEL CONTROL:
</t>
    </r>
    <r>
      <rPr>
        <sz val="10"/>
        <rFont val="Arial"/>
        <family val="2"/>
      </rPr>
      <t xml:space="preserve">Informar al DAFP situaciones al interior de la Entidad que se presenten para lograr recopilar la informaciòn requerida para el cumplimiento.
 </t>
    </r>
  </si>
  <si>
    <r>
      <t xml:space="preserve">Ejecutar dentro del tiempo establecido el Programa de Auditorias aprobado para la vigencia.
</t>
    </r>
    <r>
      <rPr>
        <b/>
        <sz val="10"/>
        <rFont val="Arial"/>
        <family val="2"/>
      </rPr>
      <t>Desviaciòn del Control:</t>
    </r>
    <r>
      <rPr>
        <sz val="10"/>
        <rFont val="Arial"/>
        <family val="2"/>
      </rPr>
      <t xml:space="preserve">
Se socializa ante el CICCI la situacion de incumplimiento del proceso por la que no se pudo ejecutar auditoria y se suscribe el acta misma.
</t>
    </r>
  </si>
  <si>
    <t>Falta de citación a Comites Institucionales de Coordinación de Control Interno</t>
  </si>
  <si>
    <t xml:space="preserve">Incumplimiento a la elaboración oportuna de los informes </t>
  </si>
  <si>
    <t xml:space="preserve">Posibilidad de afectación reputacional por falta de presentación de recomendaciones a partir de los informes elaborados por Control Interno, sobre posibles incumplimientos normativos de la Entidad ante el Comité Institucional de Coordinación de Control Interno. </t>
  </si>
  <si>
    <t>Citaciones por correo a los respectivos Comites</t>
  </si>
  <si>
    <t xml:space="preserve">Enviar convocatoria por correo electronico al Comité de Coordinaciòn Institucional de Control Interno. </t>
  </si>
  <si>
    <r>
      <t xml:space="preserve">Citación a Comité Institucional de Coordinación de Control Interno.
</t>
    </r>
    <r>
      <rPr>
        <b/>
        <sz val="10"/>
        <rFont val="Arial"/>
        <family val="2"/>
      </rPr>
      <t>Desviacion del Control:</t>
    </r>
    <r>
      <rPr>
        <sz val="10"/>
        <rFont val="Arial"/>
        <family val="2"/>
      </rPr>
      <t xml:space="preserve">
Remision por medio de correo electronico institucional a los miembros del comitè los informes generados por Control interno para la toma de desiciones basadas en evidencias.</t>
    </r>
  </si>
  <si>
    <r>
      <rPr>
        <b/>
        <sz val="14"/>
        <rFont val="Arial"/>
        <family val="2"/>
      </rPr>
      <t>LIDER DEL PROCESO:</t>
    </r>
    <r>
      <rPr>
        <sz val="14"/>
        <rFont val="Arial"/>
        <family val="2"/>
      </rPr>
      <t xml:space="preserve"> Hno Ariosto Ardila Silva</t>
    </r>
  </si>
  <si>
    <t>Gestión Control Interno</t>
  </si>
  <si>
    <t>Evaluar la gestión institucional a través de auditorias y seguimientos, brindando a la Dirección información pertinente para la toma de decisiones basados en evidencias, que contribuyan al cumplimiento de los objetivos institucionales.</t>
  </si>
  <si>
    <t>Desde la identificación de necesidades de evaluación hasta el seguimiento a los planes de mejoramiento por procesos. Involucra todos los procesos</t>
  </si>
  <si>
    <t xml:space="preserve">Se actualizo a la versión 9 del formato mapa de riesgos </t>
  </si>
  <si>
    <t xml:space="preserve">Rector </t>
  </si>
  <si>
    <t>Hno Ariosto Ardila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</si>
</sst>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b/>
      <sz val="1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3" fillId="0" borderId="0"/>
    <xf numFmtId="0" fontId="44" fillId="0" borderId="0"/>
    <xf numFmtId="0" fontId="4" fillId="0" borderId="0"/>
  </cellStyleXfs>
  <cellXfs count="646">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4"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4"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0" fillId="3" borderId="0" xfId="0" applyFill="1"/>
    <xf numFmtId="0" fontId="45" fillId="3" borderId="39" xfId="2" applyFont="1" applyFill="1" applyBorder="1"/>
    <xf numFmtId="0" fontId="45" fillId="3" borderId="40" xfId="2" applyFont="1" applyFill="1" applyBorder="1"/>
    <xf numFmtId="0" fontId="45" fillId="3" borderId="41"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22" xfId="0" applyFont="1" applyFill="1" applyBorder="1" applyAlignment="1">
      <alignment horizontal="center" vertical="center" wrapText="1" readingOrder="1"/>
    </xf>
    <xf numFmtId="0" fontId="34" fillId="3" borderId="22" xfId="0" applyFont="1" applyFill="1" applyBorder="1" applyAlignment="1">
      <alignment horizontal="justify" vertical="center" wrapText="1" readingOrder="1"/>
    </xf>
    <xf numFmtId="9" fontId="33" fillId="3" borderId="31" xfId="0" applyNumberFormat="1"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4" fillId="3" borderId="21" xfId="0" applyFont="1" applyFill="1" applyBorder="1" applyAlignment="1">
      <alignment horizontal="justify" vertical="center" wrapText="1" readingOrder="1"/>
    </xf>
    <xf numFmtId="9" fontId="33" fillId="3" borderId="26" xfId="0" applyNumberFormat="1"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xf numFmtId="0" fontId="34" fillId="3" borderId="28" xfId="0" applyFont="1" applyFill="1" applyBorder="1" applyAlignment="1">
      <alignment horizontal="justify" vertical="center" wrapText="1" readingOrder="1"/>
    </xf>
    <xf numFmtId="0" fontId="34" fillId="3" borderId="29" xfId="0" applyFont="1" applyFill="1" applyBorder="1" applyAlignment="1">
      <alignment horizontal="center" vertical="center" wrapText="1" readingOrder="1"/>
    </xf>
    <xf numFmtId="0" fontId="42" fillId="3" borderId="0" xfId="0" applyFont="1" applyFill="1"/>
    <xf numFmtId="0" fontId="33" fillId="15" borderId="33" xfId="0" applyFont="1" applyFill="1" applyBorder="1" applyAlignment="1">
      <alignment horizontal="center" vertical="center" wrapText="1" readingOrder="1"/>
    </xf>
    <xf numFmtId="0" fontId="33" fillId="15" borderId="34"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5" fillId="3" borderId="7"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8" xfId="2" applyFont="1" applyFill="1" applyBorder="1"/>
    <xf numFmtId="0" fontId="45" fillId="3" borderId="9" xfId="2" applyFont="1" applyFill="1" applyBorder="1"/>
    <xf numFmtId="0" fontId="45" fillId="3" borderId="11" xfId="2" applyFont="1" applyFill="1" applyBorder="1"/>
    <xf numFmtId="0" fontId="45" fillId="3" borderId="10"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7"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8" xfId="2" quotePrefix="1" applyFont="1" applyFill="1" applyBorder="1" applyAlignment="1">
      <alignment horizontal="left" vertical="top" wrapText="1"/>
    </xf>
    <xf numFmtId="0" fontId="43" fillId="0" borderId="7" xfId="0" applyFont="1" applyBorder="1" applyAlignment="1">
      <alignment vertical="center" wrapText="1"/>
    </xf>
    <xf numFmtId="0" fontId="43" fillId="0" borderId="0" xfId="0" applyFont="1" applyAlignment="1">
      <alignment vertical="center" wrapText="1"/>
    </xf>
    <xf numFmtId="0" fontId="56"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left" vertical="center" wrapText="1"/>
    </xf>
    <xf numFmtId="0" fontId="57" fillId="0" borderId="0" xfId="0" applyFont="1" applyAlignment="1">
      <alignment horizontal="center"/>
    </xf>
    <xf numFmtId="0" fontId="59" fillId="0" borderId="0" xfId="0" applyFont="1" applyAlignment="1">
      <alignment horizontal="center" vertical="center" wrapText="1"/>
    </xf>
    <xf numFmtId="0" fontId="0" fillId="0" borderId="0" xfId="0" applyAlignment="1">
      <alignment wrapText="1"/>
    </xf>
    <xf numFmtId="0" fontId="59" fillId="0" borderId="0" xfId="0" applyFont="1" applyAlignment="1">
      <alignment vertical="center" wrapText="1"/>
    </xf>
    <xf numFmtId="0" fontId="58" fillId="0" borderId="70" xfId="0" applyFont="1" applyBorder="1" applyAlignment="1">
      <alignment vertical="center" wrapText="1"/>
    </xf>
    <xf numFmtId="0" fontId="55" fillId="0" borderId="64" xfId="0" applyFont="1" applyBorder="1" applyAlignment="1" applyProtection="1">
      <alignment horizontal="center" wrapText="1"/>
      <protection locked="0"/>
    </xf>
    <xf numFmtId="0" fontId="55" fillId="0" borderId="57" xfId="0" applyFont="1" applyBorder="1" applyAlignment="1" applyProtection="1">
      <alignment horizontal="center" wrapText="1"/>
      <protection locked="0"/>
    </xf>
    <xf numFmtId="0" fontId="54" fillId="0" borderId="63" xfId="0" applyFont="1" applyBorder="1" applyAlignment="1">
      <alignment horizontal="left" vertical="center"/>
    </xf>
    <xf numFmtId="0" fontId="54" fillId="0" borderId="57" xfId="0" applyFont="1" applyBorder="1" applyAlignment="1">
      <alignment horizontal="left" vertical="center"/>
    </xf>
    <xf numFmtId="0" fontId="0" fillId="17" borderId="0" xfId="0" applyFill="1"/>
    <xf numFmtId="0" fontId="54" fillId="0" borderId="21" xfId="0" applyFont="1" applyBorder="1" applyAlignment="1">
      <alignment vertical="center"/>
    </xf>
    <xf numFmtId="0" fontId="65" fillId="17" borderId="0" xfId="0" applyFont="1" applyFill="1"/>
    <xf numFmtId="14" fontId="65" fillId="0" borderId="80" xfId="0" applyNumberFormat="1" applyFont="1" applyBorder="1" applyAlignment="1" applyProtection="1">
      <alignment horizontal="center" vertical="center"/>
      <protection locked="0"/>
    </xf>
    <xf numFmtId="0" fontId="65" fillId="0" borderId="80" xfId="0" applyFont="1" applyBorder="1" applyAlignment="1" applyProtection="1">
      <alignment horizontal="center" vertical="center"/>
      <protection locked="0"/>
    </xf>
    <xf numFmtId="0" fontId="65" fillId="0" borderId="80" xfId="0" applyFont="1" applyBorder="1" applyAlignment="1" applyProtection="1">
      <alignment horizontal="center" vertical="center" wrapText="1"/>
      <protection locked="0"/>
    </xf>
    <xf numFmtId="0" fontId="65" fillId="0" borderId="80" xfId="0" applyFont="1" applyBorder="1" applyAlignment="1" applyProtection="1">
      <alignment horizontal="justify" wrapText="1"/>
      <protection locked="0"/>
    </xf>
    <xf numFmtId="0" fontId="11" fillId="17" borderId="0" xfId="0" applyFont="1" applyFill="1"/>
    <xf numFmtId="0" fontId="66" fillId="0" borderId="24" xfId="0" applyFont="1" applyBorder="1" applyAlignment="1">
      <alignment horizontal="center" vertical="center"/>
    </xf>
    <xf numFmtId="0" fontId="66" fillId="0" borderId="91" xfId="0" applyFont="1" applyBorder="1" applyAlignment="1">
      <alignment horizontal="center" vertical="center" wrapText="1"/>
    </xf>
    <xf numFmtId="0" fontId="66"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0" fillId="16" borderId="80" xfId="0" applyNumberFormat="1" applyFont="1" applyFill="1" applyBorder="1" applyAlignment="1">
      <alignment horizontal="center" vertical="center" wrapText="1"/>
    </xf>
    <xf numFmtId="0" fontId="70" fillId="16" borderId="80" xfId="0" applyFont="1" applyFill="1" applyBorder="1" applyAlignment="1">
      <alignment horizontal="center" vertical="center" wrapText="1"/>
    </xf>
    <xf numFmtId="0" fontId="76" fillId="17" borderId="0" xfId="0" applyFont="1" applyFill="1" applyAlignment="1">
      <alignment horizontal="center" vertical="center" textRotation="90"/>
    </xf>
    <xf numFmtId="0" fontId="81" fillId="0" borderId="0" xfId="0" applyFont="1" applyAlignment="1">
      <alignment vertical="center"/>
    </xf>
    <xf numFmtId="0" fontId="84" fillId="0" borderId="0" xfId="0" applyFont="1"/>
    <xf numFmtId="0" fontId="76" fillId="0" borderId="0" xfId="0" applyFont="1" applyAlignment="1">
      <alignment horizontal="left" vertical="center"/>
    </xf>
    <xf numFmtId="0" fontId="65" fillId="0" borderId="99" xfId="0" applyFont="1" applyBorder="1" applyAlignment="1">
      <alignment horizontal="left" vertical="center"/>
    </xf>
    <xf numFmtId="0" fontId="65" fillId="0" borderId="100" xfId="0" applyFont="1" applyBorder="1" applyAlignment="1">
      <alignment horizontal="left" vertical="center"/>
    </xf>
    <xf numFmtId="0" fontId="84" fillId="3" borderId="0" xfId="0" applyFont="1" applyFill="1"/>
    <xf numFmtId="0" fontId="85" fillId="3" borderId="0" xfId="0" applyFont="1" applyFill="1" applyAlignment="1">
      <alignment horizontal="center" vertical="center"/>
    </xf>
    <xf numFmtId="0" fontId="0" fillId="0" borderId="91" xfId="0" applyBorder="1" applyAlignment="1">
      <alignment horizontal="center" vertical="center"/>
    </xf>
    <xf numFmtId="0" fontId="70" fillId="19" borderId="91" xfId="0" applyFont="1" applyFill="1" applyBorder="1" applyAlignment="1">
      <alignment horizontal="center" vertical="center"/>
    </xf>
    <xf numFmtId="0" fontId="82" fillId="18" borderId="0" xfId="0" applyFont="1" applyFill="1" applyAlignment="1">
      <alignment horizontal="center" vertical="center"/>
    </xf>
    <xf numFmtId="0" fontId="70" fillId="19" borderId="0" xfId="0" applyFont="1" applyFill="1" applyAlignment="1">
      <alignment horizontal="center" vertical="center"/>
    </xf>
    <xf numFmtId="0" fontId="83" fillId="0" borderId="0" xfId="0" applyFont="1" applyAlignment="1">
      <alignment horizontal="center"/>
    </xf>
    <xf numFmtId="0" fontId="83" fillId="0" borderId="0" xfId="0" applyFont="1" applyAlignment="1">
      <alignment horizontal="center" vertical="center"/>
    </xf>
    <xf numFmtId="0" fontId="72" fillId="21" borderId="27" xfId="0" applyFont="1" applyFill="1" applyBorder="1" applyAlignment="1">
      <alignment horizontal="center" vertical="center" wrapText="1"/>
    </xf>
    <xf numFmtId="0" fontId="72" fillId="21" borderId="28" xfId="0" applyFont="1" applyFill="1" applyBorder="1" applyAlignment="1">
      <alignment horizontal="center" vertical="center" wrapText="1"/>
    </xf>
    <xf numFmtId="0" fontId="88" fillId="3" borderId="21" xfId="0" applyFont="1" applyFill="1" applyBorder="1" applyAlignment="1" applyProtection="1">
      <alignment horizontal="justify" vertical="justify" wrapText="1"/>
      <protection locked="0"/>
    </xf>
    <xf numFmtId="0" fontId="71" fillId="0" borderId="22" xfId="0" applyFont="1" applyBorder="1" applyAlignment="1" applyProtection="1">
      <alignment horizontal="center" vertical="center" wrapText="1"/>
      <protection locked="0"/>
    </xf>
    <xf numFmtId="0" fontId="88" fillId="0" borderId="21" xfId="0" applyFont="1" applyBorder="1" applyAlignment="1" applyProtection="1">
      <alignment horizontal="justify" vertical="justify" wrapText="1"/>
      <protection locked="0"/>
    </xf>
    <xf numFmtId="0" fontId="71" fillId="0" borderId="21" xfId="0" applyFont="1" applyBorder="1" applyAlignment="1" applyProtection="1">
      <alignment horizontal="center" vertical="center" wrapText="1"/>
      <protection locked="0"/>
    </xf>
    <xf numFmtId="0" fontId="88" fillId="22" borderId="21" xfId="0" applyFont="1" applyFill="1" applyBorder="1" applyAlignment="1" applyProtection="1">
      <alignment horizontal="justify" vertical="justify" wrapText="1"/>
      <protection locked="0"/>
    </xf>
    <xf numFmtId="0" fontId="43" fillId="0" borderId="25" xfId="0" applyFont="1" applyBorder="1" applyAlignment="1" applyProtection="1">
      <alignment horizontal="justify" vertical="center" wrapText="1"/>
      <protection locked="0"/>
    </xf>
    <xf numFmtId="0" fontId="72" fillId="21" borderId="25" xfId="0" applyFont="1" applyFill="1" applyBorder="1" applyAlignment="1">
      <alignment horizontal="center" vertical="center" wrapText="1"/>
    </xf>
    <xf numFmtId="0" fontId="71" fillId="21" borderId="21" xfId="0" applyFont="1" applyFill="1" applyBorder="1" applyAlignment="1" applyProtection="1">
      <alignment horizontal="center" vertical="center"/>
      <protection locked="0"/>
    </xf>
    <xf numFmtId="0" fontId="88" fillId="23" borderId="22" xfId="0" applyFont="1" applyFill="1" applyBorder="1" applyAlignment="1" applyProtection="1">
      <alignment horizontal="justify" vertical="justify" wrapText="1"/>
      <protection locked="0"/>
    </xf>
    <xf numFmtId="0" fontId="89" fillId="21" borderId="21" xfId="0" applyFont="1" applyFill="1" applyBorder="1" applyAlignment="1" applyProtection="1">
      <alignment horizontal="center" vertical="center"/>
      <protection locked="0"/>
    </xf>
    <xf numFmtId="0" fontId="88" fillId="24" borderId="21" xfId="0" applyFont="1" applyFill="1" applyBorder="1" applyAlignment="1" applyProtection="1">
      <alignment horizontal="justify" vertical="justify" wrapText="1"/>
      <protection locked="0"/>
    </xf>
    <xf numFmtId="0" fontId="88" fillId="22" borderId="69" xfId="0" applyFont="1" applyFill="1" applyBorder="1" applyAlignment="1" applyProtection="1">
      <alignment wrapText="1"/>
      <protection locked="0"/>
    </xf>
    <xf numFmtId="0" fontId="65"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0" fillId="18" borderId="0" xfId="0" applyFont="1" applyFill="1" applyAlignment="1">
      <alignment horizontal="center" vertical="center"/>
    </xf>
    <xf numFmtId="0" fontId="60" fillId="18" borderId="0" xfId="0" applyFont="1" applyFill="1" applyAlignment="1">
      <alignment horizontal="center" vertical="center" wrapText="1"/>
    </xf>
    <xf numFmtId="0" fontId="60"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59" fillId="0" borderId="70" xfId="0" applyFont="1" applyBorder="1" applyAlignment="1">
      <alignment horizontal="center" vertical="center" wrapText="1"/>
    </xf>
    <xf numFmtId="0" fontId="65" fillId="0" borderId="0" xfId="0" applyFont="1"/>
    <xf numFmtId="0" fontId="65" fillId="0" borderId="0" xfId="0" applyFont="1" applyAlignment="1">
      <alignment horizontal="center" vertical="center"/>
    </xf>
    <xf numFmtId="0" fontId="65" fillId="0" borderId="0" xfId="0" applyFont="1" applyAlignment="1">
      <alignment horizontal="center"/>
    </xf>
    <xf numFmtId="0" fontId="91" fillId="0" borderId="57" xfId="0" applyFont="1" applyBorder="1" applyAlignment="1" applyProtection="1">
      <alignment horizontal="center" vertical="center"/>
      <protection locked="0"/>
    </xf>
    <xf numFmtId="0" fontId="65" fillId="3" borderId="0" xfId="0" applyFont="1" applyFill="1"/>
    <xf numFmtId="0" fontId="93" fillId="3" borderId="0" xfId="0" applyFont="1" applyFill="1"/>
    <xf numFmtId="0" fontId="86" fillId="3" borderId="68" xfId="0" applyFont="1" applyFill="1" applyBorder="1" applyAlignment="1">
      <alignment horizontal="center" vertical="center"/>
    </xf>
    <xf numFmtId="0" fontId="86" fillId="3" borderId="69" xfId="0" applyFont="1" applyFill="1" applyBorder="1" applyAlignment="1">
      <alignment horizontal="center" vertical="center"/>
    </xf>
    <xf numFmtId="0" fontId="86" fillId="3" borderId="67" xfId="0" applyFont="1" applyFill="1" applyBorder="1" applyAlignment="1">
      <alignment horizontal="center" vertical="center"/>
    </xf>
    <xf numFmtId="0" fontId="86" fillId="3" borderId="57" xfId="0" applyFont="1" applyFill="1" applyBorder="1" applyAlignment="1">
      <alignment horizontal="center" vertical="center"/>
    </xf>
    <xf numFmtId="0" fontId="86" fillId="3" borderId="40" xfId="0" applyFont="1" applyFill="1" applyBorder="1" applyAlignment="1">
      <alignment vertical="center"/>
    </xf>
    <xf numFmtId="0" fontId="87" fillId="16" borderId="21" xfId="0" applyFont="1" applyFill="1" applyBorder="1" applyAlignment="1">
      <alignment horizontal="center" vertical="center"/>
    </xf>
    <xf numFmtId="0" fontId="87" fillId="16" borderId="21" xfId="0" applyFont="1" applyFill="1" applyBorder="1" applyAlignment="1">
      <alignment horizontal="center" vertical="center" wrapText="1"/>
    </xf>
    <xf numFmtId="0" fontId="70" fillId="3" borderId="0" xfId="0" applyFont="1" applyFill="1" applyAlignment="1">
      <alignment horizontal="center" vertical="center"/>
    </xf>
    <xf numFmtId="0" fontId="87" fillId="16" borderId="21" xfId="0" applyFont="1" applyFill="1" applyBorder="1" applyAlignment="1">
      <alignment horizontal="center" vertical="center" textRotation="90"/>
    </xf>
    <xf numFmtId="0" fontId="76" fillId="3" borderId="0" xfId="0" applyFont="1" applyFill="1" applyAlignment="1">
      <alignment horizontal="center" vertical="center"/>
    </xf>
    <xf numFmtId="0" fontId="76" fillId="2" borderId="0" xfId="0" applyFont="1" applyFill="1" applyAlignment="1">
      <alignment horizontal="center" vertical="center"/>
    </xf>
    <xf numFmtId="0" fontId="65" fillId="0" borderId="0" xfId="0" applyFont="1" applyAlignment="1">
      <alignment horizontal="center" vertical="center" wrapText="1"/>
    </xf>
    <xf numFmtId="0" fontId="65" fillId="0" borderId="21" xfId="0" applyFont="1" applyBorder="1" applyAlignment="1">
      <alignment horizontal="center" vertical="center" wrapText="1"/>
    </xf>
    <xf numFmtId="0" fontId="65" fillId="0" borderId="21" xfId="0" applyFont="1" applyBorder="1" applyAlignment="1" applyProtection="1">
      <alignment horizontal="center" vertical="center" wrapText="1"/>
      <protection locked="0"/>
    </xf>
    <xf numFmtId="0" fontId="76" fillId="0" borderId="21" xfId="0" applyFont="1" applyBorder="1" applyAlignment="1" applyProtection="1">
      <alignment horizontal="center" vertical="center" wrapText="1"/>
      <protection hidden="1"/>
    </xf>
    <xf numFmtId="9" fontId="65" fillId="0" borderId="21" xfId="0" applyNumberFormat="1" applyFont="1" applyBorder="1" applyAlignment="1" applyProtection="1">
      <alignment horizontal="center" vertical="center" wrapText="1"/>
      <protection hidden="1"/>
    </xf>
    <xf numFmtId="9" fontId="65" fillId="0" borderId="21" xfId="0" applyNumberFormat="1" applyFont="1" applyBorder="1" applyAlignment="1" applyProtection="1">
      <alignment horizontal="center" vertical="center" wrapText="1"/>
      <protection locked="0"/>
    </xf>
    <xf numFmtId="0" fontId="65" fillId="0" borderId="21" xfId="0" applyFont="1" applyBorder="1" applyAlignment="1" applyProtection="1">
      <alignment horizontal="center" vertical="center" wrapText="1"/>
      <protection hidden="1"/>
    </xf>
    <xf numFmtId="0" fontId="65" fillId="0" borderId="21" xfId="0" applyFont="1" applyBorder="1" applyAlignment="1" applyProtection="1">
      <alignment horizontal="center" vertical="center" textRotation="90" wrapText="1"/>
      <protection locked="0"/>
    </xf>
    <xf numFmtId="0" fontId="76" fillId="0" borderId="21" xfId="0" applyFont="1" applyBorder="1" applyAlignment="1" applyProtection="1">
      <alignment horizontal="center" vertical="center" textRotation="90" wrapText="1"/>
      <protection hidden="1"/>
    </xf>
    <xf numFmtId="14" fontId="65" fillId="0" borderId="21" xfId="0" applyNumberFormat="1" applyFont="1" applyBorder="1" applyAlignment="1" applyProtection="1">
      <alignment horizontal="center" vertical="center" wrapText="1"/>
      <protection locked="0"/>
    </xf>
    <xf numFmtId="0" fontId="65" fillId="3" borderId="0" xfId="0" applyFont="1" applyFill="1" applyAlignment="1">
      <alignment horizontal="center" vertical="center" wrapText="1"/>
    </xf>
    <xf numFmtId="0" fontId="65" fillId="0" borderId="3" xfId="0" applyFont="1" applyBorder="1" applyAlignment="1">
      <alignment horizontal="center" vertical="center"/>
    </xf>
    <xf numFmtId="0" fontId="65" fillId="0" borderId="2" xfId="0" applyFont="1" applyBorder="1" applyAlignment="1">
      <alignment horizontal="center" vertical="center"/>
    </xf>
    <xf numFmtId="0" fontId="65" fillId="0" borderId="0" xfId="0" applyFont="1" applyAlignment="1">
      <alignment horizontal="center" wrapText="1"/>
    </xf>
    <xf numFmtId="0" fontId="65" fillId="0" borderId="0" xfId="0" applyFont="1" applyAlignment="1">
      <alignment wrapText="1"/>
    </xf>
    <xf numFmtId="0" fontId="65" fillId="0" borderId="0" xfId="0" applyFont="1" applyAlignment="1">
      <alignment vertical="center"/>
    </xf>
    <xf numFmtId="0" fontId="97" fillId="16" borderId="21" xfId="0" applyFont="1" applyFill="1" applyBorder="1" applyAlignment="1">
      <alignment horizontal="center" vertical="center" wrapText="1"/>
    </xf>
    <xf numFmtId="0" fontId="65" fillId="0" borderId="21" xfId="0" applyFont="1" applyBorder="1" applyAlignment="1">
      <alignment vertical="center" wrapText="1"/>
    </xf>
    <xf numFmtId="0" fontId="94" fillId="0" borderId="21" xfId="0" applyFont="1" applyBorder="1" applyAlignment="1" applyProtection="1">
      <alignment vertical="center" wrapText="1"/>
      <protection locked="0"/>
    </xf>
    <xf numFmtId="0" fontId="65" fillId="0" borderId="21" xfId="0" applyFont="1" applyBorder="1" applyAlignment="1" applyProtection="1">
      <alignment vertical="center" wrapText="1"/>
      <protection locked="0"/>
    </xf>
    <xf numFmtId="0" fontId="65" fillId="0" borderId="21" xfId="0" applyFont="1" applyBorder="1" applyAlignment="1" applyProtection="1">
      <alignment horizontal="center" vertical="center"/>
      <protection locked="0"/>
    </xf>
    <xf numFmtId="164" fontId="99" fillId="0" borderId="21" xfId="1" applyNumberFormat="1" applyFont="1" applyBorder="1" applyAlignment="1">
      <alignment horizontal="center" vertical="center"/>
    </xf>
    <xf numFmtId="9" fontId="99" fillId="0" borderId="21" xfId="1" applyFont="1" applyBorder="1" applyAlignment="1">
      <alignment horizontal="center" vertical="center" wrapText="1"/>
    </xf>
    <xf numFmtId="0" fontId="94" fillId="0" borderId="21" xfId="0" applyFont="1" applyBorder="1" applyAlignment="1" applyProtection="1">
      <alignment horizontal="center" vertical="center" wrapText="1"/>
      <protection locked="0"/>
    </xf>
    <xf numFmtId="0" fontId="17" fillId="12" borderId="0"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94" fillId="0" borderId="21" xfId="0" applyFont="1" applyBorder="1" applyAlignment="1">
      <alignment horizontal="center" vertical="center" wrapText="1"/>
    </xf>
    <xf numFmtId="0" fontId="43" fillId="0" borderId="21" xfId="0" applyFont="1" applyBorder="1" applyAlignment="1" applyProtection="1">
      <alignment horizontal="center" vertical="center" wrapText="1"/>
      <protection locked="0"/>
    </xf>
    <xf numFmtId="0" fontId="94" fillId="0" borderId="21" xfId="0" applyFont="1" applyBorder="1" applyAlignment="1" applyProtection="1">
      <alignment horizontal="center" vertical="center" wrapText="1"/>
      <protection hidden="1"/>
    </xf>
    <xf numFmtId="0" fontId="94" fillId="0" borderId="21" xfId="0" applyFont="1" applyBorder="1" applyAlignment="1" applyProtection="1">
      <alignment horizontal="center" vertical="center" textRotation="90" wrapText="1"/>
      <protection locked="0"/>
    </xf>
    <xf numFmtId="9" fontId="94" fillId="0" borderId="21" xfId="0" applyNumberFormat="1" applyFont="1" applyBorder="1" applyAlignment="1" applyProtection="1">
      <alignment horizontal="center" vertical="center" wrapText="1"/>
      <protection hidden="1"/>
    </xf>
    <xf numFmtId="164" fontId="1" fillId="0" borderId="21" xfId="1" applyNumberFormat="1" applyFont="1" applyBorder="1" applyAlignment="1">
      <alignment horizontal="center" vertical="center"/>
    </xf>
    <xf numFmtId="0" fontId="101" fillId="0" borderId="21" xfId="0" applyFont="1" applyBorder="1" applyAlignment="1" applyProtection="1">
      <alignment horizontal="center" vertical="center" textRotation="90" wrapText="1"/>
      <protection hidden="1"/>
    </xf>
    <xf numFmtId="14" fontId="94" fillId="0" borderId="21" xfId="0" applyNumberFormat="1" applyFont="1" applyBorder="1" applyAlignment="1" applyProtection="1">
      <alignment horizontal="center" vertical="center" wrapText="1"/>
      <protection locked="0"/>
    </xf>
    <xf numFmtId="0" fontId="94" fillId="3" borderId="0" xfId="0" applyFont="1" applyFill="1" applyAlignment="1">
      <alignment horizontal="center" vertical="center" wrapText="1"/>
    </xf>
    <xf numFmtId="0" fontId="94" fillId="0" borderId="0" xfId="0" applyFont="1" applyAlignment="1">
      <alignment horizontal="center" vertical="center" wrapText="1"/>
    </xf>
    <xf numFmtId="9" fontId="1" fillId="0" borderId="21" xfId="1" applyFont="1" applyBorder="1" applyAlignment="1">
      <alignment horizontal="center" vertical="center" wrapText="1"/>
    </xf>
    <xf numFmtId="0" fontId="94" fillId="0" borderId="21" xfId="0" applyFont="1" applyBorder="1" applyAlignment="1">
      <alignment vertical="center" wrapText="1"/>
    </xf>
    <xf numFmtId="0" fontId="1" fillId="0" borderId="21" xfId="0" applyFont="1" applyBorder="1" applyAlignment="1" applyProtection="1">
      <alignment horizontal="center" vertical="center" wrapText="1"/>
      <protection locked="0"/>
    </xf>
    <xf numFmtId="0" fontId="1" fillId="0" borderId="21" xfId="0" applyFont="1" applyBorder="1" applyAlignment="1">
      <alignment vertical="center" wrapText="1"/>
    </xf>
    <xf numFmtId="0" fontId="101" fillId="0" borderId="21" xfId="0" applyFont="1" applyBorder="1" applyAlignment="1" applyProtection="1">
      <alignment horizontal="center" vertical="center" wrapText="1"/>
      <protection hidden="1"/>
    </xf>
    <xf numFmtId="9" fontId="94" fillId="0" borderId="21" xfId="0" applyNumberFormat="1" applyFont="1" applyBorder="1" applyAlignment="1" applyProtection="1">
      <alignment horizontal="center" vertical="center" wrapText="1"/>
      <protection locked="0"/>
    </xf>
    <xf numFmtId="0" fontId="61" fillId="0" borderId="0" xfId="0" applyFont="1" applyAlignment="1">
      <alignment horizontal="center" wrapText="1"/>
    </xf>
    <xf numFmtId="0" fontId="64" fillId="0" borderId="95" xfId="0" applyFont="1" applyBorder="1" applyAlignment="1">
      <alignment horizontal="center" vertical="center" wrapText="1"/>
    </xf>
    <xf numFmtId="0" fontId="64" fillId="0" borderId="12" xfId="0" applyFont="1" applyBorder="1" applyAlignment="1">
      <alignment horizontal="center" vertical="center" wrapText="1"/>
    </xf>
    <xf numFmtId="0" fontId="64" fillId="0" borderId="81"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0" xfId="0" applyFont="1" applyAlignment="1">
      <alignment horizontal="center" vertical="center" wrapText="1"/>
    </xf>
    <xf numFmtId="0" fontId="64" fillId="0" borderId="76" xfId="0" applyFont="1" applyBorder="1" applyAlignment="1">
      <alignment horizontal="center" vertical="center" wrapText="1"/>
    </xf>
    <xf numFmtId="0" fontId="64" fillId="0" borderId="97"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84" xfId="0" applyFont="1" applyBorder="1" applyAlignment="1">
      <alignment horizontal="center" vertical="center" wrapText="1"/>
    </xf>
    <xf numFmtId="0" fontId="78" fillId="0" borderId="5" xfId="0" applyFont="1" applyBorder="1" applyAlignment="1">
      <alignment horizontal="center" wrapText="1"/>
    </xf>
    <xf numFmtId="0" fontId="62" fillId="0" borderId="94" xfId="0" applyFont="1" applyBorder="1" applyAlignment="1">
      <alignment horizontal="center" wrapText="1"/>
    </xf>
    <xf numFmtId="0" fontId="62" fillId="0" borderId="7" xfId="0" applyFont="1" applyBorder="1" applyAlignment="1">
      <alignment horizontal="center" wrapText="1"/>
    </xf>
    <xf numFmtId="0" fontId="62" fillId="0" borderId="93" xfId="0" applyFont="1" applyBorder="1" applyAlignment="1">
      <alignment horizontal="center" wrapText="1"/>
    </xf>
    <xf numFmtId="0" fontId="62" fillId="0" borderId="9" xfId="0" applyFont="1" applyBorder="1" applyAlignment="1">
      <alignment horizontal="center" wrapText="1"/>
    </xf>
    <xf numFmtId="0" fontId="62" fillId="0" borderId="96" xfId="0" applyFont="1" applyBorder="1" applyAlignment="1">
      <alignment horizontal="center" wrapText="1"/>
    </xf>
    <xf numFmtId="0" fontId="54" fillId="0" borderId="82" xfId="0" applyFont="1" applyBorder="1" applyAlignment="1">
      <alignment horizontal="left" vertical="center"/>
    </xf>
    <xf numFmtId="0" fontId="54" fillId="0" borderId="6" xfId="0" applyFont="1" applyBorder="1" applyAlignment="1">
      <alignment horizontal="left" vertical="center"/>
    </xf>
    <xf numFmtId="0" fontId="54" fillId="0" borderId="83" xfId="0" applyFont="1" applyBorder="1" applyAlignment="1">
      <alignment horizontal="left" vertical="center"/>
    </xf>
    <xf numFmtId="0" fontId="54" fillId="0" borderId="8" xfId="0" applyFont="1" applyBorder="1" applyAlignment="1">
      <alignment horizontal="left" vertical="center"/>
    </xf>
    <xf numFmtId="0" fontId="54" fillId="0" borderId="85" xfId="0" applyFont="1" applyBorder="1" applyAlignment="1">
      <alignment horizontal="left" vertical="center"/>
    </xf>
    <xf numFmtId="0" fontId="54" fillId="0" borderId="10" xfId="0" applyFont="1" applyBorder="1" applyAlignment="1">
      <alignment horizontal="left" vertical="center"/>
    </xf>
    <xf numFmtId="0" fontId="65" fillId="0" borderId="23" xfId="0" applyFont="1" applyBorder="1" applyAlignment="1">
      <alignment horizontal="left" vertical="center" wrapText="1"/>
    </xf>
    <xf numFmtId="0" fontId="65" fillId="0" borderId="35" xfId="0" applyFont="1" applyBorder="1" applyAlignment="1">
      <alignment horizontal="left" vertical="center" wrapText="1"/>
    </xf>
    <xf numFmtId="0" fontId="70" fillId="18" borderId="5" xfId="0" applyFont="1" applyFill="1" applyBorder="1" applyAlignment="1">
      <alignment horizontal="center" vertical="center" wrapText="1"/>
    </xf>
    <xf numFmtId="0" fontId="70" fillId="18" borderId="6" xfId="0" applyFont="1" applyFill="1" applyBorder="1" applyAlignment="1">
      <alignment horizontal="center" vertical="center" wrapText="1"/>
    </xf>
    <xf numFmtId="0" fontId="70" fillId="18" borderId="9" xfId="0" applyFont="1" applyFill="1" applyBorder="1" applyAlignment="1">
      <alignment horizontal="center" vertical="center" wrapText="1"/>
    </xf>
    <xf numFmtId="0" fontId="70" fillId="18" borderId="10" xfId="0" applyFont="1" applyFill="1" applyBorder="1" applyAlignment="1">
      <alignment horizontal="center" vertical="center" wrapText="1"/>
    </xf>
    <xf numFmtId="0" fontId="54" fillId="0" borderId="5" xfId="0" applyFont="1" applyBorder="1" applyAlignment="1">
      <alignment horizontal="left" vertical="center"/>
    </xf>
    <xf numFmtId="0" fontId="54" fillId="0" borderId="7" xfId="0" applyFont="1" applyBorder="1" applyAlignment="1">
      <alignment horizontal="left" vertical="center"/>
    </xf>
    <xf numFmtId="0" fontId="54" fillId="0" borderId="9" xfId="0" applyFont="1" applyBorder="1" applyAlignment="1">
      <alignment horizontal="left" vertical="center"/>
    </xf>
    <xf numFmtId="0" fontId="64" fillId="0" borderId="102" xfId="0" applyFont="1" applyBorder="1" applyAlignment="1">
      <alignment horizontal="center" vertical="center" wrapText="1"/>
    </xf>
    <xf numFmtId="0" fontId="64" fillId="0" borderId="98" xfId="0" applyFont="1" applyBorder="1" applyAlignment="1">
      <alignment horizontal="center" vertical="center" wrapText="1"/>
    </xf>
    <xf numFmtId="0" fontId="64" fillId="0" borderId="101" xfId="0" applyFont="1" applyBorder="1" applyAlignment="1">
      <alignment horizontal="center" vertical="center" wrapText="1"/>
    </xf>
    <xf numFmtId="0" fontId="60" fillId="18" borderId="102" xfId="0" applyFont="1" applyFill="1" applyBorder="1" applyAlignment="1">
      <alignment horizontal="center" vertical="center"/>
    </xf>
    <xf numFmtId="0" fontId="60" fillId="18" borderId="98" xfId="0" applyFont="1" applyFill="1" applyBorder="1" applyAlignment="1">
      <alignment horizontal="center" vertical="center"/>
    </xf>
    <xf numFmtId="0" fontId="60" fillId="18" borderId="101" xfId="0" applyFont="1" applyFill="1" applyBorder="1" applyAlignment="1">
      <alignment horizontal="center" vertical="center"/>
    </xf>
    <xf numFmtId="0" fontId="70" fillId="18" borderId="5" xfId="0" applyFont="1" applyFill="1" applyBorder="1" applyAlignment="1">
      <alignment horizontal="center" vertical="center"/>
    </xf>
    <xf numFmtId="0" fontId="70" fillId="18" borderId="6" xfId="0" applyFont="1" applyFill="1" applyBorder="1" applyAlignment="1">
      <alignment horizontal="center" vertical="center"/>
    </xf>
    <xf numFmtId="0" fontId="70" fillId="18" borderId="9" xfId="0" applyFont="1" applyFill="1" applyBorder="1" applyAlignment="1">
      <alignment horizontal="center" vertical="center"/>
    </xf>
    <xf numFmtId="0" fontId="70" fillId="18" borderId="10" xfId="0" applyFont="1" applyFill="1" applyBorder="1" applyAlignment="1">
      <alignment horizontal="center" vertical="center"/>
    </xf>
    <xf numFmtId="0" fontId="70" fillId="19" borderId="9" xfId="0" applyFont="1" applyFill="1" applyBorder="1" applyAlignment="1">
      <alignment horizontal="center" vertical="center"/>
    </xf>
    <xf numFmtId="0" fontId="70" fillId="19" borderId="10" xfId="0" applyFont="1" applyFill="1" applyBorder="1" applyAlignment="1">
      <alignment horizontal="center" vertical="center"/>
    </xf>
    <xf numFmtId="0" fontId="62" fillId="0" borderId="5" xfId="0" applyFont="1" applyBorder="1" applyAlignment="1">
      <alignment horizontal="center" wrapText="1"/>
    </xf>
    <xf numFmtId="0" fontId="62" fillId="0" borderId="6" xfId="0" applyFont="1" applyBorder="1" applyAlignment="1">
      <alignment horizontal="center" wrapText="1"/>
    </xf>
    <xf numFmtId="0" fontId="62" fillId="0" borderId="8" xfId="0" applyFont="1" applyBorder="1" applyAlignment="1">
      <alignment horizontal="center" wrapText="1"/>
    </xf>
    <xf numFmtId="0" fontId="62" fillId="0" borderId="10" xfId="0" applyFont="1" applyBorder="1" applyAlignment="1">
      <alignment horizontal="center" wrapText="1"/>
    </xf>
    <xf numFmtId="0" fontId="54" fillId="0" borderId="68" xfId="0" applyFont="1" applyBorder="1" applyAlignment="1">
      <alignment horizontal="left" vertical="center"/>
    </xf>
    <xf numFmtId="0" fontId="54" fillId="0" borderId="69" xfId="0" applyFont="1" applyBorder="1" applyAlignment="1">
      <alignment horizontal="left" vertical="center"/>
    </xf>
    <xf numFmtId="0" fontId="54" fillId="0" borderId="21" xfId="0" applyFont="1" applyBorder="1" applyAlignment="1">
      <alignment horizontal="left" vertical="center"/>
    </xf>
    <xf numFmtId="0" fontId="62" fillId="0" borderId="103" xfId="0" applyFont="1" applyBorder="1" applyAlignment="1">
      <alignment horizontal="center" wrapText="1"/>
    </xf>
    <xf numFmtId="0" fontId="62" fillId="0" borderId="104" xfId="0" applyFont="1" applyBorder="1" applyAlignment="1">
      <alignment horizontal="center" wrapText="1"/>
    </xf>
    <xf numFmtId="0" fontId="62" fillId="0" borderId="92" xfId="0" applyFont="1" applyBorder="1" applyAlignment="1">
      <alignment horizontal="center" wrapText="1"/>
    </xf>
    <xf numFmtId="0" fontId="62" fillId="0" borderId="0" xfId="0" applyFont="1" applyAlignment="1">
      <alignment horizontal="center" wrapText="1"/>
    </xf>
    <xf numFmtId="0" fontId="62" fillId="0" borderId="105" xfId="0" applyFont="1" applyBorder="1" applyAlignment="1">
      <alignment horizontal="center" wrapText="1"/>
    </xf>
    <xf numFmtId="0" fontId="62" fillId="0" borderId="106" xfId="0" applyFont="1" applyBorder="1" applyAlignment="1">
      <alignment horizontal="center" wrapText="1"/>
    </xf>
    <xf numFmtId="0" fontId="91" fillId="0" borderId="21" xfId="0" applyFont="1" applyBorder="1" applyAlignment="1" applyProtection="1">
      <alignment horizontal="center" vertical="center"/>
      <protection locked="0"/>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87" fillId="16" borderId="110" xfId="0" applyFont="1" applyFill="1" applyBorder="1" applyAlignment="1">
      <alignment horizontal="center" vertical="center" textRotation="90"/>
    </xf>
    <xf numFmtId="0" fontId="87" fillId="16" borderId="111" xfId="0" applyFont="1" applyFill="1" applyBorder="1" applyAlignment="1">
      <alignment horizontal="center" vertical="center" textRotation="90"/>
    </xf>
    <xf numFmtId="0" fontId="87" fillId="16" borderId="22" xfId="0" applyFont="1" applyFill="1" applyBorder="1" applyAlignment="1">
      <alignment horizontal="center" vertical="center" textRotation="90"/>
    </xf>
    <xf numFmtId="0" fontId="76" fillId="0" borderId="0" xfId="0" applyFont="1" applyAlignment="1">
      <alignment horizontal="center"/>
    </xf>
    <xf numFmtId="0" fontId="76" fillId="0" borderId="76" xfId="0" applyFont="1" applyBorder="1" applyAlignment="1">
      <alignment horizontal="center"/>
    </xf>
    <xf numFmtId="0" fontId="86" fillId="16" borderId="68" xfId="0" applyFont="1" applyFill="1" applyBorder="1" applyAlignment="1">
      <alignment horizontal="left" vertical="center"/>
    </xf>
    <xf numFmtId="0" fontId="86" fillId="16" borderId="67" xfId="0" applyFont="1" applyFill="1" applyBorder="1" applyAlignment="1">
      <alignment horizontal="left" vertical="center"/>
    </xf>
    <xf numFmtId="0" fontId="86" fillId="16" borderId="69" xfId="0" applyFont="1" applyFill="1" applyBorder="1" applyAlignment="1">
      <alignment horizontal="left" vertical="center"/>
    </xf>
    <xf numFmtId="0" fontId="92" fillId="0" borderId="68" xfId="0" applyFont="1" applyBorder="1" applyAlignment="1">
      <alignment horizontal="left" vertical="center"/>
    </xf>
    <xf numFmtId="0" fontId="92" fillId="0" borderId="67" xfId="0" applyFont="1" applyBorder="1" applyAlignment="1">
      <alignment horizontal="left" vertical="center"/>
    </xf>
    <xf numFmtId="0" fontId="92" fillId="0" borderId="69" xfId="0" applyFont="1" applyBorder="1" applyAlignment="1">
      <alignment horizontal="left" vertical="center"/>
    </xf>
    <xf numFmtId="0" fontId="87" fillId="16" borderId="21" xfId="0" applyFont="1" applyFill="1" applyBorder="1" applyAlignment="1">
      <alignment horizontal="center" vertical="center" textRotation="90"/>
    </xf>
    <xf numFmtId="0" fontId="86" fillId="19" borderId="68" xfId="0" applyFont="1" applyFill="1" applyBorder="1" applyAlignment="1">
      <alignment horizontal="center" vertical="center"/>
    </xf>
    <xf numFmtId="0" fontId="86" fillId="19" borderId="67" xfId="0" applyFont="1" applyFill="1" applyBorder="1" applyAlignment="1">
      <alignment horizontal="center" vertical="center"/>
    </xf>
    <xf numFmtId="0" fontId="87" fillId="18" borderId="68" xfId="0" applyFont="1" applyFill="1" applyBorder="1" applyAlignment="1">
      <alignment horizontal="center" vertical="center" wrapText="1"/>
    </xf>
    <xf numFmtId="0" fontId="87" fillId="18" borderId="67" xfId="0" applyFont="1" applyFill="1" applyBorder="1" applyAlignment="1">
      <alignment horizontal="center" vertical="center" wrapText="1"/>
    </xf>
    <xf numFmtId="0" fontId="87" fillId="18" borderId="69" xfId="0" applyFont="1" applyFill="1" applyBorder="1" applyAlignment="1">
      <alignment horizontal="center" vertical="center" wrapText="1"/>
    </xf>
    <xf numFmtId="0" fontId="87" fillId="19" borderId="68" xfId="0" applyFont="1" applyFill="1" applyBorder="1" applyAlignment="1">
      <alignment horizontal="center" vertical="center" wrapText="1"/>
    </xf>
    <xf numFmtId="0" fontId="87" fillId="19" borderId="67" xfId="0" applyFont="1" applyFill="1" applyBorder="1" applyAlignment="1">
      <alignment horizontal="center" vertical="center" wrapText="1"/>
    </xf>
    <xf numFmtId="0" fontId="87" fillId="19" borderId="69" xfId="0" applyFont="1" applyFill="1" applyBorder="1" applyAlignment="1">
      <alignment horizontal="center" vertical="center" wrapText="1"/>
    </xf>
    <xf numFmtId="0" fontId="87" fillId="19" borderId="21" xfId="0" applyFont="1" applyFill="1" applyBorder="1" applyAlignment="1">
      <alignment horizontal="center" vertical="center" wrapText="1"/>
    </xf>
    <xf numFmtId="0" fontId="87" fillId="16" borderId="21" xfId="0" applyFont="1" applyFill="1" applyBorder="1" applyAlignment="1">
      <alignment horizontal="center" vertical="center" wrapText="1"/>
    </xf>
    <xf numFmtId="0" fontId="87" fillId="16" borderId="21" xfId="0" applyFont="1" applyFill="1" applyBorder="1" applyAlignment="1">
      <alignment horizontal="center" vertical="center"/>
    </xf>
    <xf numFmtId="0" fontId="87" fillId="16" borderId="40" xfId="0" applyFont="1" applyFill="1" applyBorder="1" applyAlignment="1">
      <alignment horizontal="center" vertical="center" wrapText="1"/>
    </xf>
    <xf numFmtId="0" fontId="87" fillId="16" borderId="57" xfId="0" applyFont="1" applyFill="1" applyBorder="1" applyAlignment="1">
      <alignment horizontal="center" vertical="center" wrapText="1"/>
    </xf>
    <xf numFmtId="0" fontId="87" fillId="16" borderId="21" xfId="0" applyFont="1" applyFill="1" applyBorder="1" applyAlignment="1">
      <alignment horizontal="center" vertical="center" textRotation="90" wrapText="1"/>
    </xf>
    <xf numFmtId="0" fontId="87" fillId="16" borderId="110" xfId="0" applyFont="1" applyFill="1" applyBorder="1" applyAlignment="1">
      <alignment horizontal="center" vertical="center" wrapText="1"/>
    </xf>
    <xf numFmtId="0" fontId="87" fillId="16" borderId="22" xfId="0" applyFont="1" applyFill="1" applyBorder="1" applyAlignment="1">
      <alignment horizontal="center" vertical="center" wrapText="1"/>
    </xf>
    <xf numFmtId="0" fontId="87" fillId="16" borderId="22" xfId="0" applyFont="1" applyFill="1" applyBorder="1" applyAlignment="1">
      <alignment horizontal="center" vertical="center"/>
    </xf>
    <xf numFmtId="0" fontId="87" fillId="16" borderId="108" xfId="0" applyFont="1" applyFill="1" applyBorder="1" applyAlignment="1">
      <alignment horizontal="center" vertical="center" wrapText="1"/>
    </xf>
    <xf numFmtId="0" fontId="87" fillId="16" borderId="63" xfId="0" applyFont="1" applyFill="1" applyBorder="1" applyAlignment="1">
      <alignment horizontal="center" vertical="center" wrapText="1"/>
    </xf>
    <xf numFmtId="0" fontId="65" fillId="0" borderId="65" xfId="0" applyFont="1" applyBorder="1" applyAlignment="1">
      <alignment horizontal="left" vertical="center" wrapText="1"/>
    </xf>
    <xf numFmtId="0" fontId="65" fillId="0" borderId="66" xfId="0" applyFont="1" applyBorder="1" applyAlignment="1">
      <alignment horizontal="left" vertical="center" wrapText="1"/>
    </xf>
    <xf numFmtId="0" fontId="87" fillId="16" borderId="64" xfId="0" applyFont="1" applyFill="1" applyBorder="1" applyAlignment="1">
      <alignment horizontal="center" vertical="center"/>
    </xf>
    <xf numFmtId="0" fontId="87" fillId="16" borderId="57" xfId="0" applyFont="1" applyFill="1" applyBorder="1" applyAlignment="1">
      <alignment horizontal="center" vertical="center"/>
    </xf>
    <xf numFmtId="0" fontId="87" fillId="18" borderId="107" xfId="0" applyFont="1" applyFill="1" applyBorder="1" applyAlignment="1">
      <alignment horizontal="center" vertical="center" wrapText="1"/>
    </xf>
    <xf numFmtId="0" fontId="87" fillId="18" borderId="64" xfId="0" applyFont="1" applyFill="1" applyBorder="1" applyAlignment="1">
      <alignment horizontal="center" vertical="center" wrapText="1"/>
    </xf>
    <xf numFmtId="9" fontId="65" fillId="0" borderId="110" xfId="0" applyNumberFormat="1" applyFont="1" applyBorder="1" applyAlignment="1" applyProtection="1">
      <alignment horizontal="center" vertical="center" wrapText="1"/>
      <protection hidden="1"/>
    </xf>
    <xf numFmtId="9" fontId="65" fillId="0" borderId="111" xfId="0" applyNumberFormat="1" applyFont="1" applyBorder="1" applyAlignment="1" applyProtection="1">
      <alignment horizontal="center" vertical="center" wrapText="1"/>
      <protection hidden="1"/>
    </xf>
    <xf numFmtId="9" fontId="65" fillId="0" borderId="22" xfId="0" applyNumberFormat="1" applyFont="1" applyBorder="1" applyAlignment="1" applyProtection="1">
      <alignment horizontal="center" vertical="center" wrapText="1"/>
      <protection hidden="1"/>
    </xf>
    <xf numFmtId="0" fontId="76" fillId="0" borderId="110" xfId="0" applyFont="1" applyBorder="1" applyAlignment="1" applyProtection="1">
      <alignment horizontal="center" vertical="center" wrapText="1"/>
      <protection hidden="1"/>
    </xf>
    <xf numFmtId="0" fontId="76" fillId="0" borderId="111" xfId="0" applyFont="1" applyBorder="1" applyAlignment="1" applyProtection="1">
      <alignment horizontal="center" vertical="center" wrapText="1"/>
      <protection hidden="1"/>
    </xf>
    <xf numFmtId="0" fontId="76" fillId="0" borderId="22" xfId="0" applyFont="1" applyBorder="1" applyAlignment="1" applyProtection="1">
      <alignment horizontal="center" vertical="center" wrapText="1"/>
      <protection hidden="1"/>
    </xf>
    <xf numFmtId="0" fontId="0" fillId="0" borderId="112" xfId="0" applyBorder="1" applyAlignment="1">
      <alignment horizontal="left" wrapText="1"/>
    </xf>
    <xf numFmtId="0" fontId="0" fillId="0" borderId="112" xfId="0" applyBorder="1" applyAlignment="1">
      <alignment horizontal="left"/>
    </xf>
    <xf numFmtId="0" fontId="65" fillId="0" borderId="110" xfId="0" applyFont="1" applyBorder="1" applyAlignment="1">
      <alignment horizontal="center" vertical="center" wrapText="1"/>
    </xf>
    <xf numFmtId="0" fontId="65" fillId="0" borderId="111" xfId="0" applyFont="1" applyBorder="1" applyAlignment="1">
      <alignment horizontal="center" vertical="center" wrapText="1"/>
    </xf>
    <xf numFmtId="0" fontId="65" fillId="0" borderId="22" xfId="0" applyFont="1" applyBorder="1" applyAlignment="1">
      <alignment horizontal="center" vertical="center" wrapText="1"/>
    </xf>
    <xf numFmtId="0" fontId="65" fillId="0" borderId="110" xfId="0" applyFont="1" applyBorder="1" applyAlignment="1" applyProtection="1">
      <alignment horizontal="center" vertical="center" wrapText="1"/>
      <protection locked="0"/>
    </xf>
    <xf numFmtId="0" fontId="65" fillId="0" borderId="111" xfId="0" applyFont="1" applyBorder="1" applyAlignment="1" applyProtection="1">
      <alignment horizontal="center" vertical="center" wrapText="1"/>
      <protection locked="0"/>
    </xf>
    <xf numFmtId="0" fontId="65" fillId="0" borderId="22" xfId="0" applyFont="1" applyBorder="1" applyAlignment="1" applyProtection="1">
      <alignment horizontal="center" vertical="center" wrapText="1"/>
      <protection locked="0"/>
    </xf>
    <xf numFmtId="0" fontId="94" fillId="0" borderId="110" xfId="0" applyFont="1" applyBorder="1" applyAlignment="1" applyProtection="1">
      <alignment horizontal="center" vertical="center" wrapText="1"/>
      <protection locked="0"/>
    </xf>
    <xf numFmtId="0" fontId="94" fillId="0" borderId="111" xfId="0" applyFont="1" applyBorder="1" applyAlignment="1" applyProtection="1">
      <alignment horizontal="center" vertical="center" wrapText="1"/>
      <protection locked="0"/>
    </xf>
    <xf numFmtId="0" fontId="94" fillId="0" borderId="22" xfId="0" applyFont="1" applyBorder="1" applyAlignment="1" applyProtection="1">
      <alignment horizontal="center" vertical="center" wrapText="1"/>
      <protection locked="0"/>
    </xf>
    <xf numFmtId="0" fontId="58" fillId="0" borderId="70" xfId="0" applyFont="1" applyBorder="1" applyAlignment="1">
      <alignment horizontal="center" vertical="center" wrapText="1"/>
    </xf>
    <xf numFmtId="0" fontId="59"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95" fillId="0" borderId="21" xfId="0" applyFont="1" applyBorder="1" applyAlignment="1">
      <alignment horizontal="left" vertical="center" wrapText="1"/>
    </xf>
    <xf numFmtId="9" fontId="94" fillId="0" borderId="110" xfId="0" applyNumberFormat="1" applyFont="1" applyBorder="1" applyAlignment="1" applyProtection="1">
      <alignment horizontal="center" vertical="center" wrapText="1"/>
      <protection hidden="1"/>
    </xf>
    <xf numFmtId="9" fontId="94" fillId="0" borderId="22" xfId="0" applyNumberFormat="1" applyFont="1" applyBorder="1" applyAlignment="1" applyProtection="1">
      <alignment horizontal="center" vertical="center" wrapText="1"/>
      <protection hidden="1"/>
    </xf>
    <xf numFmtId="0" fontId="101" fillId="0" borderId="110" xfId="0" applyFont="1" applyBorder="1" applyAlignment="1" applyProtection="1">
      <alignment horizontal="center" vertical="center" wrapText="1"/>
      <protection hidden="1"/>
    </xf>
    <xf numFmtId="0" fontId="101" fillId="0" borderId="22" xfId="0" applyFont="1" applyBorder="1" applyAlignment="1" applyProtection="1">
      <alignment horizontal="center" vertical="center" wrapText="1"/>
      <protection hidden="1"/>
    </xf>
    <xf numFmtId="14" fontId="94" fillId="0" borderId="110" xfId="0" applyNumberFormat="1" applyFont="1" applyBorder="1" applyAlignment="1" applyProtection="1">
      <alignment horizontal="center" vertical="center" wrapText="1"/>
      <protection locked="0"/>
    </xf>
    <xf numFmtId="14" fontId="94" fillId="0" borderId="22" xfId="0" applyNumberFormat="1" applyFont="1" applyBorder="1" applyAlignment="1" applyProtection="1">
      <alignment horizontal="center" vertical="center" wrapText="1"/>
      <protection locked="0"/>
    </xf>
    <xf numFmtId="14" fontId="65" fillId="0" borderId="110" xfId="0" applyNumberFormat="1" applyFont="1" applyBorder="1" applyAlignment="1" applyProtection="1">
      <alignment horizontal="center" vertical="center" wrapText="1"/>
      <protection locked="0"/>
    </xf>
    <xf numFmtId="14" fontId="65" fillId="0" borderId="111" xfId="0" applyNumberFormat="1" applyFont="1" applyBorder="1" applyAlignment="1" applyProtection="1">
      <alignment horizontal="center" vertical="center" wrapText="1"/>
      <protection locked="0"/>
    </xf>
    <xf numFmtId="14" fontId="65" fillId="0" borderId="22" xfId="0" applyNumberFormat="1" applyFont="1" applyBorder="1" applyAlignment="1" applyProtection="1">
      <alignment horizontal="center" vertical="center" wrapText="1"/>
      <protection locked="0"/>
    </xf>
    <xf numFmtId="0" fontId="94" fillId="0" borderId="110" xfId="0" applyFont="1" applyBorder="1" applyAlignment="1">
      <alignment horizontal="center" vertical="center" wrapText="1"/>
    </xf>
    <xf numFmtId="0" fontId="94" fillId="0" borderId="22" xfId="0" applyFont="1" applyBorder="1" applyAlignment="1">
      <alignment horizontal="center" vertical="center" wrapText="1"/>
    </xf>
    <xf numFmtId="0" fontId="1" fillId="0" borderId="11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110" xfId="0" applyFont="1" applyBorder="1" applyAlignment="1">
      <alignment vertical="center" wrapText="1"/>
    </xf>
    <xf numFmtId="0" fontId="1" fillId="0" borderId="22" xfId="0" applyFont="1" applyBorder="1" applyAlignment="1">
      <alignment vertical="center" wrapText="1"/>
    </xf>
    <xf numFmtId="9" fontId="94" fillId="0" borderId="110" xfId="0" applyNumberFormat="1" applyFont="1" applyBorder="1" applyAlignment="1" applyProtection="1">
      <alignment horizontal="center" vertical="center" wrapText="1"/>
      <protection locked="0"/>
    </xf>
    <xf numFmtId="9" fontId="94" fillId="0" borderId="22" xfId="0" applyNumberFormat="1" applyFont="1" applyBorder="1" applyAlignment="1" applyProtection="1">
      <alignment horizontal="center" vertical="center" wrapText="1"/>
      <protection locked="0"/>
    </xf>
    <xf numFmtId="9" fontId="65" fillId="0" borderId="110" xfId="0" applyNumberFormat="1" applyFont="1" applyBorder="1" applyAlignment="1" applyProtection="1">
      <alignment horizontal="center" vertical="center" wrapText="1"/>
      <protection locked="0"/>
    </xf>
    <xf numFmtId="9" fontId="65" fillId="0" borderId="111" xfId="0" applyNumberFormat="1" applyFont="1" applyBorder="1" applyAlignment="1" applyProtection="1">
      <alignment horizontal="center" vertical="center" wrapText="1"/>
      <protection locked="0"/>
    </xf>
    <xf numFmtId="9" fontId="65" fillId="0" borderId="22" xfId="0" applyNumberFormat="1" applyFont="1" applyBorder="1" applyAlignment="1" applyProtection="1">
      <alignment horizontal="center" vertical="center" wrapText="1"/>
      <protection locked="0"/>
    </xf>
    <xf numFmtId="0" fontId="0" fillId="5" borderId="0" xfId="0" applyFill="1" applyAlignment="1">
      <alignment horizontal="center"/>
    </xf>
    <xf numFmtId="0" fontId="76" fillId="20" borderId="99" xfId="0" applyFont="1" applyFill="1" applyBorder="1" applyAlignment="1">
      <alignment horizontal="center" vertical="center" wrapText="1"/>
    </xf>
    <xf numFmtId="0" fontId="76" fillId="20" borderId="109" xfId="0" applyFont="1" applyFill="1" applyBorder="1" applyAlignment="1">
      <alignment horizontal="center" vertical="center" wrapText="1"/>
    </xf>
    <xf numFmtId="0" fontId="76" fillId="20" borderId="25" xfId="0" applyFont="1" applyFill="1" applyBorder="1" applyAlignment="1">
      <alignment horizontal="center" vertical="center" wrapText="1"/>
    </xf>
    <xf numFmtId="0" fontId="76" fillId="20" borderId="21" xfId="0" applyFont="1" applyFill="1" applyBorder="1" applyAlignment="1">
      <alignment horizontal="center" vertical="center" wrapText="1"/>
    </xf>
    <xf numFmtId="0" fontId="22" fillId="0" borderId="0" xfId="0" applyFont="1" applyAlignment="1">
      <alignment horizontal="center" vertical="center" wrapText="1"/>
    </xf>
    <xf numFmtId="0" fontId="18" fillId="5" borderId="7"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Border="1" applyAlignment="1">
      <alignment horizontal="center" vertical="center"/>
    </xf>
    <xf numFmtId="0" fontId="54" fillId="0" borderId="12" xfId="0" applyFont="1" applyBorder="1" applyAlignment="1">
      <alignment horizontal="left" vertical="center"/>
    </xf>
    <xf numFmtId="0" fontId="54" fillId="0" borderId="0" xfId="0" applyFont="1" applyAlignment="1">
      <alignment horizontal="left" vertical="center"/>
    </xf>
    <xf numFmtId="0" fontId="54" fillId="0" borderId="11" xfId="0" applyFont="1" applyBorder="1" applyAlignment="1">
      <alignment horizontal="left" vertical="center"/>
    </xf>
    <xf numFmtId="0" fontId="54" fillId="0" borderId="5" xfId="0" applyFont="1" applyBorder="1" applyAlignment="1">
      <alignment horizontal="center" vertical="center"/>
    </xf>
    <xf numFmtId="0" fontId="54" fillId="0" borderId="12"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0" xfId="0" applyFont="1" applyAlignment="1">
      <alignment horizontal="center"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4" fillId="0" borderId="11" xfId="0" applyFont="1" applyBorder="1" applyAlignment="1">
      <alignment horizontal="center" vertical="center"/>
    </xf>
    <xf numFmtId="0" fontId="54" fillId="0" borderId="10" xfId="0" applyFont="1" applyBorder="1" applyAlignment="1">
      <alignment horizontal="center" vertical="center"/>
    </xf>
    <xf numFmtId="0" fontId="67" fillId="0" borderId="5" xfId="0" applyFont="1" applyBorder="1" applyAlignment="1">
      <alignment horizontal="center" wrapText="1"/>
    </xf>
    <xf numFmtId="0" fontId="67" fillId="0" borderId="12" xfId="0" applyFont="1" applyBorder="1" applyAlignment="1">
      <alignment horizontal="center" wrapText="1"/>
    </xf>
    <xf numFmtId="0" fontId="67" fillId="0" borderId="6" xfId="0" applyFont="1" applyBorder="1" applyAlignment="1">
      <alignment horizontal="center" wrapText="1"/>
    </xf>
    <xf numFmtId="0" fontId="67" fillId="0" borderId="7" xfId="0" applyFont="1" applyBorder="1" applyAlignment="1">
      <alignment horizontal="center" wrapText="1"/>
    </xf>
    <xf numFmtId="0" fontId="67" fillId="0" borderId="0" xfId="0" applyFont="1" applyAlignment="1">
      <alignment horizontal="center" wrapText="1"/>
    </xf>
    <xf numFmtId="0" fontId="67" fillId="0" borderId="8" xfId="0" applyFont="1" applyBorder="1" applyAlignment="1">
      <alignment horizontal="center" wrapText="1"/>
    </xf>
    <xf numFmtId="0" fontId="67" fillId="0" borderId="9" xfId="0" applyFont="1" applyBorder="1" applyAlignment="1">
      <alignment horizontal="center" wrapText="1"/>
    </xf>
    <xf numFmtId="0" fontId="67" fillId="0" borderId="11" xfId="0" applyFont="1" applyBorder="1" applyAlignment="1">
      <alignment horizontal="center" wrapText="1"/>
    </xf>
    <xf numFmtId="0" fontId="67"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1" fillId="0" borderId="0" xfId="0" applyFont="1" applyAlignment="1">
      <alignment horizontal="center"/>
    </xf>
    <xf numFmtId="0" fontId="39" fillId="0" borderId="7"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6" xfId="0" applyFont="1" applyBorder="1" applyAlignment="1">
      <alignment horizontal="center" vertical="center" wrapText="1"/>
    </xf>
    <xf numFmtId="0" fontId="38" fillId="11" borderId="13" xfId="0" applyFont="1" applyFill="1" applyBorder="1" applyAlignment="1">
      <alignment horizontal="center" vertical="center" wrapText="1" readingOrder="1"/>
    </xf>
    <xf numFmtId="0" fontId="38" fillId="11" borderId="14" xfId="0" applyFont="1" applyFill="1" applyBorder="1" applyAlignment="1">
      <alignment horizontal="center" vertical="center" wrapText="1" readingOrder="1"/>
    </xf>
    <xf numFmtId="0" fontId="38" fillId="11" borderId="15" xfId="0" applyFont="1" applyFill="1" applyBorder="1" applyAlignment="1">
      <alignment horizontal="center" vertical="center" wrapText="1" readingOrder="1"/>
    </xf>
    <xf numFmtId="0" fontId="38" fillId="11" borderId="16" xfId="0" applyFont="1" applyFill="1" applyBorder="1" applyAlignment="1">
      <alignment horizontal="center" vertical="center" wrapText="1" readingOrder="1"/>
    </xf>
    <xf numFmtId="0" fontId="38" fillId="11" borderId="0" xfId="0" applyFont="1" applyFill="1" applyBorder="1" applyAlignment="1">
      <alignment horizontal="center" vertical="center" wrapText="1" readingOrder="1"/>
    </xf>
    <xf numFmtId="0" fontId="38" fillId="11" borderId="17" xfId="0" applyFont="1" applyFill="1" applyBorder="1" applyAlignment="1">
      <alignment horizontal="center" vertical="center" wrapText="1" readingOrder="1"/>
    </xf>
    <xf numFmtId="0" fontId="38" fillId="11" borderId="18" xfId="0" applyFont="1" applyFill="1" applyBorder="1" applyAlignment="1">
      <alignment horizontal="center" vertical="center" wrapText="1" readingOrder="1"/>
    </xf>
    <xf numFmtId="0" fontId="38" fillId="11" borderId="19" xfId="0" applyFont="1" applyFill="1" applyBorder="1" applyAlignment="1">
      <alignment horizontal="center" vertical="center" wrapText="1" readingOrder="1"/>
    </xf>
    <xf numFmtId="0" fontId="38" fillId="11" borderId="20" xfId="0" applyFont="1" applyFill="1" applyBorder="1" applyAlignment="1">
      <alignment horizontal="center" vertical="center" wrapText="1" readingOrder="1"/>
    </xf>
    <xf numFmtId="0" fontId="38" fillId="12" borderId="13" xfId="0" applyFont="1" applyFill="1" applyBorder="1" applyAlignment="1">
      <alignment horizontal="center" vertical="center" wrapText="1" readingOrder="1"/>
    </xf>
    <xf numFmtId="0" fontId="38" fillId="12" borderId="14" xfId="0" applyFont="1" applyFill="1" applyBorder="1" applyAlignment="1">
      <alignment horizontal="center" vertical="center" wrapText="1" readingOrder="1"/>
    </xf>
    <xf numFmtId="0" fontId="38" fillId="12" borderId="15" xfId="0" applyFont="1" applyFill="1" applyBorder="1" applyAlignment="1">
      <alignment horizontal="center" vertical="center" wrapText="1" readingOrder="1"/>
    </xf>
    <xf numFmtId="0" fontId="38" fillId="12" borderId="16" xfId="0" applyFont="1" applyFill="1" applyBorder="1" applyAlignment="1">
      <alignment horizontal="center" vertical="center" wrapText="1" readingOrder="1"/>
    </xf>
    <xf numFmtId="0" fontId="38" fillId="12" borderId="0" xfId="0" applyFont="1" applyFill="1" applyBorder="1" applyAlignment="1">
      <alignment horizontal="center" vertical="center" wrapText="1" readingOrder="1"/>
    </xf>
    <xf numFmtId="0" fontId="38" fillId="12" borderId="17" xfId="0" applyFont="1" applyFill="1" applyBorder="1" applyAlignment="1">
      <alignment horizontal="center" vertical="center" wrapText="1" readingOrder="1"/>
    </xf>
    <xf numFmtId="0" fontId="38" fillId="12" borderId="18" xfId="0" applyFont="1" applyFill="1" applyBorder="1" applyAlignment="1">
      <alignment horizontal="center" vertical="center" wrapText="1" readingOrder="1"/>
    </xf>
    <xf numFmtId="0" fontId="38" fillId="12" borderId="19" xfId="0" applyFont="1" applyFill="1" applyBorder="1" applyAlignment="1">
      <alignment horizontal="center" vertical="center" wrapText="1" readingOrder="1"/>
    </xf>
    <xf numFmtId="0" fontId="38" fillId="12" borderId="20" xfId="0" applyFont="1" applyFill="1" applyBorder="1" applyAlignment="1">
      <alignment horizontal="center" vertical="center" wrapText="1" readingOrder="1"/>
    </xf>
    <xf numFmtId="0" fontId="37"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8" fillId="5" borderId="13" xfId="0" applyFont="1" applyFill="1" applyBorder="1" applyAlignment="1">
      <alignment horizontal="center" vertical="center" wrapText="1" readingOrder="1"/>
    </xf>
    <xf numFmtId="0" fontId="38" fillId="5" borderId="14" xfId="0" applyFont="1" applyFill="1" applyBorder="1" applyAlignment="1">
      <alignment horizontal="center" vertical="center" wrapText="1" readingOrder="1"/>
    </xf>
    <xf numFmtId="0" fontId="38" fillId="5" borderId="15" xfId="0" applyFont="1" applyFill="1" applyBorder="1" applyAlignment="1">
      <alignment horizontal="center" vertical="center" wrapText="1" readingOrder="1"/>
    </xf>
    <xf numFmtId="0" fontId="38" fillId="5" borderId="16" xfId="0" applyFont="1" applyFill="1" applyBorder="1" applyAlignment="1">
      <alignment horizontal="center" vertical="center" wrapText="1" readingOrder="1"/>
    </xf>
    <xf numFmtId="0" fontId="38" fillId="5" borderId="0" xfId="0" applyFont="1" applyFill="1" applyBorder="1" applyAlignment="1">
      <alignment horizontal="center" vertical="center" wrapText="1" readingOrder="1"/>
    </xf>
    <xf numFmtId="0" fontId="38" fillId="5" borderId="17" xfId="0" applyFont="1" applyFill="1" applyBorder="1" applyAlignment="1">
      <alignment horizontal="center" vertical="center" wrapText="1" readingOrder="1"/>
    </xf>
    <xf numFmtId="0" fontId="38" fillId="5" borderId="18" xfId="0" applyFont="1" applyFill="1" applyBorder="1" applyAlignment="1">
      <alignment horizontal="center" vertical="center" wrapText="1" readingOrder="1"/>
    </xf>
    <xf numFmtId="0" fontId="38" fillId="5" borderId="19" xfId="0" applyFont="1" applyFill="1" applyBorder="1" applyAlignment="1">
      <alignment horizontal="center" vertical="center" wrapText="1" readingOrder="1"/>
    </xf>
    <xf numFmtId="0" fontId="38" fillId="5" borderId="20" xfId="0" applyFont="1" applyFill="1" applyBorder="1" applyAlignment="1">
      <alignment horizontal="center" vertical="center" wrapText="1" readingOrder="1"/>
    </xf>
    <xf numFmtId="0" fontId="38" fillId="13" borderId="13" xfId="0" applyFont="1" applyFill="1" applyBorder="1" applyAlignment="1">
      <alignment horizontal="center" vertical="center" wrapText="1" readingOrder="1"/>
    </xf>
    <xf numFmtId="0" fontId="38" fillId="13" borderId="14" xfId="0" applyFont="1" applyFill="1" applyBorder="1" applyAlignment="1">
      <alignment horizontal="center" vertical="center" wrapText="1" readingOrder="1"/>
    </xf>
    <xf numFmtId="0" fontId="38" fillId="13" borderId="15" xfId="0" applyFont="1" applyFill="1" applyBorder="1" applyAlignment="1">
      <alignment horizontal="center" vertical="center" wrapText="1" readingOrder="1"/>
    </xf>
    <xf numFmtId="0" fontId="38" fillId="13" borderId="16" xfId="0" applyFont="1" applyFill="1" applyBorder="1" applyAlignment="1">
      <alignment horizontal="center" vertical="center" wrapText="1" readingOrder="1"/>
    </xf>
    <xf numFmtId="0" fontId="38" fillId="13" borderId="0" xfId="0" applyFont="1" applyFill="1" applyBorder="1" applyAlignment="1">
      <alignment horizontal="center" vertical="center" wrapText="1" readingOrder="1"/>
    </xf>
    <xf numFmtId="0" fontId="38" fillId="13" borderId="17" xfId="0" applyFont="1" applyFill="1" applyBorder="1" applyAlignment="1">
      <alignment horizontal="center" vertical="center" wrapText="1" readingOrder="1"/>
    </xf>
    <xf numFmtId="0" fontId="38" fillId="13" borderId="18" xfId="0" applyFont="1" applyFill="1" applyBorder="1" applyAlignment="1">
      <alignment horizontal="center" vertical="center" wrapText="1" readingOrder="1"/>
    </xf>
    <xf numFmtId="0" fontId="38" fillId="13" borderId="19" xfId="0" applyFont="1" applyFill="1" applyBorder="1" applyAlignment="1">
      <alignment horizontal="center" vertical="center" wrapText="1" readingOrder="1"/>
    </xf>
    <xf numFmtId="0" fontId="38" fillId="13" borderId="20" xfId="0" applyFont="1" applyFill="1" applyBorder="1" applyAlignment="1">
      <alignment horizontal="center" vertical="center" wrapText="1" readingOrder="1"/>
    </xf>
    <xf numFmtId="0" fontId="62" fillId="0" borderId="71" xfId="0" applyFont="1" applyBorder="1" applyAlignment="1">
      <alignment horizontal="center" wrapText="1"/>
    </xf>
    <xf numFmtId="0" fontId="66" fillId="0" borderId="74" xfId="0" applyFont="1" applyBorder="1" applyAlignment="1">
      <alignment horizontal="center" wrapText="1"/>
    </xf>
    <xf numFmtId="0" fontId="66" fillId="0" borderId="77" xfId="0" applyFont="1" applyBorder="1" applyAlignment="1">
      <alignment horizontal="center" wrapText="1"/>
    </xf>
    <xf numFmtId="0" fontId="64" fillId="0" borderId="72" xfId="0" applyFont="1" applyBorder="1" applyAlignment="1">
      <alignment horizontal="center" vertical="center" wrapText="1"/>
    </xf>
    <xf numFmtId="0" fontId="64" fillId="0" borderId="73" xfId="0" applyFont="1" applyBorder="1" applyAlignment="1">
      <alignment horizontal="center" vertical="center" wrapText="1"/>
    </xf>
    <xf numFmtId="0" fontId="64" fillId="0" borderId="78" xfId="0" applyFont="1" applyBorder="1" applyAlignment="1">
      <alignment horizontal="center" vertical="center" wrapText="1"/>
    </xf>
    <xf numFmtId="0" fontId="64" fillId="0" borderId="79" xfId="0" applyFont="1" applyBorder="1" applyAlignment="1">
      <alignment horizontal="center" vertical="center" wrapText="1"/>
    </xf>
    <xf numFmtId="0" fontId="76" fillId="17" borderId="93" xfId="0" applyFont="1" applyFill="1" applyBorder="1" applyAlignment="1">
      <alignment horizontal="center" vertical="center" textRotation="90"/>
    </xf>
    <xf numFmtId="0" fontId="46" fillId="14" borderId="36" xfId="2" applyFont="1" applyFill="1" applyBorder="1" applyAlignment="1">
      <alignment horizontal="center" vertical="center" wrapText="1"/>
    </xf>
    <xf numFmtId="0" fontId="46" fillId="14" borderId="37" xfId="2" applyFont="1" applyFill="1" applyBorder="1" applyAlignment="1">
      <alignment horizontal="center" vertical="center" wrapText="1"/>
    </xf>
    <xf numFmtId="0" fontId="46" fillId="14" borderId="38" xfId="2" applyFont="1" applyFill="1" applyBorder="1" applyAlignment="1">
      <alignment horizontal="center" vertical="center" wrapText="1"/>
    </xf>
    <xf numFmtId="0" fontId="45" fillId="0" borderId="7"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8"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5" fillId="0" borderId="57" xfId="2" quotePrefix="1" applyFont="1" applyBorder="1" applyAlignment="1">
      <alignment horizontal="left" vertical="center" wrapText="1"/>
    </xf>
    <xf numFmtId="0" fontId="45" fillId="0" borderId="58" xfId="2" quotePrefix="1" applyFont="1" applyBorder="1" applyAlignment="1">
      <alignment horizontal="left" vertical="center" wrapText="1"/>
    </xf>
    <xf numFmtId="0" fontId="47" fillId="3" borderId="39" xfId="2" quotePrefix="1" applyFont="1" applyFill="1" applyBorder="1" applyAlignment="1">
      <alignment horizontal="left" vertical="top" wrapText="1"/>
    </xf>
    <xf numFmtId="0" fontId="48" fillId="3" borderId="40" xfId="2" quotePrefix="1" applyFont="1" applyFill="1" applyBorder="1" applyAlignment="1">
      <alignment horizontal="left" vertical="top" wrapText="1"/>
    </xf>
    <xf numFmtId="0" fontId="48" fillId="3" borderId="41" xfId="2" quotePrefix="1" applyFont="1" applyFill="1" applyBorder="1" applyAlignment="1">
      <alignment horizontal="left" vertical="top" wrapText="1"/>
    </xf>
    <xf numFmtId="0" fontId="45" fillId="0" borderId="7"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8" xfId="2" quotePrefix="1" applyFont="1" applyBorder="1" applyAlignment="1">
      <alignment horizontal="left" vertical="top" wrapText="1"/>
    </xf>
    <xf numFmtId="0" fontId="50" fillId="14" borderId="42" xfId="3" applyFont="1" applyFill="1" applyBorder="1" applyAlignment="1">
      <alignment horizontal="center" vertical="center" wrapText="1"/>
    </xf>
    <xf numFmtId="0" fontId="50" fillId="14" borderId="43" xfId="3" applyFont="1" applyFill="1" applyBorder="1" applyAlignment="1">
      <alignment horizontal="center" vertical="center" wrapText="1"/>
    </xf>
    <xf numFmtId="0" fontId="50" fillId="14" borderId="44" xfId="2" applyFont="1" applyFill="1" applyBorder="1" applyAlignment="1">
      <alignment horizontal="center" vertical="center"/>
    </xf>
    <xf numFmtId="0" fontId="50"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0" fillId="3" borderId="46" xfId="3" applyFont="1" applyFill="1" applyBorder="1" applyAlignment="1">
      <alignment horizontal="left" vertical="top" wrapText="1" readingOrder="1"/>
    </xf>
    <xf numFmtId="0" fontId="50" fillId="3" borderId="47" xfId="3" applyFont="1" applyFill="1" applyBorder="1" applyAlignment="1">
      <alignment horizontal="left" vertical="top" wrapText="1" readingOrder="1"/>
    </xf>
    <xf numFmtId="0" fontId="51" fillId="3" borderId="48" xfId="2" applyFont="1" applyFill="1" applyBorder="1" applyAlignment="1">
      <alignment horizontal="justify" vertical="center" wrapText="1"/>
    </xf>
    <xf numFmtId="0" fontId="51" fillId="3" borderId="49" xfId="2" applyFont="1" applyFill="1" applyBorder="1" applyAlignment="1">
      <alignment horizontal="justify" vertical="center" wrapText="1"/>
    </xf>
    <xf numFmtId="0" fontId="50" fillId="3" borderId="50" xfId="0" applyFont="1" applyFill="1" applyBorder="1" applyAlignment="1">
      <alignment horizontal="left" vertical="center" wrapText="1"/>
    </xf>
    <xf numFmtId="0" fontId="50" fillId="3" borderId="51" xfId="0" applyFont="1" applyFill="1" applyBorder="1" applyAlignment="1">
      <alignment horizontal="left" vertical="center" wrapText="1"/>
    </xf>
    <xf numFmtId="0" fontId="51" fillId="3" borderId="52" xfId="2" applyFont="1" applyFill="1" applyBorder="1" applyAlignment="1">
      <alignment horizontal="justify" vertical="center" wrapText="1"/>
    </xf>
    <xf numFmtId="0" fontId="51" fillId="3" borderId="53" xfId="2" applyFont="1" applyFill="1" applyBorder="1" applyAlignment="1">
      <alignment horizontal="justify" vertical="center" wrapText="1"/>
    </xf>
    <xf numFmtId="0" fontId="45" fillId="3" borderId="7"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8" xfId="2" applyFont="1" applyFill="1" applyBorder="1" applyAlignment="1">
      <alignment horizontal="left" vertical="top"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0" fillId="3" borderId="61" xfId="0" applyFont="1" applyFill="1" applyBorder="1" applyAlignment="1">
      <alignment horizontal="left" vertical="center" wrapText="1"/>
    </xf>
    <xf numFmtId="0" fontId="50" fillId="3" borderId="62" xfId="0" applyFont="1" applyFill="1" applyBorder="1" applyAlignment="1">
      <alignment horizontal="left" vertical="center" wrapText="1"/>
    </xf>
    <xf numFmtId="0" fontId="51" fillId="3" borderId="54" xfId="0" applyFont="1" applyFill="1" applyBorder="1" applyAlignment="1">
      <alignment horizontal="justify" vertical="center" wrapText="1"/>
    </xf>
    <xf numFmtId="0" fontId="51" fillId="3" borderId="55" xfId="0" applyFont="1" applyFill="1" applyBorder="1" applyAlignment="1">
      <alignment horizontal="justify" vertical="center" wrapText="1"/>
    </xf>
    <xf numFmtId="0" fontId="67" fillId="0" borderId="71" xfId="0" applyFont="1" applyBorder="1" applyAlignment="1">
      <alignment horizontal="center" wrapText="1"/>
    </xf>
    <xf numFmtId="0" fontId="69" fillId="0" borderId="5"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7" xfId="0" applyFont="1" applyBorder="1" applyAlignment="1">
      <alignment horizontal="center" vertical="center" wrapText="1"/>
    </xf>
    <xf numFmtId="0" fontId="69" fillId="0" borderId="0" xfId="0" applyFont="1" applyAlignment="1">
      <alignment horizontal="center" vertical="center" wrapText="1"/>
    </xf>
    <xf numFmtId="0" fontId="69" fillId="0" borderId="9" xfId="0" applyFont="1" applyBorder="1" applyAlignment="1">
      <alignment horizontal="center" vertical="center" wrapText="1"/>
    </xf>
    <xf numFmtId="0" fontId="69" fillId="0" borderId="11" xfId="0" applyFont="1" applyBorder="1" applyAlignment="1">
      <alignment horizontal="center" vertical="center" wrapText="1"/>
    </xf>
    <xf numFmtId="0" fontId="70" fillId="16" borderId="32" xfId="0" applyFont="1" applyFill="1" applyBorder="1" applyAlignment="1">
      <alignment horizontal="center" vertical="center" wrapText="1"/>
    </xf>
    <xf numFmtId="0" fontId="70" fillId="16" borderId="33" xfId="0" applyFont="1" applyFill="1" applyBorder="1" applyAlignment="1">
      <alignment horizontal="center" vertical="center" wrapText="1"/>
    </xf>
    <xf numFmtId="0" fontId="70" fillId="16" borderId="86" xfId="0" applyFont="1" applyFill="1" applyBorder="1" applyAlignment="1">
      <alignment horizontal="center" vertical="center" wrapText="1"/>
    </xf>
    <xf numFmtId="0" fontId="70" fillId="16" borderId="87" xfId="0" applyFont="1" applyFill="1" applyBorder="1" applyAlignment="1">
      <alignment horizontal="center" vertical="center" wrapText="1"/>
    </xf>
    <xf numFmtId="0" fontId="70" fillId="16" borderId="24" xfId="0" applyFont="1" applyFill="1" applyBorder="1" applyAlignment="1">
      <alignment horizontal="center" vertical="center" wrapText="1"/>
    </xf>
    <xf numFmtId="0" fontId="70" fillId="16" borderId="35" xfId="0" applyFont="1" applyFill="1" applyBorder="1" applyAlignment="1">
      <alignment horizontal="center" vertical="center" wrapText="1"/>
    </xf>
    <xf numFmtId="165" fontId="65" fillId="0" borderId="23" xfId="0" applyNumberFormat="1" applyFont="1" applyBorder="1" applyAlignment="1">
      <alignment horizontal="center" vertical="center"/>
    </xf>
    <xf numFmtId="165" fontId="65" fillId="0" borderId="35" xfId="0" applyNumberFormat="1" applyFont="1" applyBorder="1" applyAlignment="1">
      <alignment horizontal="center" vertical="center"/>
    </xf>
    <xf numFmtId="0" fontId="65" fillId="0" borderId="87" xfId="0" applyFont="1" applyBorder="1" applyAlignment="1">
      <alignment horizontal="center" vertical="center" wrapText="1"/>
    </xf>
    <xf numFmtId="0" fontId="65" fillId="0" borderId="33" xfId="0" applyFont="1" applyBorder="1" applyAlignment="1">
      <alignment horizontal="center" vertical="center" wrapText="1"/>
    </xf>
    <xf numFmtId="0" fontId="65" fillId="0" borderId="33" xfId="0" applyFont="1" applyBorder="1" applyAlignment="1">
      <alignment horizontal="left" vertical="center" wrapText="1"/>
    </xf>
    <xf numFmtId="0" fontId="65" fillId="0" borderId="34" xfId="0" applyFont="1" applyBorder="1" applyAlignment="1">
      <alignment horizontal="left" vertical="center" wrapText="1"/>
    </xf>
    <xf numFmtId="0" fontId="71" fillId="0" borderId="0" xfId="0" applyFont="1" applyAlignment="1">
      <alignment horizontal="center" vertical="center"/>
    </xf>
    <xf numFmtId="0" fontId="72" fillId="16" borderId="88" xfId="0" applyFont="1" applyFill="1" applyBorder="1" applyAlignment="1">
      <alignment horizontal="center" vertical="center" wrapText="1"/>
    </xf>
    <xf numFmtId="0" fontId="72" fillId="16" borderId="89" xfId="0" applyFont="1" applyFill="1" applyBorder="1" applyAlignment="1">
      <alignment horizontal="center" vertical="center" wrapText="1"/>
    </xf>
    <xf numFmtId="0" fontId="72" fillId="16" borderId="90" xfId="0" applyFont="1" applyFill="1" applyBorder="1" applyAlignment="1">
      <alignment horizontal="center" vertical="center" wrapText="1"/>
    </xf>
    <xf numFmtId="0" fontId="72" fillId="16" borderId="5" xfId="0" applyFont="1" applyFill="1" applyBorder="1" applyAlignment="1">
      <alignment horizontal="center" vertical="center" wrapText="1"/>
    </xf>
    <xf numFmtId="0" fontId="72" fillId="16" borderId="12" xfId="0" applyFont="1" applyFill="1" applyBorder="1" applyAlignment="1">
      <alignment horizontal="center" vertical="center" wrapText="1"/>
    </xf>
    <xf numFmtId="0" fontId="72" fillId="16" borderId="6" xfId="0" applyFont="1" applyFill="1" applyBorder="1" applyAlignment="1">
      <alignment horizontal="center" vertical="center" wrapText="1"/>
    </xf>
    <xf numFmtId="0" fontId="72" fillId="16" borderId="81" xfId="0" applyFont="1" applyFill="1" applyBorder="1" applyAlignment="1">
      <alignment horizontal="center" vertical="center" wrapText="1"/>
    </xf>
    <xf numFmtId="0" fontId="72" fillId="16" borderId="82" xfId="0" applyFont="1" applyFill="1" applyBorder="1" applyAlignment="1">
      <alignment horizontal="center" vertical="center" wrapText="1"/>
    </xf>
    <xf numFmtId="0" fontId="73" fillId="0" borderId="5" xfId="0" applyFont="1" applyBorder="1" applyAlignment="1">
      <alignment horizontal="center" vertical="center" wrapText="1"/>
    </xf>
    <xf numFmtId="0" fontId="73" fillId="0" borderId="12" xfId="0" applyFont="1" applyBorder="1" applyAlignment="1">
      <alignment horizontal="center" vertical="center" wrapText="1"/>
    </xf>
    <xf numFmtId="0" fontId="65" fillId="0" borderId="12" xfId="0" applyFont="1" applyBorder="1" applyAlignment="1">
      <alignment horizontal="center"/>
    </xf>
    <xf numFmtId="0" fontId="65" fillId="0" borderId="6" xfId="0" applyFont="1" applyBorder="1" applyAlignment="1">
      <alignment horizontal="center"/>
    </xf>
    <xf numFmtId="0" fontId="75" fillId="0" borderId="0" xfId="0" applyFont="1" applyAlignment="1">
      <alignment horizontal="left" wrapText="1"/>
    </xf>
    <xf numFmtId="0" fontId="73" fillId="0" borderId="7" xfId="0" applyFont="1" applyBorder="1" applyAlignment="1">
      <alignment horizontal="center" vertical="center" wrapText="1"/>
    </xf>
    <xf numFmtId="0" fontId="74" fillId="0" borderId="0" xfId="0" applyFont="1" applyAlignment="1">
      <alignment horizontal="center" vertical="center" wrapText="1"/>
    </xf>
    <xf numFmtId="0" fontId="73" fillId="0" borderId="0" xfId="0" applyFont="1" applyAlignment="1">
      <alignment horizontal="center" vertical="center" wrapText="1"/>
    </xf>
    <xf numFmtId="0" fontId="73" fillId="0" borderId="8" xfId="0" applyFont="1" applyBorder="1" applyAlignment="1">
      <alignment horizontal="center" vertical="center" wrapText="1"/>
    </xf>
    <xf numFmtId="0" fontId="65" fillId="0" borderId="9"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xf>
    <xf numFmtId="0" fontId="66" fillId="0" borderId="23"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21" fillId="0" borderId="0" xfId="0" applyFont="1" applyAlignment="1">
      <alignment horizontal="center" vertical="center"/>
    </xf>
    <xf numFmtId="0" fontId="41" fillId="0" borderId="0" xfId="0" applyFont="1" applyAlignment="1">
      <alignment horizontal="center" vertical="center"/>
    </xf>
    <xf numFmtId="0" fontId="36" fillId="15" borderId="23" xfId="0" applyFont="1" applyFill="1" applyBorder="1" applyAlignment="1">
      <alignment horizontal="center" vertical="center" wrapText="1" readingOrder="1"/>
    </xf>
    <xf numFmtId="0" fontId="36" fillId="15" borderId="24" xfId="0" applyFont="1" applyFill="1" applyBorder="1" applyAlignment="1">
      <alignment horizontal="center" vertical="center" wrapText="1" readingOrder="1"/>
    </xf>
    <xf numFmtId="0" fontId="36" fillId="15" borderId="35"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32" xfId="0" applyFont="1" applyFill="1" applyBorder="1" applyAlignment="1">
      <alignment horizontal="center" vertical="center" wrapText="1" readingOrder="1"/>
    </xf>
    <xf numFmtId="0" fontId="33" fillId="15" borderId="33" xfId="0"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33" fillId="3" borderId="25" xfId="0" applyFont="1" applyFill="1" applyBorder="1" applyAlignment="1">
      <alignment horizontal="center" vertical="center" wrapText="1" readingOrder="1"/>
    </xf>
    <xf numFmtId="0" fontId="33" fillId="3" borderId="22" xfId="0"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3" fillId="3" borderId="27"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MapadeRiesgosaAutoevalu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TRATOS/ETITC/2025/GSI-CA-FO-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row r="16">
          <cell r="S16"/>
          <cell r="AJ16" t="str">
            <v/>
          </cell>
          <cell r="AL16" t="str">
            <v/>
          </cell>
        </row>
        <row r="17">
          <cell r="S17"/>
          <cell r="AJ17" t="str">
            <v/>
          </cell>
          <cell r="AL17" t="str">
            <v/>
          </cell>
        </row>
        <row r="18">
          <cell r="S18"/>
          <cell r="AJ18" t="str">
            <v/>
          </cell>
          <cell r="AL18" t="str">
            <v/>
          </cell>
        </row>
        <row r="19">
          <cell r="S19"/>
          <cell r="AJ19" t="str">
            <v/>
          </cell>
          <cell r="AL19" t="str">
            <v/>
          </cell>
        </row>
        <row r="20">
          <cell r="S20"/>
          <cell r="AJ20" t="str">
            <v/>
          </cell>
          <cell r="AL20"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4" customWidth="1"/>
    <col min="2" max="2" width="16.85546875" customWidth="1"/>
    <col min="3" max="3" width="25" customWidth="1"/>
    <col min="4" max="12" width="10.85546875" customWidth="1"/>
    <col min="13" max="13" width="13.28515625" customWidth="1"/>
    <col min="14" max="14" width="15.5703125" customWidth="1"/>
    <col min="15" max="16384" width="11.42578125" style="64"/>
  </cols>
  <sheetData>
    <row r="1" spans="2:14" ht="12.75" customHeight="1" thickBot="1" x14ac:dyDescent="0.3">
      <c r="B1" s="64"/>
      <c r="C1" s="64"/>
      <c r="D1" s="64"/>
      <c r="E1" s="64"/>
      <c r="F1" s="64"/>
      <c r="G1" s="64"/>
      <c r="H1" s="64"/>
      <c r="I1" s="64"/>
      <c r="J1" s="64"/>
      <c r="K1" s="64"/>
      <c r="L1" s="64"/>
      <c r="M1" s="64"/>
      <c r="N1" s="64"/>
    </row>
    <row r="2" spans="2:14" ht="18.75" customHeight="1" x14ac:dyDescent="0.25">
      <c r="B2" s="245" t="s">
        <v>267</v>
      </c>
      <c r="C2" s="246"/>
      <c r="D2" s="236" t="s">
        <v>205</v>
      </c>
      <c r="E2" s="237"/>
      <c r="F2" s="237"/>
      <c r="G2" s="237"/>
      <c r="H2" s="237"/>
      <c r="I2" s="237"/>
      <c r="J2" s="237"/>
      <c r="K2" s="237"/>
      <c r="L2" s="238"/>
      <c r="M2" s="251" t="s">
        <v>390</v>
      </c>
      <c r="N2" s="252"/>
    </row>
    <row r="3" spans="2:14" ht="29.25" customHeight="1" x14ac:dyDescent="0.25">
      <c r="B3" s="247"/>
      <c r="C3" s="248"/>
      <c r="D3" s="239"/>
      <c r="E3" s="240"/>
      <c r="F3" s="240"/>
      <c r="G3" s="240"/>
      <c r="H3" s="240"/>
      <c r="I3" s="240"/>
      <c r="J3" s="240"/>
      <c r="K3" s="240"/>
      <c r="L3" s="241"/>
      <c r="M3" s="253" t="s">
        <v>264</v>
      </c>
      <c r="N3" s="254"/>
    </row>
    <row r="4" spans="2:14" ht="29.25" customHeight="1" x14ac:dyDescent="0.25">
      <c r="B4" s="247"/>
      <c r="C4" s="248"/>
      <c r="D4" s="239"/>
      <c r="E4" s="240"/>
      <c r="F4" s="240"/>
      <c r="G4" s="240"/>
      <c r="H4" s="240"/>
      <c r="I4" s="240"/>
      <c r="J4" s="240"/>
      <c r="K4" s="240"/>
      <c r="L4" s="241"/>
      <c r="M4" s="253" t="s">
        <v>389</v>
      </c>
      <c r="N4" s="254"/>
    </row>
    <row r="5" spans="2:14" ht="29.25" customHeight="1" thickBot="1" x14ac:dyDescent="0.3">
      <c r="B5" s="249"/>
      <c r="C5" s="250"/>
      <c r="D5" s="242"/>
      <c r="E5" s="243"/>
      <c r="F5" s="243"/>
      <c r="G5" s="243"/>
      <c r="H5" s="243"/>
      <c r="I5" s="243"/>
      <c r="J5" s="243"/>
      <c r="K5" s="243"/>
      <c r="L5" s="244"/>
      <c r="M5" s="255" t="s">
        <v>245</v>
      </c>
      <c r="N5" s="256"/>
    </row>
    <row r="6" spans="2:14" ht="7.5" customHeight="1" thickBot="1" x14ac:dyDescent="0.3"/>
    <row r="7" spans="2:14" x14ac:dyDescent="0.25">
      <c r="B7" s="129"/>
      <c r="C7" s="130"/>
      <c r="D7" s="130"/>
      <c r="E7" s="130"/>
      <c r="F7" s="130"/>
      <c r="G7" s="130"/>
      <c r="H7" s="130"/>
      <c r="I7" s="130"/>
      <c r="J7" s="130"/>
      <c r="K7" s="130"/>
      <c r="L7" s="130"/>
      <c r="M7" s="130"/>
      <c r="N7" s="131"/>
    </row>
    <row r="8" spans="2:14" x14ac:dyDescent="0.25">
      <c r="B8" s="132"/>
      <c r="N8" s="133"/>
    </row>
    <row r="9" spans="2:14" x14ac:dyDescent="0.25">
      <c r="B9" s="132"/>
      <c r="N9" s="133"/>
    </row>
    <row r="10" spans="2:14" x14ac:dyDescent="0.25">
      <c r="B10" s="132"/>
      <c r="N10" s="133"/>
    </row>
    <row r="11" spans="2:14" x14ac:dyDescent="0.25">
      <c r="B11" s="132"/>
      <c r="N11" s="133"/>
    </row>
    <row r="12" spans="2:14" x14ac:dyDescent="0.25">
      <c r="B12" s="132"/>
      <c r="N12" s="133"/>
    </row>
    <row r="13" spans="2:14" x14ac:dyDescent="0.25">
      <c r="B13" s="132"/>
      <c r="N13" s="133"/>
    </row>
    <row r="14" spans="2:14" x14ac:dyDescent="0.25">
      <c r="B14" s="132"/>
      <c r="N14" s="133"/>
    </row>
    <row r="15" spans="2:14" x14ac:dyDescent="0.25">
      <c r="B15" s="132"/>
      <c r="N15" s="133"/>
    </row>
    <row r="16" spans="2:14" ht="21" customHeight="1" x14ac:dyDescent="0.25">
      <c r="B16" s="132"/>
      <c r="N16" s="133"/>
    </row>
    <row r="17" spans="2:14" ht="18.75" customHeight="1" x14ac:dyDescent="0.25">
      <c r="B17" s="132"/>
      <c r="N17" s="133"/>
    </row>
    <row r="18" spans="2:14" ht="17.25" customHeight="1" x14ac:dyDescent="0.25">
      <c r="B18" s="132"/>
      <c r="N18" s="133"/>
    </row>
    <row r="19" spans="2:14" ht="18.75" customHeight="1" x14ac:dyDescent="0.25">
      <c r="B19" s="132"/>
      <c r="N19" s="133"/>
    </row>
    <row r="20" spans="2:14" ht="21" customHeight="1" x14ac:dyDescent="0.25">
      <c r="B20" s="132"/>
      <c r="N20" s="133"/>
    </row>
    <row r="21" spans="2:14" x14ac:dyDescent="0.25">
      <c r="B21" s="132"/>
      <c r="N21" s="133"/>
    </row>
    <row r="22" spans="2:14" x14ac:dyDescent="0.25">
      <c r="B22" s="132"/>
      <c r="N22" s="133"/>
    </row>
    <row r="23" spans="2:14" x14ac:dyDescent="0.25">
      <c r="B23" s="132"/>
      <c r="N23" s="133"/>
    </row>
    <row r="24" spans="2:14" x14ac:dyDescent="0.25">
      <c r="B24" s="132"/>
      <c r="N24" s="133"/>
    </row>
    <row r="25" spans="2:14" x14ac:dyDescent="0.25">
      <c r="B25" s="132"/>
      <c r="N25" s="133"/>
    </row>
    <row r="26" spans="2:14" x14ac:dyDescent="0.25">
      <c r="B26" s="132"/>
      <c r="N26" s="133"/>
    </row>
    <row r="27" spans="2:14" x14ac:dyDescent="0.25">
      <c r="B27" s="132"/>
      <c r="N27" s="133"/>
    </row>
    <row r="28" spans="2:14" x14ac:dyDescent="0.25">
      <c r="B28" s="132"/>
      <c r="N28" s="133"/>
    </row>
    <row r="29" spans="2:14" x14ac:dyDescent="0.25">
      <c r="B29" s="132"/>
      <c r="N29" s="133"/>
    </row>
    <row r="30" spans="2:14" x14ac:dyDescent="0.25">
      <c r="B30" s="132"/>
      <c r="N30" s="133"/>
    </row>
    <row r="31" spans="2:14" x14ac:dyDescent="0.25">
      <c r="B31" s="132"/>
      <c r="D31" s="235" t="s">
        <v>309</v>
      </c>
      <c r="E31" s="235"/>
      <c r="N31" s="133"/>
    </row>
    <row r="32" spans="2:14" x14ac:dyDescent="0.25">
      <c r="B32" s="132"/>
      <c r="D32" s="235"/>
      <c r="E32" s="235"/>
      <c r="N32" s="133"/>
    </row>
    <row r="33" spans="2:14" x14ac:dyDescent="0.25">
      <c r="B33" s="132"/>
      <c r="N33" s="133"/>
    </row>
    <row r="34" spans="2:14" x14ac:dyDescent="0.25">
      <c r="B34" s="132"/>
      <c r="N34" s="133"/>
    </row>
    <row r="35" spans="2:14" x14ac:dyDescent="0.25">
      <c r="B35" s="132"/>
      <c r="N35" s="133"/>
    </row>
    <row r="36" spans="2:14" x14ac:dyDescent="0.25">
      <c r="B36" s="132"/>
      <c r="N36" s="133"/>
    </row>
    <row r="37" spans="2:14" x14ac:dyDescent="0.25">
      <c r="B37" s="132"/>
      <c r="N37" s="133"/>
    </row>
    <row r="38" spans="2:14" ht="15.75" thickBot="1" x14ac:dyDescent="0.3">
      <c r="B38" s="134"/>
      <c r="C38" s="135"/>
      <c r="D38" s="135"/>
      <c r="E38" s="135"/>
      <c r="F38" s="135"/>
      <c r="G38" s="135"/>
      <c r="H38" s="135"/>
      <c r="I38" s="135"/>
      <c r="J38" s="135"/>
      <c r="K38" s="135"/>
      <c r="L38" s="135"/>
      <c r="M38" s="135"/>
      <c r="N38" s="136"/>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0" width="11.42578125" style="145"/>
    <col min="11" max="16384" width="11.42578125" style="64"/>
  </cols>
  <sheetData>
    <row r="1" spans="2:10" ht="15.75" thickBot="1" x14ac:dyDescent="0.3"/>
    <row r="2" spans="2:10" ht="18" customHeight="1" x14ac:dyDescent="0.25">
      <c r="B2" s="549" t="s">
        <v>162</v>
      </c>
      <c r="C2" s="550"/>
      <c r="D2" s="550"/>
      <c r="E2" s="550"/>
      <c r="F2" s="550"/>
      <c r="G2" s="550"/>
      <c r="H2" s="551"/>
      <c r="J2" s="146" t="s">
        <v>274</v>
      </c>
    </row>
    <row r="3" spans="2:10" ht="20.25" x14ac:dyDescent="0.25">
      <c r="B3" s="65"/>
      <c r="C3" s="66"/>
      <c r="D3" s="66"/>
      <c r="E3" s="66"/>
      <c r="F3" s="66"/>
      <c r="G3" s="66"/>
      <c r="H3" s="67"/>
      <c r="J3" s="146"/>
    </row>
    <row r="4" spans="2:10" ht="63" customHeight="1" x14ac:dyDescent="0.25">
      <c r="B4" s="552" t="s">
        <v>305</v>
      </c>
      <c r="C4" s="553"/>
      <c r="D4" s="553"/>
      <c r="E4" s="553"/>
      <c r="F4" s="553"/>
      <c r="G4" s="553"/>
      <c r="H4" s="554"/>
    </row>
    <row r="5" spans="2:10" ht="63" customHeight="1" x14ac:dyDescent="0.25">
      <c r="B5" s="555"/>
      <c r="C5" s="556"/>
      <c r="D5" s="556"/>
      <c r="E5" s="556"/>
      <c r="F5" s="556"/>
      <c r="G5" s="556"/>
      <c r="H5" s="557"/>
    </row>
    <row r="6" spans="2:10" ht="16.5" x14ac:dyDescent="0.25">
      <c r="B6" s="558" t="s">
        <v>160</v>
      </c>
      <c r="C6" s="559"/>
      <c r="D6" s="559"/>
      <c r="E6" s="559"/>
      <c r="F6" s="559"/>
      <c r="G6" s="559"/>
      <c r="H6" s="560"/>
    </row>
    <row r="7" spans="2:10" ht="95.25" customHeight="1" x14ac:dyDescent="0.25">
      <c r="B7" s="568" t="s">
        <v>165</v>
      </c>
      <c r="C7" s="569"/>
      <c r="D7" s="569"/>
      <c r="E7" s="569"/>
      <c r="F7" s="569"/>
      <c r="G7" s="569"/>
      <c r="H7" s="570"/>
    </row>
    <row r="8" spans="2:10" ht="16.5" x14ac:dyDescent="0.25">
      <c r="B8" s="101"/>
      <c r="C8" s="102"/>
      <c r="D8" s="102"/>
      <c r="E8" s="102"/>
      <c r="F8" s="102"/>
      <c r="G8" s="102"/>
      <c r="H8" s="103"/>
    </row>
    <row r="9" spans="2:10" ht="16.5" customHeight="1" x14ac:dyDescent="0.25">
      <c r="B9" s="561" t="s">
        <v>293</v>
      </c>
      <c r="C9" s="562"/>
      <c r="D9" s="562"/>
      <c r="E9" s="562"/>
      <c r="F9" s="562"/>
      <c r="G9" s="562"/>
      <c r="H9" s="563"/>
    </row>
    <row r="10" spans="2:10" ht="44.25" customHeight="1" x14ac:dyDescent="0.25">
      <c r="B10" s="561"/>
      <c r="C10" s="562"/>
      <c r="D10" s="562"/>
      <c r="E10" s="562"/>
      <c r="F10" s="562"/>
      <c r="G10" s="562"/>
      <c r="H10" s="563"/>
    </row>
    <row r="11" spans="2:10" ht="15.75" thickBot="1" x14ac:dyDescent="0.3">
      <c r="B11" s="90"/>
      <c r="C11" s="93"/>
      <c r="D11" s="98"/>
      <c r="E11" s="99"/>
      <c r="F11" s="99"/>
      <c r="G11" s="100"/>
      <c r="H11" s="94"/>
    </row>
    <row r="12" spans="2:10" ht="15.75" thickTop="1" x14ac:dyDescent="0.25">
      <c r="B12" s="90"/>
      <c r="C12" s="564" t="s">
        <v>161</v>
      </c>
      <c r="D12" s="565"/>
      <c r="E12" s="566" t="s">
        <v>198</v>
      </c>
      <c r="F12" s="567"/>
      <c r="G12" s="93"/>
      <c r="H12" s="94"/>
    </row>
    <row r="13" spans="2:10" ht="35.25" customHeight="1" x14ac:dyDescent="0.25">
      <c r="B13" s="90"/>
      <c r="C13" s="571" t="s">
        <v>192</v>
      </c>
      <c r="D13" s="572"/>
      <c r="E13" s="573" t="s">
        <v>197</v>
      </c>
      <c r="F13" s="574"/>
      <c r="G13" s="93"/>
      <c r="H13" s="94"/>
    </row>
    <row r="14" spans="2:10" ht="17.25" customHeight="1" x14ac:dyDescent="0.25">
      <c r="B14" s="90"/>
      <c r="C14" s="571" t="s">
        <v>193</v>
      </c>
      <c r="D14" s="572"/>
      <c r="E14" s="573" t="s">
        <v>195</v>
      </c>
      <c r="F14" s="574"/>
      <c r="G14" s="93"/>
      <c r="H14" s="94"/>
    </row>
    <row r="15" spans="2:10" ht="19.5" customHeight="1" x14ac:dyDescent="0.25">
      <c r="B15" s="90"/>
      <c r="C15" s="571" t="s">
        <v>194</v>
      </c>
      <c r="D15" s="572"/>
      <c r="E15" s="573" t="s">
        <v>196</v>
      </c>
      <c r="F15" s="574"/>
      <c r="G15" s="93"/>
      <c r="H15" s="94"/>
    </row>
    <row r="16" spans="2:10" ht="69.75" customHeight="1" x14ac:dyDescent="0.25">
      <c r="B16" s="90"/>
      <c r="C16" s="571" t="s">
        <v>163</v>
      </c>
      <c r="D16" s="572"/>
      <c r="E16" s="573" t="s">
        <v>164</v>
      </c>
      <c r="F16" s="574"/>
      <c r="G16" s="93"/>
      <c r="H16" s="94"/>
    </row>
    <row r="17" spans="2:8" ht="34.5" customHeight="1" x14ac:dyDescent="0.25">
      <c r="B17" s="90"/>
      <c r="C17" s="575" t="s">
        <v>2</v>
      </c>
      <c r="D17" s="576"/>
      <c r="E17" s="577" t="s">
        <v>199</v>
      </c>
      <c r="F17" s="578"/>
      <c r="G17" s="93"/>
      <c r="H17" s="94"/>
    </row>
    <row r="18" spans="2:8" ht="27.75" customHeight="1" x14ac:dyDescent="0.25">
      <c r="B18" s="90"/>
      <c r="C18" s="575" t="s">
        <v>3</v>
      </c>
      <c r="D18" s="576"/>
      <c r="E18" s="577" t="s">
        <v>200</v>
      </c>
      <c r="F18" s="578"/>
      <c r="G18" s="93"/>
      <c r="H18" s="94"/>
    </row>
    <row r="19" spans="2:8" ht="28.5" customHeight="1" x14ac:dyDescent="0.25">
      <c r="B19" s="90"/>
      <c r="C19" s="575" t="s">
        <v>41</v>
      </c>
      <c r="D19" s="576"/>
      <c r="E19" s="577" t="s">
        <v>201</v>
      </c>
      <c r="F19" s="578"/>
      <c r="G19" s="93"/>
      <c r="H19" s="94"/>
    </row>
    <row r="20" spans="2:8" ht="72.75" customHeight="1" x14ac:dyDescent="0.25">
      <c r="B20" s="90"/>
      <c r="C20" s="575" t="s">
        <v>1</v>
      </c>
      <c r="D20" s="576"/>
      <c r="E20" s="577" t="s">
        <v>202</v>
      </c>
      <c r="F20" s="578"/>
      <c r="G20" s="93"/>
      <c r="H20" s="94"/>
    </row>
    <row r="21" spans="2:8" ht="64.5" customHeight="1" x14ac:dyDescent="0.25">
      <c r="B21" s="90"/>
      <c r="C21" s="575" t="s">
        <v>49</v>
      </c>
      <c r="D21" s="576"/>
      <c r="E21" s="577" t="s">
        <v>167</v>
      </c>
      <c r="F21" s="578"/>
      <c r="G21" s="93"/>
      <c r="H21" s="94"/>
    </row>
    <row r="22" spans="2:8" ht="71.25" customHeight="1" x14ac:dyDescent="0.25">
      <c r="B22" s="90"/>
      <c r="C22" s="575" t="s">
        <v>166</v>
      </c>
      <c r="D22" s="576"/>
      <c r="E22" s="577" t="s">
        <v>168</v>
      </c>
      <c r="F22" s="578"/>
      <c r="G22" s="93"/>
      <c r="H22" s="94"/>
    </row>
    <row r="23" spans="2:8" ht="55.5" customHeight="1" x14ac:dyDescent="0.25">
      <c r="B23" s="90"/>
      <c r="C23" s="582" t="s">
        <v>169</v>
      </c>
      <c r="D23" s="583"/>
      <c r="E23" s="577" t="s">
        <v>170</v>
      </c>
      <c r="F23" s="578"/>
      <c r="G23" s="93"/>
      <c r="H23" s="94"/>
    </row>
    <row r="24" spans="2:8" ht="42" customHeight="1" x14ac:dyDescent="0.25">
      <c r="B24" s="90"/>
      <c r="C24" s="582" t="s">
        <v>47</v>
      </c>
      <c r="D24" s="583"/>
      <c r="E24" s="577" t="s">
        <v>171</v>
      </c>
      <c r="F24" s="578"/>
      <c r="G24" s="93"/>
      <c r="H24" s="94"/>
    </row>
    <row r="25" spans="2:8" ht="59.25" customHeight="1" x14ac:dyDescent="0.25">
      <c r="B25" s="90"/>
      <c r="C25" s="582" t="s">
        <v>159</v>
      </c>
      <c r="D25" s="583"/>
      <c r="E25" s="577" t="s">
        <v>172</v>
      </c>
      <c r="F25" s="578"/>
      <c r="G25" s="93"/>
      <c r="H25" s="94"/>
    </row>
    <row r="26" spans="2:8" ht="23.25" customHeight="1" x14ac:dyDescent="0.25">
      <c r="B26" s="90"/>
      <c r="C26" s="582" t="s">
        <v>12</v>
      </c>
      <c r="D26" s="583"/>
      <c r="E26" s="577" t="s">
        <v>173</v>
      </c>
      <c r="F26" s="578"/>
      <c r="G26" s="93"/>
      <c r="H26" s="94"/>
    </row>
    <row r="27" spans="2:8" ht="30.75" customHeight="1" x14ac:dyDescent="0.25">
      <c r="B27" s="90"/>
      <c r="C27" s="582" t="s">
        <v>177</v>
      </c>
      <c r="D27" s="583"/>
      <c r="E27" s="577" t="s">
        <v>174</v>
      </c>
      <c r="F27" s="578"/>
      <c r="G27" s="93"/>
      <c r="H27" s="94"/>
    </row>
    <row r="28" spans="2:8" ht="35.25" customHeight="1" x14ac:dyDescent="0.25">
      <c r="B28" s="90"/>
      <c r="C28" s="582" t="s">
        <v>178</v>
      </c>
      <c r="D28" s="583"/>
      <c r="E28" s="577" t="s">
        <v>175</v>
      </c>
      <c r="F28" s="578"/>
      <c r="G28" s="93"/>
      <c r="H28" s="94"/>
    </row>
    <row r="29" spans="2:8" ht="33" customHeight="1" x14ac:dyDescent="0.25">
      <c r="B29" s="90"/>
      <c r="C29" s="582" t="s">
        <v>178</v>
      </c>
      <c r="D29" s="583"/>
      <c r="E29" s="577" t="s">
        <v>175</v>
      </c>
      <c r="F29" s="578"/>
      <c r="G29" s="93"/>
      <c r="H29" s="94"/>
    </row>
    <row r="30" spans="2:8" ht="30" customHeight="1" x14ac:dyDescent="0.25">
      <c r="B30" s="90"/>
      <c r="C30" s="582" t="s">
        <v>179</v>
      </c>
      <c r="D30" s="583"/>
      <c r="E30" s="577" t="s">
        <v>176</v>
      </c>
      <c r="F30" s="578"/>
      <c r="G30" s="93"/>
      <c r="H30" s="94"/>
    </row>
    <row r="31" spans="2:8" ht="35.25" customHeight="1" x14ac:dyDescent="0.25">
      <c r="B31" s="90"/>
      <c r="C31" s="582" t="s">
        <v>180</v>
      </c>
      <c r="D31" s="583"/>
      <c r="E31" s="577" t="s">
        <v>181</v>
      </c>
      <c r="F31" s="578"/>
      <c r="G31" s="93"/>
      <c r="H31" s="94"/>
    </row>
    <row r="32" spans="2:8" ht="31.5" customHeight="1" x14ac:dyDescent="0.25">
      <c r="B32" s="90"/>
      <c r="C32" s="582" t="s">
        <v>182</v>
      </c>
      <c r="D32" s="583"/>
      <c r="E32" s="577" t="s">
        <v>183</v>
      </c>
      <c r="F32" s="578"/>
      <c r="G32" s="93"/>
      <c r="H32" s="94"/>
    </row>
    <row r="33" spans="2:8" ht="35.25" customHeight="1" x14ac:dyDescent="0.25">
      <c r="B33" s="90"/>
      <c r="C33" s="582" t="s">
        <v>184</v>
      </c>
      <c r="D33" s="583"/>
      <c r="E33" s="577" t="s">
        <v>185</v>
      </c>
      <c r="F33" s="578"/>
      <c r="G33" s="93"/>
      <c r="H33" s="94"/>
    </row>
    <row r="34" spans="2:8" ht="59.25" customHeight="1" x14ac:dyDescent="0.25">
      <c r="B34" s="90"/>
      <c r="C34" s="582" t="s">
        <v>186</v>
      </c>
      <c r="D34" s="583"/>
      <c r="E34" s="577" t="s">
        <v>187</v>
      </c>
      <c r="F34" s="578"/>
      <c r="G34" s="93"/>
      <c r="H34" s="94"/>
    </row>
    <row r="35" spans="2:8" ht="29.25" customHeight="1" x14ac:dyDescent="0.25">
      <c r="B35" s="90"/>
      <c r="C35" s="582" t="s">
        <v>29</v>
      </c>
      <c r="D35" s="583"/>
      <c r="E35" s="577" t="s">
        <v>188</v>
      </c>
      <c r="F35" s="578"/>
      <c r="G35" s="93"/>
      <c r="H35" s="94"/>
    </row>
    <row r="36" spans="2:8" ht="82.5" customHeight="1" x14ac:dyDescent="0.25">
      <c r="B36" s="90"/>
      <c r="C36" s="582" t="s">
        <v>190</v>
      </c>
      <c r="D36" s="583"/>
      <c r="E36" s="577" t="s">
        <v>189</v>
      </c>
      <c r="F36" s="578"/>
      <c r="G36" s="93"/>
      <c r="H36" s="94"/>
    </row>
    <row r="37" spans="2:8" ht="46.5" customHeight="1" x14ac:dyDescent="0.25">
      <c r="B37" s="90"/>
      <c r="C37" s="582" t="s">
        <v>38</v>
      </c>
      <c r="D37" s="583"/>
      <c r="E37" s="577" t="s">
        <v>191</v>
      </c>
      <c r="F37" s="578"/>
      <c r="G37" s="93"/>
      <c r="H37" s="94"/>
    </row>
    <row r="38" spans="2:8" ht="6.75" customHeight="1" thickBot="1" x14ac:dyDescent="0.3">
      <c r="B38" s="90"/>
      <c r="C38" s="584"/>
      <c r="D38" s="585"/>
      <c r="E38" s="586"/>
      <c r="F38" s="587"/>
      <c r="G38" s="93"/>
      <c r="H38" s="94"/>
    </row>
    <row r="39" spans="2:8" ht="15.75" thickTop="1" x14ac:dyDescent="0.25">
      <c r="B39" s="90"/>
      <c r="C39" s="91"/>
      <c r="D39" s="91"/>
      <c r="E39" s="92"/>
      <c r="F39" s="92"/>
      <c r="G39" s="93"/>
      <c r="H39" s="94"/>
    </row>
    <row r="40" spans="2:8" ht="21" customHeight="1" x14ac:dyDescent="0.25">
      <c r="B40" s="579" t="s">
        <v>294</v>
      </c>
      <c r="C40" s="580"/>
      <c r="D40" s="580"/>
      <c r="E40" s="580"/>
      <c r="F40" s="580"/>
      <c r="G40" s="580"/>
      <c r="H40" s="581"/>
    </row>
    <row r="41" spans="2:8" ht="20.25" customHeight="1" x14ac:dyDescent="0.25">
      <c r="B41" s="579" t="s">
        <v>295</v>
      </c>
      <c r="C41" s="580"/>
      <c r="D41" s="580"/>
      <c r="E41" s="580"/>
      <c r="F41" s="580"/>
      <c r="G41" s="580"/>
      <c r="H41" s="581"/>
    </row>
    <row r="42" spans="2:8" ht="20.25" customHeight="1" x14ac:dyDescent="0.25">
      <c r="B42" s="579" t="s">
        <v>296</v>
      </c>
      <c r="C42" s="580"/>
      <c r="D42" s="580"/>
      <c r="E42" s="580"/>
      <c r="F42" s="580"/>
      <c r="G42" s="580"/>
      <c r="H42" s="581"/>
    </row>
    <row r="43" spans="2:8" ht="20.25" customHeight="1" x14ac:dyDescent="0.25">
      <c r="B43" s="579" t="s">
        <v>297</v>
      </c>
      <c r="C43" s="580"/>
      <c r="D43" s="580"/>
      <c r="E43" s="580"/>
      <c r="F43" s="580"/>
      <c r="G43" s="580"/>
      <c r="H43" s="581"/>
    </row>
    <row r="44" spans="2:8" ht="15" customHeight="1" x14ac:dyDescent="0.25">
      <c r="B44" s="579" t="s">
        <v>298</v>
      </c>
      <c r="C44" s="580"/>
      <c r="D44" s="580"/>
      <c r="E44" s="580"/>
      <c r="F44" s="580"/>
      <c r="G44" s="580"/>
      <c r="H44" s="581"/>
    </row>
    <row r="45" spans="2:8" ht="15.75" thickBot="1" x14ac:dyDescent="0.3">
      <c r="B45" s="95"/>
      <c r="C45" s="96"/>
      <c r="D45" s="96"/>
      <c r="E45" s="96"/>
      <c r="F45" s="96"/>
      <c r="G45" s="96"/>
      <c r="H45" s="9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4" customWidth="1"/>
    <col min="2" max="2" width="33.28515625" style="64" customWidth="1"/>
    <col min="3" max="4" width="11.42578125" style="64"/>
    <col min="5" max="5" width="5.7109375" style="64" customWidth="1"/>
    <col min="6" max="6" width="16.28515625" style="64" customWidth="1"/>
    <col min="7" max="7" width="11.42578125" style="64"/>
    <col min="8" max="8" width="13.85546875" style="64" customWidth="1"/>
    <col min="9" max="9" width="14.140625" style="64" customWidth="1"/>
    <col min="10" max="10" width="14.85546875" style="64" customWidth="1"/>
    <col min="11" max="11" width="7.5703125" style="64" customWidth="1"/>
    <col min="12" max="12" width="2.140625" style="64" customWidth="1"/>
    <col min="13" max="16384" width="11.42578125" style="64"/>
  </cols>
  <sheetData>
    <row r="1" spans="2:11" ht="6" customHeight="1" thickBot="1" x14ac:dyDescent="0.3"/>
    <row r="2" spans="2:11" ht="15" customHeight="1" x14ac:dyDescent="0.25">
      <c r="B2" s="588" t="s">
        <v>251</v>
      </c>
      <c r="C2" s="589" t="s">
        <v>205</v>
      </c>
      <c r="D2" s="590"/>
      <c r="E2" s="590"/>
      <c r="F2" s="590"/>
      <c r="G2" s="590"/>
      <c r="H2" s="590"/>
      <c r="I2" s="590"/>
      <c r="J2" s="263" t="s">
        <v>250</v>
      </c>
      <c r="K2" s="252"/>
    </row>
    <row r="3" spans="2:11" ht="15" customHeight="1" x14ac:dyDescent="0.25">
      <c r="B3" s="542"/>
      <c r="C3" s="591"/>
      <c r="D3" s="592"/>
      <c r="E3" s="592"/>
      <c r="F3" s="592"/>
      <c r="G3" s="592"/>
      <c r="H3" s="592"/>
      <c r="I3" s="592"/>
      <c r="J3" s="264" t="s">
        <v>264</v>
      </c>
      <c r="K3" s="254"/>
    </row>
    <row r="4" spans="2:11" ht="15" customHeight="1" x14ac:dyDescent="0.25">
      <c r="B4" s="542"/>
      <c r="C4" s="591"/>
      <c r="D4" s="592"/>
      <c r="E4" s="592"/>
      <c r="F4" s="592"/>
      <c r="G4" s="592"/>
      <c r="H4" s="592"/>
      <c r="I4" s="592"/>
      <c r="J4" s="264" t="s">
        <v>263</v>
      </c>
      <c r="K4" s="254" t="s">
        <v>263</v>
      </c>
    </row>
    <row r="5" spans="2:11" ht="15" customHeight="1" thickBot="1" x14ac:dyDescent="0.3">
      <c r="B5" s="543"/>
      <c r="C5" s="593"/>
      <c r="D5" s="594"/>
      <c r="E5" s="594"/>
      <c r="F5" s="594"/>
      <c r="G5" s="594"/>
      <c r="H5" s="594"/>
      <c r="I5" s="594"/>
      <c r="J5" s="265" t="s">
        <v>245</v>
      </c>
      <c r="K5" s="256" t="s">
        <v>245</v>
      </c>
    </row>
    <row r="6" spans="2:11" ht="15.75" thickBot="1" x14ac:dyDescent="0.3"/>
    <row r="7" spans="2:11" customFormat="1" ht="15.75" thickBot="1" x14ac:dyDescent="0.3">
      <c r="B7" s="595" t="s">
        <v>246</v>
      </c>
      <c r="C7" s="596"/>
      <c r="D7" s="597" t="s">
        <v>252</v>
      </c>
      <c r="E7" s="598"/>
      <c r="F7" s="597" t="s">
        <v>253</v>
      </c>
      <c r="G7" s="599"/>
      <c r="H7" s="599"/>
      <c r="I7" s="599"/>
      <c r="J7" s="599"/>
      <c r="K7" s="600"/>
    </row>
    <row r="8" spans="2:11" customFormat="1" ht="18" customHeight="1" thickBot="1" x14ac:dyDescent="0.3">
      <c r="B8" s="601"/>
      <c r="C8" s="602"/>
      <c r="D8" s="603">
        <v>1</v>
      </c>
      <c r="E8" s="604"/>
      <c r="F8" s="605"/>
      <c r="G8" s="605"/>
      <c r="H8" s="605"/>
      <c r="I8" s="605"/>
      <c r="J8" s="605"/>
      <c r="K8" s="606"/>
    </row>
    <row r="9" spans="2:11" customFormat="1" ht="18" customHeight="1" thickBot="1" x14ac:dyDescent="0.3">
      <c r="B9" s="601"/>
      <c r="C9" s="602"/>
      <c r="D9" s="603">
        <v>2</v>
      </c>
      <c r="E9" s="604"/>
      <c r="F9" s="605"/>
      <c r="G9" s="605"/>
      <c r="H9" s="605"/>
      <c r="I9" s="605"/>
      <c r="J9" s="605"/>
      <c r="K9" s="606"/>
    </row>
    <row r="10" spans="2:11" customFormat="1" ht="18" customHeight="1" thickBot="1" x14ac:dyDescent="0.3">
      <c r="B10" s="601"/>
      <c r="C10" s="602"/>
      <c r="D10" s="603">
        <v>3</v>
      </c>
      <c r="E10" s="604"/>
      <c r="F10" s="605"/>
      <c r="G10" s="605"/>
      <c r="H10" s="605"/>
      <c r="I10" s="605"/>
      <c r="J10" s="605"/>
      <c r="K10" s="606"/>
    </row>
    <row r="11" spans="2:11" customFormat="1" ht="18" customHeight="1" thickBot="1" x14ac:dyDescent="0.3">
      <c r="B11" s="601"/>
      <c r="C11" s="602"/>
      <c r="D11" s="603">
        <v>4</v>
      </c>
      <c r="E11" s="604"/>
      <c r="F11" s="605"/>
      <c r="G11" s="605"/>
      <c r="H11" s="605"/>
      <c r="I11" s="605"/>
      <c r="J11" s="605"/>
      <c r="K11" s="606"/>
    </row>
    <row r="12" spans="2:11" customFormat="1" ht="18" customHeight="1" thickBot="1" x14ac:dyDescent="0.3">
      <c r="B12" s="601"/>
      <c r="C12" s="602"/>
      <c r="D12" s="603">
        <v>5</v>
      </c>
      <c r="E12" s="604"/>
      <c r="F12" s="605"/>
      <c r="G12" s="605"/>
      <c r="H12" s="605"/>
      <c r="I12" s="605"/>
      <c r="J12" s="605"/>
      <c r="K12" s="606"/>
    </row>
    <row r="13" spans="2:11" customFormat="1" ht="18" customHeight="1" thickBot="1" x14ac:dyDescent="0.3">
      <c r="B13" s="601"/>
      <c r="C13" s="602"/>
      <c r="D13" s="603">
        <v>6</v>
      </c>
      <c r="E13" s="604"/>
      <c r="F13" s="605"/>
      <c r="G13" s="605"/>
      <c r="H13" s="605"/>
      <c r="I13" s="605"/>
      <c r="J13" s="605"/>
      <c r="K13" s="606"/>
    </row>
    <row r="14" spans="2:11" customFormat="1" ht="18" customHeight="1" thickBot="1" x14ac:dyDescent="0.3">
      <c r="B14" s="601"/>
      <c r="C14" s="602"/>
      <c r="D14" s="603">
        <v>7</v>
      </c>
      <c r="E14" s="604"/>
      <c r="F14" s="605"/>
      <c r="G14" s="605"/>
      <c r="H14" s="605"/>
      <c r="I14" s="605"/>
      <c r="J14" s="605"/>
      <c r="K14" s="606"/>
    </row>
    <row r="15" spans="2:11" customFormat="1" ht="18" customHeight="1" thickBot="1" x14ac:dyDescent="0.3">
      <c r="B15" s="601">
        <v>45352</v>
      </c>
      <c r="C15" s="602"/>
      <c r="D15" s="603">
        <v>8</v>
      </c>
      <c r="E15" s="604"/>
      <c r="F15" s="605" t="s">
        <v>265</v>
      </c>
      <c r="G15" s="605"/>
      <c r="H15" s="605"/>
      <c r="I15" s="605"/>
      <c r="J15" s="605"/>
      <c r="K15" s="606"/>
    </row>
    <row r="16" spans="2:11" customFormat="1" ht="15.75" customHeight="1" thickBot="1" x14ac:dyDescent="0.3">
      <c r="B16" s="607"/>
      <c r="C16" s="607"/>
      <c r="D16" s="607"/>
      <c r="E16" s="607"/>
      <c r="F16" s="607"/>
      <c r="G16" s="607"/>
      <c r="H16" s="607"/>
      <c r="I16" s="607"/>
      <c r="J16" s="607"/>
      <c r="K16" s="607"/>
    </row>
    <row r="17" spans="2:12" customFormat="1" ht="15.75" customHeight="1" thickBot="1" x14ac:dyDescent="0.3">
      <c r="B17" s="608" t="s">
        <v>254</v>
      </c>
      <c r="C17" s="609"/>
      <c r="D17" s="609"/>
      <c r="E17" s="610"/>
      <c r="F17" s="611" t="s">
        <v>255</v>
      </c>
      <c r="G17" s="612"/>
      <c r="H17" s="613"/>
      <c r="I17" s="614" t="s">
        <v>256</v>
      </c>
      <c r="J17" s="615"/>
      <c r="K17" s="610"/>
    </row>
    <row r="18" spans="2:12" customFormat="1" ht="27" customHeight="1" x14ac:dyDescent="0.25">
      <c r="B18" s="616"/>
      <c r="C18" s="617"/>
      <c r="D18" s="617"/>
      <c r="E18" s="617"/>
      <c r="F18" s="617"/>
      <c r="G18" s="617"/>
      <c r="H18" s="617"/>
      <c r="I18" s="618"/>
      <c r="J18" s="618"/>
      <c r="K18" s="619"/>
    </row>
    <row r="19" spans="2:12" customFormat="1" ht="15" customHeight="1" x14ac:dyDescent="0.25">
      <c r="B19" s="621" t="s">
        <v>257</v>
      </c>
      <c r="C19" s="622"/>
      <c r="D19" s="622"/>
      <c r="E19" s="622"/>
      <c r="F19" s="623" t="s">
        <v>258</v>
      </c>
      <c r="G19" s="623"/>
      <c r="H19" s="624"/>
      <c r="I19" s="623" t="s">
        <v>258</v>
      </c>
      <c r="J19" s="623"/>
      <c r="K19" s="624"/>
    </row>
    <row r="20" spans="2:12" customFormat="1" ht="22.5" customHeight="1" thickBot="1" x14ac:dyDescent="0.3">
      <c r="B20" s="625" t="s">
        <v>259</v>
      </c>
      <c r="C20" s="626"/>
      <c r="D20" s="626"/>
      <c r="E20" s="626"/>
      <c r="F20" s="626" t="s">
        <v>260</v>
      </c>
      <c r="G20" s="626"/>
      <c r="H20" s="627"/>
      <c r="I20" s="626" t="s">
        <v>260</v>
      </c>
      <c r="J20" s="626"/>
      <c r="K20" s="627"/>
    </row>
    <row r="21" spans="2:12" customFormat="1" ht="9" customHeight="1" thickBot="1" x14ac:dyDescent="0.3">
      <c r="B21" s="628"/>
      <c r="C21" s="628"/>
      <c r="D21" s="628"/>
      <c r="E21" s="628"/>
      <c r="F21" s="628"/>
      <c r="G21" s="628"/>
      <c r="H21" s="628"/>
      <c r="I21" s="628"/>
      <c r="J21" s="628"/>
      <c r="K21" s="628"/>
    </row>
    <row r="22" spans="2:12" customFormat="1" ht="15.75" thickBot="1" x14ac:dyDescent="0.3">
      <c r="B22" s="629" t="s">
        <v>207</v>
      </c>
      <c r="C22" s="630"/>
      <c r="D22" s="631"/>
      <c r="E22" s="126" t="s">
        <v>208</v>
      </c>
      <c r="F22" s="629" t="s">
        <v>209</v>
      </c>
      <c r="G22" s="631"/>
      <c r="H22" s="127" t="s">
        <v>210</v>
      </c>
      <c r="I22" s="629" t="s">
        <v>211</v>
      </c>
      <c r="J22" s="631"/>
      <c r="K22" s="128">
        <v>1</v>
      </c>
    </row>
    <row r="23" spans="2:12" ht="8.25" customHeight="1" x14ac:dyDescent="0.25"/>
    <row r="24" spans="2:12" x14ac:dyDescent="0.25">
      <c r="B24" s="620" t="s">
        <v>261</v>
      </c>
      <c r="C24" s="620"/>
      <c r="D24" s="620"/>
      <c r="E24" s="620"/>
      <c r="F24" s="620"/>
      <c r="G24" s="620"/>
      <c r="H24" s="620"/>
      <c r="I24" s="620"/>
      <c r="J24" s="620"/>
      <c r="K24" s="620"/>
      <c r="L24" s="620"/>
    </row>
    <row r="25" spans="2:12" x14ac:dyDescent="0.25">
      <c r="B25" s="620" t="s">
        <v>262</v>
      </c>
      <c r="C25" s="620"/>
      <c r="D25" s="620"/>
      <c r="E25" s="620"/>
      <c r="F25" s="620"/>
      <c r="G25" s="620"/>
      <c r="H25" s="620"/>
      <c r="I25" s="620"/>
      <c r="J25" s="620"/>
      <c r="K25" s="620"/>
      <c r="L25" s="620"/>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4"/>
      <c r="B1" s="632" t="s">
        <v>54</v>
      </c>
      <c r="C1" s="632"/>
      <c r="D1" s="632"/>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51</v>
      </c>
      <c r="D3" s="4" t="s">
        <v>4</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50</v>
      </c>
      <c r="C4" s="6" t="s">
        <v>101</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52</v>
      </c>
      <c r="C5" s="9" t="s">
        <v>102</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106</v>
      </c>
      <c r="C6" s="9" t="s">
        <v>103</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6</v>
      </c>
      <c r="C7" s="9" t="s">
        <v>104</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53</v>
      </c>
      <c r="C8" s="9" t="s">
        <v>105</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633" t="s">
        <v>62</v>
      </c>
      <c r="C1" s="633"/>
      <c r="D1" s="633"/>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30" x14ac:dyDescent="0.25">
      <c r="A3" s="64"/>
      <c r="B3" s="85"/>
      <c r="C3" s="22" t="s">
        <v>55</v>
      </c>
      <c r="D3" s="22" t="s">
        <v>56</v>
      </c>
      <c r="E3" s="64"/>
      <c r="F3" s="64"/>
      <c r="G3" s="64"/>
      <c r="H3" s="64"/>
      <c r="I3" s="64"/>
      <c r="J3" s="64"/>
      <c r="K3" s="64"/>
      <c r="L3" s="64"/>
      <c r="M3" s="64"/>
      <c r="N3" s="64"/>
      <c r="O3" s="64"/>
      <c r="P3" s="64"/>
      <c r="Q3" s="64"/>
      <c r="R3" s="64"/>
      <c r="S3" s="64"/>
      <c r="T3" s="64"/>
      <c r="U3" s="64"/>
    </row>
    <row r="4" spans="1:21" ht="33.75" x14ac:dyDescent="0.25">
      <c r="A4" s="84" t="s">
        <v>82</v>
      </c>
      <c r="B4" s="25" t="s">
        <v>100</v>
      </c>
      <c r="C4" s="30" t="s">
        <v>154</v>
      </c>
      <c r="D4" s="23" t="s">
        <v>96</v>
      </c>
      <c r="E4" s="64"/>
      <c r="F4" s="64"/>
      <c r="G4" s="64"/>
      <c r="H4" s="64"/>
      <c r="I4" s="64"/>
      <c r="J4" s="64"/>
      <c r="K4" s="64"/>
      <c r="L4" s="64"/>
      <c r="M4" s="64"/>
      <c r="N4" s="64"/>
      <c r="O4" s="64"/>
      <c r="P4" s="64"/>
      <c r="Q4" s="64"/>
      <c r="R4" s="64"/>
      <c r="S4" s="64"/>
      <c r="T4" s="64"/>
      <c r="U4" s="64"/>
    </row>
    <row r="5" spans="1:21" ht="67.5" x14ac:dyDescent="0.25">
      <c r="A5" s="84" t="s">
        <v>83</v>
      </c>
      <c r="B5" s="26" t="s">
        <v>58</v>
      </c>
      <c r="C5" s="31" t="s">
        <v>92</v>
      </c>
      <c r="D5" s="24" t="s">
        <v>97</v>
      </c>
      <c r="E5" s="64"/>
      <c r="F5" s="64"/>
      <c r="G5" s="64"/>
      <c r="H5" s="64"/>
      <c r="I5" s="64"/>
      <c r="J5" s="64"/>
      <c r="K5" s="64"/>
      <c r="L5" s="64"/>
      <c r="M5" s="64"/>
      <c r="N5" s="64"/>
      <c r="O5" s="64"/>
      <c r="P5" s="64"/>
      <c r="Q5" s="64"/>
      <c r="R5" s="64"/>
      <c r="S5" s="64"/>
      <c r="T5" s="64"/>
      <c r="U5" s="64"/>
    </row>
    <row r="6" spans="1:21" ht="67.5" x14ac:dyDescent="0.25">
      <c r="A6" s="84" t="s">
        <v>80</v>
      </c>
      <c r="B6" s="27" t="s">
        <v>59</v>
      </c>
      <c r="C6" s="31" t="s">
        <v>93</v>
      </c>
      <c r="D6" s="24" t="s">
        <v>99</v>
      </c>
      <c r="E6" s="64"/>
      <c r="F6" s="64"/>
      <c r="G6" s="64"/>
      <c r="H6" s="64"/>
      <c r="I6" s="64"/>
      <c r="J6" s="64"/>
      <c r="K6" s="64"/>
      <c r="L6" s="64"/>
      <c r="M6" s="64"/>
      <c r="N6" s="64"/>
      <c r="O6" s="64"/>
      <c r="P6" s="64"/>
      <c r="Q6" s="64"/>
      <c r="R6" s="64"/>
      <c r="S6" s="64"/>
      <c r="T6" s="64"/>
      <c r="U6" s="64"/>
    </row>
    <row r="7" spans="1:21" ht="101.25" x14ac:dyDescent="0.25">
      <c r="A7" s="84" t="s">
        <v>7</v>
      </c>
      <c r="B7" s="28" t="s">
        <v>60</v>
      </c>
      <c r="C7" s="31" t="s">
        <v>94</v>
      </c>
      <c r="D7" s="24" t="s">
        <v>203</v>
      </c>
      <c r="E7" s="64"/>
      <c r="F7" s="64"/>
      <c r="G7" s="64"/>
      <c r="H7" s="64"/>
      <c r="I7" s="64"/>
      <c r="J7" s="64"/>
      <c r="K7" s="64"/>
      <c r="L7" s="64"/>
      <c r="M7" s="64"/>
      <c r="N7" s="64"/>
      <c r="O7" s="64"/>
      <c r="P7" s="64"/>
      <c r="Q7" s="64"/>
      <c r="R7" s="64"/>
      <c r="S7" s="64"/>
      <c r="T7" s="64"/>
      <c r="U7" s="64"/>
    </row>
    <row r="8" spans="1:21" ht="67.5" x14ac:dyDescent="0.25">
      <c r="A8" s="84" t="s">
        <v>84</v>
      </c>
      <c r="B8" s="29" t="s">
        <v>61</v>
      </c>
      <c r="C8" s="31" t="s">
        <v>95</v>
      </c>
      <c r="D8" s="24" t="s">
        <v>117</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90</v>
      </c>
      <c r="C11" s="84" t="s">
        <v>142</v>
      </c>
      <c r="D11" s="84" t="s">
        <v>149</v>
      </c>
      <c r="E11" s="64"/>
      <c r="F11" s="64"/>
      <c r="G11" s="64"/>
      <c r="H11" s="64"/>
      <c r="I11" s="64"/>
      <c r="J11" s="64"/>
      <c r="K11" s="64"/>
      <c r="L11" s="64"/>
      <c r="M11" s="64"/>
      <c r="N11" s="64"/>
      <c r="O11" s="64"/>
      <c r="P11" s="64"/>
      <c r="Q11" s="64"/>
      <c r="R11" s="64"/>
      <c r="S11" s="64"/>
      <c r="T11" s="64"/>
      <c r="U11" s="64"/>
    </row>
    <row r="12" spans="1:21" x14ac:dyDescent="0.25">
      <c r="A12" s="84"/>
      <c r="B12" s="84" t="s">
        <v>88</v>
      </c>
      <c r="C12" s="84" t="s">
        <v>146</v>
      </c>
      <c r="D12" s="84" t="s">
        <v>150</v>
      </c>
      <c r="E12" s="64"/>
      <c r="F12" s="64"/>
      <c r="G12" s="64"/>
      <c r="H12" s="64"/>
      <c r="I12" s="64"/>
      <c r="J12" s="64"/>
      <c r="K12" s="64"/>
      <c r="L12" s="64"/>
      <c r="M12" s="64"/>
      <c r="N12" s="64"/>
      <c r="O12" s="64"/>
      <c r="P12" s="64"/>
      <c r="Q12" s="64"/>
      <c r="R12" s="64"/>
      <c r="S12" s="64"/>
      <c r="T12" s="64"/>
      <c r="U12" s="64"/>
    </row>
    <row r="13" spans="1:21" x14ac:dyDescent="0.25">
      <c r="A13" s="84"/>
      <c r="B13" s="84"/>
      <c r="C13" s="84" t="s">
        <v>145</v>
      </c>
      <c r="D13" s="84" t="s">
        <v>151</v>
      </c>
      <c r="E13" s="64"/>
      <c r="F13" s="64"/>
      <c r="G13" s="64"/>
      <c r="H13" s="64"/>
      <c r="I13" s="64"/>
      <c r="J13" s="64"/>
      <c r="K13" s="64"/>
      <c r="L13" s="64"/>
      <c r="M13" s="64"/>
      <c r="N13" s="64"/>
      <c r="O13" s="64"/>
      <c r="P13" s="64"/>
      <c r="Q13" s="64"/>
      <c r="R13" s="64"/>
      <c r="S13" s="64"/>
      <c r="T13" s="64"/>
      <c r="U13" s="64"/>
    </row>
    <row r="14" spans="1:21" x14ac:dyDescent="0.25">
      <c r="A14" s="84"/>
      <c r="B14" s="84"/>
      <c r="C14" s="84" t="s">
        <v>147</v>
      </c>
      <c r="D14" s="84" t="s">
        <v>152</v>
      </c>
      <c r="E14" s="64"/>
      <c r="F14" s="64"/>
      <c r="G14" s="64"/>
      <c r="H14" s="64"/>
      <c r="I14" s="64"/>
      <c r="J14" s="64"/>
      <c r="K14" s="64"/>
      <c r="L14" s="64"/>
      <c r="M14" s="64"/>
      <c r="N14" s="64"/>
      <c r="O14" s="64"/>
      <c r="P14" s="64"/>
      <c r="Q14" s="64"/>
      <c r="R14" s="64"/>
      <c r="S14" s="64"/>
      <c r="T14" s="64"/>
      <c r="U14" s="64"/>
    </row>
    <row r="15" spans="1:21" x14ac:dyDescent="0.25">
      <c r="A15" s="84"/>
      <c r="B15" s="84"/>
      <c r="C15" s="84" t="s">
        <v>148</v>
      </c>
      <c r="D15" s="84" t="s">
        <v>153</v>
      </c>
      <c r="E15" s="64"/>
      <c r="F15" s="64"/>
      <c r="G15" s="64"/>
      <c r="H15" s="64"/>
      <c r="I15" s="64"/>
      <c r="J15" s="64"/>
      <c r="K15" s="64"/>
      <c r="L15" s="64"/>
      <c r="M15" s="64"/>
      <c r="N15" s="64"/>
      <c r="O15" s="64"/>
      <c r="P15" s="64"/>
      <c r="Q15" s="64"/>
      <c r="R15" s="64"/>
      <c r="S15" s="64"/>
      <c r="T15" s="64"/>
      <c r="U15" s="64"/>
    </row>
    <row r="16" spans="1:21" x14ac:dyDescent="0.25">
      <c r="A16" s="84"/>
      <c r="B16" s="84"/>
      <c r="C16" s="84"/>
      <c r="D16" s="84"/>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87</v>
      </c>
      <c r="C209" s="16" t="s">
        <v>141</v>
      </c>
      <c r="D209" s="19" t="s">
        <v>87</v>
      </c>
      <c r="E209" s="19" t="s">
        <v>141</v>
      </c>
    </row>
    <row r="210" spans="1:8" ht="21" x14ac:dyDescent="0.35">
      <c r="A210" s="64"/>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4"/>
      <c r="B211" s="17" t="s">
        <v>89</v>
      </c>
      <c r="C211" s="17" t="s">
        <v>92</v>
      </c>
      <c r="E211" t="s">
        <v>57</v>
      </c>
      <c r="F211" t="str">
        <f t="shared" ref="F211:F221" si="0">IF(NOT(ISBLANK(D211)),D211,IF(NOT(ISBLANK(E211)),"     "&amp;E211,FALSE))</f>
        <v xml:space="preserve">     Afectación menor a 10 SMLMV .</v>
      </c>
    </row>
    <row r="212" spans="1:8" ht="21" x14ac:dyDescent="0.35">
      <c r="A212" s="64"/>
      <c r="B212" s="17" t="s">
        <v>89</v>
      </c>
      <c r="C212" s="17" t="s">
        <v>93</v>
      </c>
      <c r="E212" t="s">
        <v>92</v>
      </c>
      <c r="F212" t="str">
        <f t="shared" si="0"/>
        <v xml:space="preserve">     Entre 10 y 50 SMLMV </v>
      </c>
    </row>
    <row r="213" spans="1:8" ht="21" x14ac:dyDescent="0.35">
      <c r="A213" s="64"/>
      <c r="B213" s="17" t="s">
        <v>89</v>
      </c>
      <c r="C213" s="17" t="s">
        <v>94</v>
      </c>
      <c r="E213" t="s">
        <v>93</v>
      </c>
      <c r="F213" t="str">
        <f t="shared" si="0"/>
        <v xml:space="preserve">     Entre 50 y 100 SMLMV </v>
      </c>
    </row>
    <row r="214" spans="1:8" ht="21" x14ac:dyDescent="0.35">
      <c r="A214" s="64"/>
      <c r="B214" s="17" t="s">
        <v>89</v>
      </c>
      <c r="C214" s="17" t="s">
        <v>95</v>
      </c>
      <c r="E214" t="s">
        <v>94</v>
      </c>
      <c r="F214" t="str">
        <f t="shared" si="0"/>
        <v xml:space="preserve">     Entre 100 y 500 SMLMV </v>
      </c>
    </row>
    <row r="215" spans="1:8" ht="21" x14ac:dyDescent="0.35">
      <c r="A215" s="64"/>
      <c r="B215" s="17" t="s">
        <v>56</v>
      </c>
      <c r="C215" s="17" t="s">
        <v>96</v>
      </c>
      <c r="E215" t="s">
        <v>95</v>
      </c>
      <c r="F215" t="str">
        <f t="shared" si="0"/>
        <v xml:space="preserve">     Mayor a 500 SMLMV </v>
      </c>
    </row>
    <row r="216" spans="1:8" ht="21" x14ac:dyDescent="0.35">
      <c r="A216" s="64"/>
      <c r="B216" s="17" t="s">
        <v>56</v>
      </c>
      <c r="C216" s="17" t="s">
        <v>97</v>
      </c>
      <c r="D216" t="s">
        <v>56</v>
      </c>
      <c r="F216" t="str">
        <f t="shared" si="0"/>
        <v>Pérdida Reputacional</v>
      </c>
    </row>
    <row r="217" spans="1:8" ht="21" x14ac:dyDescent="0.35">
      <c r="A217" s="64"/>
      <c r="B217" s="17" t="s">
        <v>56</v>
      </c>
      <c r="C217" s="17" t="s">
        <v>99</v>
      </c>
      <c r="E217" t="s">
        <v>96</v>
      </c>
      <c r="F217" t="str">
        <f t="shared" si="0"/>
        <v xml:space="preserve">     El riesgo afecta la imagen de alguna área de la organización</v>
      </c>
    </row>
    <row r="218" spans="1:8" ht="21" x14ac:dyDescent="0.35">
      <c r="A218" s="64"/>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4"/>
      <c r="B219" s="17" t="s">
        <v>56</v>
      </c>
      <c r="C219" s="17" t="s">
        <v>117</v>
      </c>
      <c r="E219" t="s">
        <v>99</v>
      </c>
      <c r="F219" t="str">
        <f t="shared" si="0"/>
        <v xml:space="preserve">     El riesgo afecta la imagen de la entidad con algunos usuarios de relevancia frente al logro de los objetivos</v>
      </c>
    </row>
    <row r="220" spans="1:8" x14ac:dyDescent="0.25">
      <c r="A220" s="64"/>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4"/>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4"/>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634" t="s">
        <v>77</v>
      </c>
      <c r="C1" s="635"/>
      <c r="D1" s="635"/>
      <c r="E1" s="635"/>
      <c r="F1" s="636"/>
    </row>
    <row r="2" spans="2:6" ht="16.5" thickBot="1" x14ac:dyDescent="0.3">
      <c r="B2" s="70"/>
      <c r="C2" s="70"/>
      <c r="D2" s="70"/>
      <c r="E2" s="70"/>
      <c r="F2" s="70"/>
    </row>
    <row r="3" spans="2:6" ht="16.5" thickBot="1" x14ac:dyDescent="0.25">
      <c r="B3" s="638" t="s">
        <v>63</v>
      </c>
      <c r="C3" s="639"/>
      <c r="D3" s="639"/>
      <c r="E3" s="82" t="s">
        <v>64</v>
      </c>
      <c r="F3" s="83" t="s">
        <v>65</v>
      </c>
    </row>
    <row r="4" spans="2:6" ht="31.5" x14ac:dyDescent="0.2">
      <c r="B4" s="640" t="s">
        <v>66</v>
      </c>
      <c r="C4" s="642" t="s">
        <v>13</v>
      </c>
      <c r="D4" s="71" t="s">
        <v>14</v>
      </c>
      <c r="E4" s="72" t="s">
        <v>67</v>
      </c>
      <c r="F4" s="73">
        <v>0.25</v>
      </c>
    </row>
    <row r="5" spans="2:6" ht="47.25" x14ac:dyDescent="0.2">
      <c r="B5" s="641"/>
      <c r="C5" s="643"/>
      <c r="D5" s="74" t="s">
        <v>15</v>
      </c>
      <c r="E5" s="75" t="s">
        <v>68</v>
      </c>
      <c r="F5" s="76">
        <v>0.15</v>
      </c>
    </row>
    <row r="6" spans="2:6" ht="47.25" x14ac:dyDescent="0.2">
      <c r="B6" s="641"/>
      <c r="C6" s="643"/>
      <c r="D6" s="74" t="s">
        <v>16</v>
      </c>
      <c r="E6" s="75" t="s">
        <v>69</v>
      </c>
      <c r="F6" s="76">
        <v>0.1</v>
      </c>
    </row>
    <row r="7" spans="2:6" ht="63" x14ac:dyDescent="0.2">
      <c r="B7" s="641"/>
      <c r="C7" s="643" t="s">
        <v>17</v>
      </c>
      <c r="D7" s="74" t="s">
        <v>10</v>
      </c>
      <c r="E7" s="75" t="s">
        <v>70</v>
      </c>
      <c r="F7" s="76">
        <v>0.25</v>
      </c>
    </row>
    <row r="8" spans="2:6" ht="31.5" x14ac:dyDescent="0.2">
      <c r="B8" s="641"/>
      <c r="C8" s="643"/>
      <c r="D8" s="74" t="s">
        <v>9</v>
      </c>
      <c r="E8" s="75" t="s">
        <v>71</v>
      </c>
      <c r="F8" s="76">
        <v>0.15</v>
      </c>
    </row>
    <row r="9" spans="2:6" ht="47.25" x14ac:dyDescent="0.2">
      <c r="B9" s="641" t="s">
        <v>158</v>
      </c>
      <c r="C9" s="643" t="s">
        <v>18</v>
      </c>
      <c r="D9" s="74" t="s">
        <v>19</v>
      </c>
      <c r="E9" s="75" t="s">
        <v>72</v>
      </c>
      <c r="F9" s="77" t="s">
        <v>73</v>
      </c>
    </row>
    <row r="10" spans="2:6" ht="63" x14ac:dyDescent="0.2">
      <c r="B10" s="641"/>
      <c r="C10" s="643"/>
      <c r="D10" s="74" t="s">
        <v>20</v>
      </c>
      <c r="E10" s="75" t="s">
        <v>74</v>
      </c>
      <c r="F10" s="77" t="s">
        <v>73</v>
      </c>
    </row>
    <row r="11" spans="2:6" ht="47.25" x14ac:dyDescent="0.2">
      <c r="B11" s="641"/>
      <c r="C11" s="643" t="s">
        <v>21</v>
      </c>
      <c r="D11" s="74" t="s">
        <v>22</v>
      </c>
      <c r="E11" s="75" t="s">
        <v>75</v>
      </c>
      <c r="F11" s="77" t="s">
        <v>73</v>
      </c>
    </row>
    <row r="12" spans="2:6" ht="47.25" x14ac:dyDescent="0.2">
      <c r="B12" s="641"/>
      <c r="C12" s="643"/>
      <c r="D12" s="74" t="s">
        <v>23</v>
      </c>
      <c r="E12" s="75" t="s">
        <v>76</v>
      </c>
      <c r="F12" s="77" t="s">
        <v>73</v>
      </c>
    </row>
    <row r="13" spans="2:6" ht="31.5" x14ac:dyDescent="0.2">
      <c r="B13" s="641"/>
      <c r="C13" s="643" t="s">
        <v>24</v>
      </c>
      <c r="D13" s="74" t="s">
        <v>118</v>
      </c>
      <c r="E13" s="75" t="s">
        <v>121</v>
      </c>
      <c r="F13" s="77" t="s">
        <v>73</v>
      </c>
    </row>
    <row r="14" spans="2:6" ht="32.25" thickBot="1" x14ac:dyDescent="0.25">
      <c r="B14" s="644"/>
      <c r="C14" s="645"/>
      <c r="D14" s="78" t="s">
        <v>119</v>
      </c>
      <c r="E14" s="79" t="s">
        <v>120</v>
      </c>
      <c r="F14" s="80" t="s">
        <v>73</v>
      </c>
    </row>
    <row r="15" spans="2:6" ht="49.5" customHeight="1" x14ac:dyDescent="0.2">
      <c r="B15" s="637" t="s">
        <v>155</v>
      </c>
      <c r="C15" s="637"/>
      <c r="D15" s="637"/>
      <c r="E15" s="637"/>
      <c r="F15" s="637"/>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1"/>
    <col min="8" max="8" width="11.42578125" style="15"/>
  </cols>
  <sheetData>
    <row r="1" spans="1:8" ht="15.75" thickBot="1" x14ac:dyDescent="0.3"/>
    <row r="2" spans="1:8" ht="19.5" customHeight="1" x14ac:dyDescent="0.25">
      <c r="B2" s="278" t="s">
        <v>244</v>
      </c>
      <c r="C2" s="279"/>
      <c r="D2" s="266" t="s">
        <v>300</v>
      </c>
      <c r="E2" s="263" t="s">
        <v>377</v>
      </c>
      <c r="F2" s="252"/>
    </row>
    <row r="3" spans="1:8" ht="19.5" customHeight="1" x14ac:dyDescent="0.25">
      <c r="B3" s="247"/>
      <c r="C3" s="280"/>
      <c r="D3" s="267"/>
      <c r="E3" s="264" t="s">
        <v>264</v>
      </c>
      <c r="F3" s="254"/>
    </row>
    <row r="4" spans="1:8" ht="19.5" customHeight="1" x14ac:dyDescent="0.25">
      <c r="B4" s="247"/>
      <c r="C4" s="280"/>
      <c r="D4" s="267"/>
      <c r="E4" s="264" t="s">
        <v>389</v>
      </c>
      <c r="F4" s="254"/>
    </row>
    <row r="5" spans="1:8" ht="19.5" customHeight="1" thickBot="1" x14ac:dyDescent="0.3">
      <c r="A5" t="s">
        <v>266</v>
      </c>
      <c r="B5" s="249"/>
      <c r="C5" s="281"/>
      <c r="D5" s="268"/>
      <c r="E5" s="265" t="s">
        <v>245</v>
      </c>
      <c r="F5" s="256"/>
    </row>
    <row r="6" spans="1:8" ht="15.75" thickBot="1" x14ac:dyDescent="0.3"/>
    <row r="7" spans="1:8" x14ac:dyDescent="0.25">
      <c r="B7" s="269" t="s">
        <v>299</v>
      </c>
      <c r="C7" s="272" t="s">
        <v>268</v>
      </c>
      <c r="D7" s="273"/>
      <c r="E7" s="259" t="s">
        <v>270</v>
      </c>
      <c r="F7" s="260"/>
    </row>
    <row r="8" spans="1:8" ht="15.75" thickBot="1" x14ac:dyDescent="0.3">
      <c r="B8" s="270"/>
      <c r="C8" s="274"/>
      <c r="D8" s="275"/>
      <c r="E8" s="261"/>
      <c r="F8" s="262"/>
      <c r="H8" s="151">
        <f>+COUNTA($E$10:$E$28)</f>
        <v>0</v>
      </c>
    </row>
    <row r="9" spans="1:8" ht="15.75" thickBot="1" x14ac:dyDescent="0.3">
      <c r="B9" s="271"/>
      <c r="C9" s="276" t="s">
        <v>269</v>
      </c>
      <c r="D9" s="277"/>
      <c r="E9" s="148" t="s">
        <v>271</v>
      </c>
      <c r="F9" s="148" t="s">
        <v>272</v>
      </c>
      <c r="H9" s="151">
        <f>+COUNTA($F$10:$F$28)</f>
        <v>0</v>
      </c>
    </row>
    <row r="10" spans="1:8" ht="15.75" thickBot="1" x14ac:dyDescent="0.3">
      <c r="B10" s="147">
        <v>1</v>
      </c>
      <c r="C10" s="257" t="s">
        <v>273</v>
      </c>
      <c r="D10" s="258"/>
      <c r="E10" s="143"/>
      <c r="F10" s="144"/>
      <c r="H10" s="151">
        <f>+COUNTA($E$10:$E$28)-COUNTA(F10:F28)</f>
        <v>0</v>
      </c>
    </row>
    <row r="11" spans="1:8" ht="15.75" thickBot="1" x14ac:dyDescent="0.3">
      <c r="B11" s="147">
        <v>2</v>
      </c>
      <c r="C11" s="257" t="s">
        <v>275</v>
      </c>
      <c r="D11" s="258" t="s">
        <v>275</v>
      </c>
      <c r="E11" s="143"/>
      <c r="F11" s="144"/>
      <c r="H11" s="152"/>
    </row>
    <row r="12" spans="1:8" ht="15.75" thickBot="1" x14ac:dyDescent="0.3">
      <c r="B12" s="147">
        <v>3</v>
      </c>
      <c r="C12" s="257" t="s">
        <v>276</v>
      </c>
      <c r="D12" s="258" t="s">
        <v>276</v>
      </c>
      <c r="E12" s="143"/>
      <c r="F12" s="144"/>
    </row>
    <row r="13" spans="1:8" ht="15.75" thickBot="1" x14ac:dyDescent="0.3">
      <c r="B13" s="147">
        <v>4</v>
      </c>
      <c r="C13" s="257" t="s">
        <v>388</v>
      </c>
      <c r="D13" s="258" t="s">
        <v>277</v>
      </c>
      <c r="E13" s="143"/>
      <c r="F13" s="144"/>
    </row>
    <row r="14" spans="1:8" ht="15.75" thickBot="1" x14ac:dyDescent="0.3">
      <c r="B14" s="147">
        <v>5</v>
      </c>
      <c r="C14" s="257" t="s">
        <v>278</v>
      </c>
      <c r="D14" s="258" t="s">
        <v>278</v>
      </c>
      <c r="E14" s="143"/>
      <c r="F14" s="144"/>
    </row>
    <row r="15" spans="1:8" ht="15.75" thickBot="1" x14ac:dyDescent="0.3">
      <c r="B15" s="147">
        <v>6</v>
      </c>
      <c r="C15" s="257" t="s">
        <v>279</v>
      </c>
      <c r="D15" s="258" t="s">
        <v>279</v>
      </c>
      <c r="E15" s="143"/>
      <c r="F15" s="144"/>
    </row>
    <row r="16" spans="1:8" ht="15.75" thickBot="1" x14ac:dyDescent="0.3">
      <c r="B16" s="147">
        <v>7</v>
      </c>
      <c r="C16" s="257" t="s">
        <v>280</v>
      </c>
      <c r="D16" s="258" t="s">
        <v>280</v>
      </c>
      <c r="E16" s="143"/>
      <c r="F16" s="144"/>
    </row>
    <row r="17" spans="2:7" ht="28.5" customHeight="1" thickBot="1" x14ac:dyDescent="0.3">
      <c r="B17" s="147">
        <v>8</v>
      </c>
      <c r="C17" s="257" t="s">
        <v>281</v>
      </c>
      <c r="D17" s="258" t="s">
        <v>281</v>
      </c>
      <c r="E17" s="143"/>
      <c r="F17" s="144"/>
    </row>
    <row r="18" spans="2:7" ht="18.75" customHeight="1" thickBot="1" x14ac:dyDescent="0.3">
      <c r="B18" s="147">
        <v>9</v>
      </c>
      <c r="C18" s="257" t="s">
        <v>282</v>
      </c>
      <c r="D18" s="258" t="s">
        <v>282</v>
      </c>
      <c r="E18" s="143"/>
      <c r="F18" s="144"/>
    </row>
    <row r="19" spans="2:7" ht="15.75" thickBot="1" x14ac:dyDescent="0.3">
      <c r="B19" s="147">
        <v>10</v>
      </c>
      <c r="C19" s="257" t="s">
        <v>283</v>
      </c>
      <c r="D19" s="258" t="s">
        <v>283</v>
      </c>
      <c r="E19" s="143"/>
      <c r="F19" s="144"/>
    </row>
    <row r="20" spans="2:7" ht="15.75" thickBot="1" x14ac:dyDescent="0.3">
      <c r="B20" s="147">
        <v>11</v>
      </c>
      <c r="C20" s="257" t="s">
        <v>284</v>
      </c>
      <c r="D20" s="258" t="s">
        <v>284</v>
      </c>
      <c r="E20" s="143"/>
      <c r="F20" s="144"/>
    </row>
    <row r="21" spans="2:7" ht="15.75" thickBot="1" x14ac:dyDescent="0.3">
      <c r="B21" s="147">
        <v>12</v>
      </c>
      <c r="C21" s="257" t="s">
        <v>285</v>
      </c>
      <c r="D21" s="258" t="s">
        <v>285</v>
      </c>
      <c r="E21" s="143"/>
      <c r="F21" s="144"/>
    </row>
    <row r="22" spans="2:7" ht="15.75" thickBot="1" x14ac:dyDescent="0.3">
      <c r="B22" s="147">
        <v>13</v>
      </c>
      <c r="C22" s="257" t="s">
        <v>286</v>
      </c>
      <c r="D22" s="258" t="s">
        <v>286</v>
      </c>
      <c r="E22" s="143"/>
      <c r="F22" s="144"/>
    </row>
    <row r="23" spans="2:7" ht="15.75" thickBot="1" x14ac:dyDescent="0.3">
      <c r="B23" s="147">
        <v>14</v>
      </c>
      <c r="C23" s="257" t="s">
        <v>287</v>
      </c>
      <c r="D23" s="258" t="s">
        <v>287</v>
      </c>
      <c r="E23" s="143"/>
      <c r="F23" s="144"/>
    </row>
    <row r="24" spans="2:7" ht="15.75" thickBot="1" x14ac:dyDescent="0.3">
      <c r="B24" s="147">
        <v>15</v>
      </c>
      <c r="C24" s="257" t="s">
        <v>288</v>
      </c>
      <c r="D24" s="258" t="s">
        <v>288</v>
      </c>
      <c r="E24" s="143"/>
      <c r="F24" s="144"/>
    </row>
    <row r="25" spans="2:7" ht="15.75" thickBot="1" x14ac:dyDescent="0.3">
      <c r="B25" s="147">
        <v>16</v>
      </c>
      <c r="C25" s="257" t="s">
        <v>289</v>
      </c>
      <c r="D25" s="258" t="s">
        <v>289</v>
      </c>
      <c r="E25" s="143"/>
      <c r="F25" s="144"/>
    </row>
    <row r="26" spans="2:7" ht="15.75" thickBot="1" x14ac:dyDescent="0.3">
      <c r="B26" s="147">
        <v>17</v>
      </c>
      <c r="C26" s="257" t="s">
        <v>290</v>
      </c>
      <c r="D26" s="258" t="s">
        <v>290</v>
      </c>
      <c r="E26" s="143"/>
      <c r="F26" s="144"/>
    </row>
    <row r="27" spans="2:7" ht="15.75" thickBot="1" x14ac:dyDescent="0.3">
      <c r="B27" s="147">
        <v>18</v>
      </c>
      <c r="C27" s="257" t="s">
        <v>291</v>
      </c>
      <c r="D27" s="258" t="s">
        <v>291</v>
      </c>
      <c r="E27" s="143"/>
      <c r="F27" s="144"/>
    </row>
    <row r="28" spans="2:7" ht="15.75" thickBot="1" x14ac:dyDescent="0.3">
      <c r="B28" s="147">
        <v>19</v>
      </c>
      <c r="C28" s="257" t="s">
        <v>292</v>
      </c>
      <c r="D28" s="258" t="s">
        <v>292</v>
      </c>
      <c r="E28" s="143"/>
      <c r="F28" s="144"/>
    </row>
    <row r="29" spans="2:7" x14ac:dyDescent="0.25">
      <c r="C29" s="142"/>
      <c r="D29" s="142"/>
      <c r="E29" s="150">
        <f>COUNTIF(E10:E28,"x")</f>
        <v>0</v>
      </c>
      <c r="F29" s="150">
        <f>COUNTIF(F10:F28,"x")</f>
        <v>0</v>
      </c>
      <c r="G29" s="149" t="str">
        <f>+IF(H10=0,"",IF(H10&gt;=12,"Catastrófico",IF(H10&gt;=6,"Mayor",IF(H10&lt;=5,"Moderado",""))))</f>
        <v/>
      </c>
    </row>
    <row r="30" spans="2:7" x14ac:dyDescent="0.25">
      <c r="C30" s="140"/>
      <c r="D30" s="140"/>
      <c r="E30" s="140"/>
      <c r="F30" s="140"/>
    </row>
    <row r="31" spans="2:7" x14ac:dyDescent="0.25">
      <c r="C31" s="140"/>
      <c r="D31" s="140"/>
      <c r="E31" s="140"/>
      <c r="F31" s="140"/>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65" priority="1" stopIfTrue="1" operator="equal">
      <formula>"Catastrófico"</formula>
    </cfRule>
    <cfRule type="cellIs" dxfId="64" priority="2" stopIfTrue="1" operator="equal">
      <formula>"Moderado"</formula>
    </cfRule>
    <cfRule type="cellIs" dxfId="63"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0"/>
  <sheetViews>
    <sheetView showGridLines="0" zoomScale="70" zoomScaleNormal="70" workbookViewId="0">
      <pane ySplit="10" topLeftCell="A11" activePane="bottomLeft" state="frozen"/>
      <selection pane="bottomLeft" activeCell="D27" sqref="D27:L27"/>
    </sheetView>
  </sheetViews>
  <sheetFormatPr baseColWidth="10" defaultColWidth="11.42578125" defaultRowHeight="14.25" x14ac:dyDescent="0.2"/>
  <cols>
    <col min="1" max="1" width="11.42578125" style="176"/>
    <col min="2" max="2" width="3" style="176" customWidth="1"/>
    <col min="3" max="3" width="2.5703125" style="176" customWidth="1"/>
    <col min="4" max="4" width="4.7109375" style="177" customWidth="1"/>
    <col min="5" max="5" width="14.7109375" style="177" customWidth="1"/>
    <col min="6" max="8" width="12" style="177" customWidth="1"/>
    <col min="9" max="9" width="31" style="177" customWidth="1"/>
    <col min="10" max="10" width="16.28515625" style="177" hidden="1" customWidth="1"/>
    <col min="11" max="11" width="25.5703125" style="177" customWidth="1"/>
    <col min="12" max="12" width="32.42578125" style="176" customWidth="1"/>
    <col min="13" max="15" width="19" style="178" customWidth="1"/>
    <col min="16" max="16" width="17.7109375" style="176" customWidth="1"/>
    <col min="17" max="17" width="16.42578125" style="176" customWidth="1"/>
    <col min="18" max="18" width="6.28515625" style="176" bestFit="1" customWidth="1"/>
    <col min="19" max="19" width="27.28515625" style="176" bestFit="1" customWidth="1"/>
    <col min="20" max="20" width="17" style="176" customWidth="1"/>
    <col min="21" max="21" width="17.42578125" style="176" customWidth="1"/>
    <col min="22" max="22" width="6.28515625" style="176" bestFit="1" customWidth="1"/>
    <col min="23" max="23" width="16" style="176" customWidth="1"/>
    <col min="24" max="24" width="5.7109375" style="176" customWidth="1"/>
    <col min="25" max="25" width="57.42578125" style="176" customWidth="1"/>
    <col min="26" max="26" width="57.28515625" style="176" customWidth="1"/>
    <col min="27" max="27" width="15.140625" style="176" bestFit="1" customWidth="1"/>
    <col min="28" max="28" width="6.7109375" style="176" customWidth="1"/>
    <col min="29" max="29" width="5" style="176" customWidth="1"/>
    <col min="30" max="30" width="5.42578125" style="176" customWidth="1"/>
    <col min="31" max="31" width="7.140625" style="176" customWidth="1"/>
    <col min="32" max="32" width="6.7109375" style="176" customWidth="1"/>
    <col min="33" max="34" width="12.5703125" style="176" customWidth="1"/>
    <col min="35" max="35" width="13.7109375" style="176" customWidth="1"/>
    <col min="36" max="36" width="8.7109375" style="176" customWidth="1"/>
    <col min="37" max="37" width="10.42578125" style="176" customWidth="1"/>
    <col min="38" max="38" width="9.28515625" style="176" customWidth="1"/>
    <col min="39" max="39" width="9.140625" style="176" customWidth="1"/>
    <col min="40" max="40" width="8.42578125" style="176" customWidth="1"/>
    <col min="41" max="41" width="7.28515625" style="176" customWidth="1"/>
    <col min="42" max="42" width="33.85546875" style="176" customWidth="1"/>
    <col min="43" max="43" width="18.7109375" style="176" customWidth="1"/>
    <col min="44" max="44" width="16.7109375" style="176" customWidth="1"/>
    <col min="45" max="45" width="14.7109375" style="176" customWidth="1"/>
    <col min="46" max="46" width="18.42578125" style="176" customWidth="1"/>
    <col min="47" max="47" width="21" style="176" customWidth="1"/>
    <col min="48" max="48" width="14.140625" style="176" customWidth="1"/>
    <col min="49" max="49" width="17.7109375" style="176" customWidth="1"/>
    <col min="50" max="51" width="20.7109375" style="176" customWidth="1"/>
    <col min="52" max="52" width="15.42578125" style="176" customWidth="1"/>
    <col min="53" max="53" width="19.5703125" style="176" customWidth="1"/>
    <col min="54" max="54" width="17.28515625" style="176" customWidth="1"/>
    <col min="55" max="16384" width="11.42578125" style="176"/>
  </cols>
  <sheetData>
    <row r="1" spans="1:80" ht="15" thickBot="1" x14ac:dyDescent="0.25"/>
    <row r="2" spans="1:80" ht="27.75" customHeight="1" x14ac:dyDescent="0.2">
      <c r="D2" s="285" t="s">
        <v>301</v>
      </c>
      <c r="E2" s="286"/>
      <c r="F2" s="286"/>
      <c r="G2" s="286"/>
      <c r="H2" s="286"/>
      <c r="I2" s="291" t="s">
        <v>205</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82" t="s">
        <v>377</v>
      </c>
      <c r="BB2" s="283"/>
    </row>
    <row r="3" spans="1:80" ht="27.75" customHeight="1" x14ac:dyDescent="0.2">
      <c r="D3" s="287"/>
      <c r="E3" s="288"/>
      <c r="F3" s="288"/>
      <c r="G3" s="288"/>
      <c r="H3" s="288"/>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84" t="s">
        <v>242</v>
      </c>
      <c r="BB3" s="284"/>
    </row>
    <row r="4" spans="1:80" ht="27.75" customHeight="1" x14ac:dyDescent="0.2">
      <c r="D4" s="287"/>
      <c r="E4" s="288"/>
      <c r="F4" s="288"/>
      <c r="G4" s="288"/>
      <c r="H4" s="288"/>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84" t="s">
        <v>389</v>
      </c>
      <c r="BB4" s="284"/>
    </row>
    <row r="5" spans="1:80" ht="27.75" customHeight="1" thickBot="1" x14ac:dyDescent="0.25">
      <c r="D5" s="289"/>
      <c r="E5" s="290"/>
      <c r="F5" s="290"/>
      <c r="G5" s="290"/>
      <c r="H5" s="290"/>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1"/>
      <c r="BA5" s="284" t="s">
        <v>206</v>
      </c>
      <c r="BB5" s="284"/>
    </row>
    <row r="6" spans="1:80" ht="13.9" customHeight="1" x14ac:dyDescent="0.25">
      <c r="D6" s="114"/>
      <c r="E6" s="115"/>
      <c r="F6" s="115"/>
      <c r="G6" s="115"/>
      <c r="H6" s="115"/>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17"/>
      <c r="BB6" s="116"/>
    </row>
    <row r="7" spans="1:80" ht="26.25" customHeight="1" x14ac:dyDescent="0.2">
      <c r="D7" s="299" t="s">
        <v>42</v>
      </c>
      <c r="E7" s="300"/>
      <c r="F7" s="300"/>
      <c r="G7" s="301"/>
      <c r="H7" s="302" t="s">
        <v>425</v>
      </c>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4"/>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row>
    <row r="8" spans="1:80" ht="30" customHeight="1" x14ac:dyDescent="0.2">
      <c r="D8" s="299" t="s">
        <v>129</v>
      </c>
      <c r="E8" s="300"/>
      <c r="F8" s="300"/>
      <c r="G8" s="301"/>
      <c r="H8" s="302" t="s">
        <v>426</v>
      </c>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4"/>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row>
    <row r="9" spans="1:80" ht="24" customHeight="1" x14ac:dyDescent="0.2">
      <c r="D9" s="299" t="s">
        <v>43</v>
      </c>
      <c r="E9" s="300"/>
      <c r="F9" s="300"/>
      <c r="G9" s="301"/>
      <c r="H9" s="302" t="s">
        <v>427</v>
      </c>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4"/>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row>
    <row r="10" spans="1:80" s="181" customFormat="1" ht="24" customHeight="1" x14ac:dyDescent="0.2">
      <c r="D10" s="182"/>
      <c r="E10" s="183"/>
      <c r="F10" s="184"/>
      <c r="G10" s="184"/>
      <c r="H10" s="182"/>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6"/>
      <c r="AW10" s="186"/>
      <c r="AX10" s="186"/>
      <c r="AY10" s="186"/>
      <c r="AZ10" s="186"/>
      <c r="BA10" s="186"/>
      <c r="BB10" s="186"/>
    </row>
    <row r="11" spans="1:80" s="181" customFormat="1" ht="24" customHeight="1" x14ac:dyDescent="0.25">
      <c r="A11" s="297" t="s">
        <v>266</v>
      </c>
      <c r="B11" s="297"/>
      <c r="C11" s="298"/>
      <c r="D11" s="306" t="s">
        <v>304</v>
      </c>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8" t="s">
        <v>302</v>
      </c>
      <c r="AW11" s="309"/>
      <c r="AX11" s="309"/>
      <c r="AY11" s="310"/>
      <c r="AZ11" s="311" t="s">
        <v>303</v>
      </c>
      <c r="BA11" s="312"/>
      <c r="BB11" s="313"/>
    </row>
    <row r="12" spans="1:80" ht="15.75" x14ac:dyDescent="0.2">
      <c r="D12" s="316" t="s">
        <v>137</v>
      </c>
      <c r="E12" s="316"/>
      <c r="F12" s="316"/>
      <c r="G12" s="316"/>
      <c r="H12" s="316"/>
      <c r="I12" s="322"/>
      <c r="J12" s="322"/>
      <c r="K12" s="322"/>
      <c r="L12" s="322"/>
      <c r="M12" s="322"/>
      <c r="N12" s="322"/>
      <c r="O12" s="322"/>
      <c r="P12" s="322"/>
      <c r="Q12" s="322" t="s">
        <v>138</v>
      </c>
      <c r="R12" s="322"/>
      <c r="S12" s="322"/>
      <c r="T12" s="322"/>
      <c r="U12" s="322"/>
      <c r="V12" s="322"/>
      <c r="W12" s="322"/>
      <c r="X12" s="322" t="s">
        <v>139</v>
      </c>
      <c r="Y12" s="322"/>
      <c r="Z12" s="322"/>
      <c r="AA12" s="322"/>
      <c r="AB12" s="322"/>
      <c r="AC12" s="322"/>
      <c r="AD12" s="322"/>
      <c r="AE12" s="322"/>
      <c r="AF12" s="322"/>
      <c r="AG12" s="322"/>
      <c r="AH12" s="294" t="s">
        <v>18</v>
      </c>
      <c r="AI12" s="322" t="s">
        <v>140</v>
      </c>
      <c r="AJ12" s="322"/>
      <c r="AK12" s="322"/>
      <c r="AL12" s="322"/>
      <c r="AM12" s="322"/>
      <c r="AN12" s="322"/>
      <c r="AO12" s="322"/>
      <c r="AP12" s="327" t="s">
        <v>34</v>
      </c>
      <c r="AQ12" s="328"/>
      <c r="AR12" s="328"/>
      <c r="AS12" s="328"/>
      <c r="AT12" s="328"/>
      <c r="AU12" s="328"/>
      <c r="AV12" s="328"/>
      <c r="AW12" s="328"/>
      <c r="AX12" s="328"/>
      <c r="AY12" s="328"/>
      <c r="AZ12" s="328"/>
      <c r="BA12" s="328"/>
      <c r="BB12" s="328"/>
      <c r="BC12" s="180"/>
      <c r="BD12" s="180"/>
      <c r="BE12" s="180"/>
      <c r="BF12" s="180"/>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row>
    <row r="13" spans="1:80" ht="16.5" customHeight="1" x14ac:dyDescent="0.2">
      <c r="D13" s="305" t="s">
        <v>0</v>
      </c>
      <c r="E13" s="315" t="s">
        <v>311</v>
      </c>
      <c r="F13" s="187"/>
      <c r="G13" s="187"/>
      <c r="H13" s="316" t="s">
        <v>224</v>
      </c>
      <c r="I13" s="315" t="s">
        <v>307</v>
      </c>
      <c r="J13" s="188"/>
      <c r="K13" s="315" t="s">
        <v>308</v>
      </c>
      <c r="L13" s="316" t="s">
        <v>1</v>
      </c>
      <c r="M13" s="320" t="s">
        <v>49</v>
      </c>
      <c r="N13" s="292" t="s">
        <v>392</v>
      </c>
      <c r="O13" s="293"/>
      <c r="P13" s="315" t="s">
        <v>133</v>
      </c>
      <c r="Q13" s="315" t="s">
        <v>33</v>
      </c>
      <c r="R13" s="316" t="s">
        <v>5</v>
      </c>
      <c r="S13" s="315" t="s">
        <v>86</v>
      </c>
      <c r="T13" s="315" t="s">
        <v>91</v>
      </c>
      <c r="U13" s="315" t="s">
        <v>44</v>
      </c>
      <c r="V13" s="316" t="s">
        <v>5</v>
      </c>
      <c r="W13" s="315" t="s">
        <v>47</v>
      </c>
      <c r="X13" s="319" t="s">
        <v>11</v>
      </c>
      <c r="Y13" s="315" t="s">
        <v>159</v>
      </c>
      <c r="Z13" s="315" t="s">
        <v>204</v>
      </c>
      <c r="AA13" s="315" t="s">
        <v>12</v>
      </c>
      <c r="AB13" s="315" t="s">
        <v>8</v>
      </c>
      <c r="AC13" s="315"/>
      <c r="AD13" s="315"/>
      <c r="AE13" s="315"/>
      <c r="AF13" s="315"/>
      <c r="AG13" s="315"/>
      <c r="AH13" s="295"/>
      <c r="AI13" s="319" t="s">
        <v>136</v>
      </c>
      <c r="AJ13" s="319" t="s">
        <v>45</v>
      </c>
      <c r="AK13" s="319" t="s">
        <v>5</v>
      </c>
      <c r="AL13" s="319" t="s">
        <v>46</v>
      </c>
      <c r="AM13" s="319" t="s">
        <v>5</v>
      </c>
      <c r="AN13" s="319" t="s">
        <v>48</v>
      </c>
      <c r="AO13" s="319" t="s">
        <v>29</v>
      </c>
      <c r="AP13" s="315" t="s">
        <v>34</v>
      </c>
      <c r="AQ13" s="315" t="s">
        <v>35</v>
      </c>
      <c r="AR13" s="315" t="s">
        <v>36</v>
      </c>
      <c r="AS13" s="315" t="s">
        <v>37</v>
      </c>
      <c r="AT13" s="315" t="s">
        <v>212</v>
      </c>
      <c r="AU13" s="315" t="s">
        <v>38</v>
      </c>
      <c r="AV13" s="329" t="s">
        <v>37</v>
      </c>
      <c r="AW13" s="317" t="s">
        <v>213</v>
      </c>
      <c r="AX13" s="317" t="s">
        <v>38</v>
      </c>
      <c r="AY13" s="323" t="s">
        <v>243</v>
      </c>
      <c r="AZ13" s="314" t="s">
        <v>37</v>
      </c>
      <c r="BA13" s="314" t="s">
        <v>214</v>
      </c>
      <c r="BB13" s="314" t="s">
        <v>38</v>
      </c>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row>
    <row r="14" spans="1:80" s="192" customFormat="1" ht="94.5" customHeight="1" x14ac:dyDescent="0.25">
      <c r="A14" s="189"/>
      <c r="B14" s="189"/>
      <c r="C14" s="189"/>
      <c r="D14" s="305"/>
      <c r="E14" s="315"/>
      <c r="F14" s="187" t="s">
        <v>2</v>
      </c>
      <c r="G14" s="188" t="s">
        <v>317</v>
      </c>
      <c r="H14" s="316"/>
      <c r="I14" s="315"/>
      <c r="J14" s="188" t="s">
        <v>367</v>
      </c>
      <c r="K14" s="315"/>
      <c r="L14" s="316"/>
      <c r="M14" s="321"/>
      <c r="N14" s="209" t="s">
        <v>240</v>
      </c>
      <c r="O14" s="209" t="s">
        <v>241</v>
      </c>
      <c r="P14" s="315"/>
      <c r="Q14" s="315"/>
      <c r="R14" s="316"/>
      <c r="S14" s="315"/>
      <c r="T14" s="315"/>
      <c r="U14" s="316"/>
      <c r="V14" s="316"/>
      <c r="W14" s="315"/>
      <c r="X14" s="319"/>
      <c r="Y14" s="315"/>
      <c r="Z14" s="315"/>
      <c r="AA14" s="315"/>
      <c r="AB14" s="190" t="s">
        <v>13</v>
      </c>
      <c r="AC14" s="190" t="s">
        <v>17</v>
      </c>
      <c r="AD14" s="190" t="s">
        <v>28</v>
      </c>
      <c r="AE14" s="190" t="s">
        <v>18</v>
      </c>
      <c r="AF14" s="190" t="s">
        <v>21</v>
      </c>
      <c r="AG14" s="190" t="s">
        <v>24</v>
      </c>
      <c r="AH14" s="296"/>
      <c r="AI14" s="319"/>
      <c r="AJ14" s="319"/>
      <c r="AK14" s="319"/>
      <c r="AL14" s="319"/>
      <c r="AM14" s="319"/>
      <c r="AN14" s="319"/>
      <c r="AO14" s="319"/>
      <c r="AP14" s="315"/>
      <c r="AQ14" s="315"/>
      <c r="AR14" s="315"/>
      <c r="AS14" s="315"/>
      <c r="AT14" s="315"/>
      <c r="AU14" s="315"/>
      <c r="AV14" s="330"/>
      <c r="AW14" s="318"/>
      <c r="AX14" s="318"/>
      <c r="AY14" s="324"/>
      <c r="AZ14" s="314"/>
      <c r="BA14" s="314"/>
      <c r="BB14" s="314"/>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row>
    <row r="15" spans="1:80" s="193" customFormat="1" ht="90.75" customHeight="1" x14ac:dyDescent="0.25">
      <c r="D15" s="339">
        <v>1</v>
      </c>
      <c r="E15" s="339" t="s">
        <v>219</v>
      </c>
      <c r="F15" s="339" t="s">
        <v>131</v>
      </c>
      <c r="G15" s="339" t="s">
        <v>313</v>
      </c>
      <c r="H15" s="339" t="s">
        <v>228</v>
      </c>
      <c r="I15" s="342" t="s">
        <v>395</v>
      </c>
      <c r="J15" s="195"/>
      <c r="K15" s="342" t="s">
        <v>396</v>
      </c>
      <c r="L15" s="345" t="s">
        <v>397</v>
      </c>
      <c r="M15" s="342" t="s">
        <v>122</v>
      </c>
      <c r="N15" s="342" t="s">
        <v>234</v>
      </c>
      <c r="O15" s="342" t="s">
        <v>237</v>
      </c>
      <c r="P15" s="342">
        <v>51</v>
      </c>
      <c r="Q15" s="334" t="str">
        <f>IF(P15&lt;=0,"",IF(P15&lt;=2,"Muy Baja",IF(P15&lt;=24,"Baja",IF(P15&lt;=500,"Media",IF(P15&lt;=5000,"Alta","Muy Alta")))))</f>
        <v>Media</v>
      </c>
      <c r="R15" s="331">
        <f>IF(Q15="","",IF(Q15="Muy Baja",0.2,IF(Q15="Baja",0.4,IF(Q15="Media",0.6,IF(Q15="Alta",0.8,IF(Q15="Muy Alta",1,))))))</f>
        <v>0.6</v>
      </c>
      <c r="S15" s="371" t="s">
        <v>150</v>
      </c>
      <c r="T15" s="331" t="str">
        <f ca="1">IF(NOT(ISERROR(MATCH(S15,'[2]Tabla Impacto'!$B$221:$B$223,0))),'[2]Tabla Impacto'!$F$223&amp;"Por favor no seleccionar los criterios de impacto(Afectación Económica o presupuestal y Pérdida Reputacional)",S15)</f>
        <v xml:space="preserve">     El riesgo afecta la imagen de la entidad internamente, de conocimiento general, nivel interno, de junta dircetiva y accionistas y/o de provedores</v>
      </c>
      <c r="U15" s="334" t="str">
        <f ca="1">IF(OR(T15='[3]Tabla Impacto'!$C$11,T15='[3]Tabla Impacto'!$D$11),"Leve",IF(OR(T15='[3]Tabla Impacto'!$C$12,T15='[3]Tabla Impacto'!$D$12),"Menor",IF(OR(T15='[3]Tabla Impacto'!$C$13,T15='[3]Tabla Impacto'!$D$13),"Moderado",IF(OR(T15='[3]Tabla Impacto'!$C$14,T15='[3]Tabla Impacto'!$D$14),"Mayor",IF(OR(T15='[3]Tabla Impacto'!$C$15,T15='[3]Tabla Impacto'!$D$15),"Catastrófico","")))))</f>
        <v>Menor</v>
      </c>
      <c r="V15" s="331">
        <f ca="1">IF(U15="","",IF(U15="Leve",0.2,IF(U15="Menor",0.4,IF(U15="Moderado",0.6,IF(U15="Mayor",0.8,IF(U15="Catastrófico",1,))))))</f>
        <v>0.4</v>
      </c>
      <c r="W15" s="334"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194">
        <v>1</v>
      </c>
      <c r="Y15" s="158" t="s">
        <v>398</v>
      </c>
      <c r="Z15" s="158" t="s">
        <v>399</v>
      </c>
      <c r="AA15" s="199" t="str">
        <f>IF(OR(AB15="Preventivo",AB15="Detectivo"),"Probabilidad",IF(AB15="Correctivo","Impacto",""))</f>
        <v>Probabilidad</v>
      </c>
      <c r="AB15" s="200" t="s">
        <v>14</v>
      </c>
      <c r="AC15" s="200" t="s">
        <v>9</v>
      </c>
      <c r="AD15" s="197" t="str">
        <f>IF(AND(AB15="Preventivo",AC15="Automático"),"50%",IF(AND(AB15="Preventivo",AC15="Manual"),"40%",IF(AND(AB15="Detectivo",AC15="Automático"),"40%",IF(AND(AB15="Detectivo",AC15="Manual"),"30%",IF(AND(AB15="Correctivo",AC15="Automático"),"35%",IF(AND(AB15="Correctivo",AC15="Manual"),"25%",""))))))</f>
        <v>40%</v>
      </c>
      <c r="AE15" s="200" t="s">
        <v>20</v>
      </c>
      <c r="AF15" s="200" t="s">
        <v>23</v>
      </c>
      <c r="AG15" s="200" t="s">
        <v>119</v>
      </c>
      <c r="AH15" s="195" t="s">
        <v>404</v>
      </c>
      <c r="AI15" s="214">
        <f>IFERROR(IF(AA15="Probabilidad",(R15-(+R15*AD15)),IF(AA15="Impacto",R15,"")),"")</f>
        <v>0.36</v>
      </c>
      <c r="AJ15" s="201" t="str">
        <f>IFERROR(IF(AI15="","",IF(AI15&lt;=0.2,"Muy Baja",IF(AI15&lt;=0.4,"Baja",IF(AI15&lt;=0.6,"Media",IF(AI15&lt;=0.8,"Alta","Muy Alta"))))),"")</f>
        <v>Baja</v>
      </c>
      <c r="AK15" s="197">
        <f t="shared" ref="AK15" si="0">+AI15</f>
        <v>0.36</v>
      </c>
      <c r="AL15" s="201" t="str">
        <f ca="1">IFERROR(IF(AM15="","",IF(AM15&lt;=0.2,"Leve",IF(AM15&lt;=0.4,"Menor",IF(AM15&lt;=0.6,"Moderado",IF(AM15&lt;=0.8,"Mayor","Catastrófico"))))),"")</f>
        <v>Menor</v>
      </c>
      <c r="AM15" s="197">
        <f ca="1">IFERROR(IF(AA15="Impacto",(V15-(+V15*AD15)),IF(AA15="Probabilidad",V15,"")),"")</f>
        <v>0.4</v>
      </c>
      <c r="AN15" s="201"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00" t="s">
        <v>134</v>
      </c>
      <c r="AP15" s="195" t="s">
        <v>405</v>
      </c>
      <c r="AQ15" s="195" t="s">
        <v>406</v>
      </c>
      <c r="AR15" s="360">
        <v>45687</v>
      </c>
      <c r="AS15" s="202"/>
      <c r="AT15" s="195"/>
      <c r="AU15" s="195"/>
      <c r="AV15" s="202"/>
      <c r="AW15" s="195"/>
      <c r="AX15" s="195"/>
      <c r="AY15" s="195"/>
      <c r="AZ15" s="202"/>
      <c r="BA15" s="195"/>
      <c r="BB15" s="195"/>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row>
    <row r="16" spans="1:80" s="193" customFormat="1" ht="90.75" customHeight="1" x14ac:dyDescent="0.25">
      <c r="D16" s="340"/>
      <c r="E16" s="340"/>
      <c r="F16" s="340"/>
      <c r="G16" s="340"/>
      <c r="H16" s="340"/>
      <c r="I16" s="343"/>
      <c r="J16" s="195"/>
      <c r="K16" s="343"/>
      <c r="L16" s="346"/>
      <c r="M16" s="343"/>
      <c r="N16" s="343"/>
      <c r="O16" s="343"/>
      <c r="P16" s="343"/>
      <c r="Q16" s="335"/>
      <c r="R16" s="332"/>
      <c r="S16" s="372"/>
      <c r="T16" s="332"/>
      <c r="U16" s="335"/>
      <c r="V16" s="332"/>
      <c r="W16" s="335"/>
      <c r="X16" s="194"/>
      <c r="Y16" s="158" t="s">
        <v>400</v>
      </c>
      <c r="Z16" s="158" t="s">
        <v>401</v>
      </c>
      <c r="AA16" s="199" t="str">
        <f t="shared" ref="AA16:AA23" si="2">IF(OR(AB16="Preventivo",AB16="Detectivo"),"Probabilidad",IF(AB16="Correctivo","Impacto",""))</f>
        <v>Probabilidad</v>
      </c>
      <c r="AB16" s="200" t="s">
        <v>15</v>
      </c>
      <c r="AC16" s="200" t="s">
        <v>9</v>
      </c>
      <c r="AD16" s="197" t="str">
        <f t="shared" ref="AD16:AD23" si="3">IF(AND(AB16="Preventivo",AC16="Automático"),"50%",IF(AND(AB16="Preventivo",AC16="Manual"),"40%",IF(AND(AB16="Detectivo",AC16="Automático"),"40%",IF(AND(AB16="Detectivo",AC16="Manual"),"30%",IF(AND(AB16="Correctivo",AC16="Automático"),"35%",IF(AND(AB16="Correctivo",AC16="Manual"),"25%",""))))))</f>
        <v>30%</v>
      </c>
      <c r="AE16" s="200" t="s">
        <v>19</v>
      </c>
      <c r="AF16" s="200" t="s">
        <v>22</v>
      </c>
      <c r="AG16" s="200" t="s">
        <v>118</v>
      </c>
      <c r="AH16" s="195" t="s">
        <v>404</v>
      </c>
      <c r="AI16" s="215">
        <f>IFERROR(IF(AND(AA15="Probabilidad",AA16="Probabilidad"),(AK15-(+AK15*AD16)),IF(AA16="Probabilidad",(S15-(+S15*AA16)),IF(AA16="Impacto",AK15,""))),"")</f>
        <v>0.252</v>
      </c>
      <c r="AJ16" s="201" t="str">
        <f t="shared" ref="AJ16:AJ23" si="4">IFERROR(IF(AI16="","",IF(AI16&lt;=0.2,"Muy Baja",IF(AI16&lt;=0.4,"Baja",IF(AI16&lt;=0.6,"Media",IF(AI16&lt;=0.8,"Alta","Muy Alta"))))),"")</f>
        <v>Baja</v>
      </c>
      <c r="AK16" s="197">
        <f t="shared" ref="AK16:AK23" si="5">+AI16</f>
        <v>0.252</v>
      </c>
      <c r="AL16" s="201" t="str">
        <f t="shared" ref="AL16:AL23" ca="1" si="6">IFERROR(IF(AM16="","",IF(AM16&lt;=0.2,"Leve",IF(AM16&lt;=0.4,"Menor",IF(AM16&lt;=0.6,"Moderado",IF(AM16&lt;=0.8,"Mayor","Catastrófico"))))),"")</f>
        <v>Menor</v>
      </c>
      <c r="AM16" s="197">
        <f ca="1">IFERROR(IF(AA16="Impacto",(V15-(+V15*AD16)),IF(AA16="Probabilidad",V15,"")),"")</f>
        <v>0.4</v>
      </c>
      <c r="AN16" s="201" t="str">
        <f t="shared" ref="AN16:AN23" ca="1" si="7">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Moderado</v>
      </c>
      <c r="AO16" s="200" t="s">
        <v>134</v>
      </c>
      <c r="AP16" s="195" t="s">
        <v>407</v>
      </c>
      <c r="AQ16" s="195" t="s">
        <v>406</v>
      </c>
      <c r="AR16" s="361"/>
      <c r="AS16" s="202"/>
      <c r="AT16" s="195"/>
      <c r="AU16" s="195"/>
      <c r="AV16" s="202"/>
      <c r="AW16" s="195"/>
      <c r="AX16" s="195"/>
      <c r="AY16" s="195"/>
      <c r="AZ16" s="202"/>
      <c r="BA16" s="195"/>
      <c r="BB16" s="195"/>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3"/>
      <c r="BZ16" s="203"/>
      <c r="CA16" s="203"/>
      <c r="CB16" s="203"/>
    </row>
    <row r="17" spans="4:80" s="193" customFormat="1" ht="90.75" customHeight="1" x14ac:dyDescent="0.25">
      <c r="D17" s="341"/>
      <c r="E17" s="341"/>
      <c r="F17" s="341"/>
      <c r="G17" s="341"/>
      <c r="H17" s="341"/>
      <c r="I17" s="344"/>
      <c r="J17" s="195"/>
      <c r="K17" s="344"/>
      <c r="L17" s="347"/>
      <c r="M17" s="344"/>
      <c r="N17" s="344"/>
      <c r="O17" s="344"/>
      <c r="P17" s="344"/>
      <c r="Q17" s="336"/>
      <c r="R17" s="333"/>
      <c r="S17" s="373"/>
      <c r="T17" s="333"/>
      <c r="U17" s="336"/>
      <c r="V17" s="333"/>
      <c r="W17" s="336"/>
      <c r="X17" s="194"/>
      <c r="Y17" s="158" t="s">
        <v>403</v>
      </c>
      <c r="Z17" s="158" t="s">
        <v>402</v>
      </c>
      <c r="AA17" s="199" t="str">
        <f t="shared" si="2"/>
        <v>Probabilidad</v>
      </c>
      <c r="AB17" s="200" t="s">
        <v>14</v>
      </c>
      <c r="AC17" s="200" t="s">
        <v>9</v>
      </c>
      <c r="AD17" s="197" t="str">
        <f t="shared" si="3"/>
        <v>40%</v>
      </c>
      <c r="AE17" s="200" t="s">
        <v>19</v>
      </c>
      <c r="AF17" s="200" t="s">
        <v>22</v>
      </c>
      <c r="AG17" s="200" t="s">
        <v>118</v>
      </c>
      <c r="AH17" s="195" t="s">
        <v>404</v>
      </c>
      <c r="AI17" s="215">
        <f>IFERROR(IF(AND(AA16="Probabilidad",AA17="Probabilidad"),(AK16-(+AK16*AD17)),IF(AA17="Probabilidad",(S15-(+S15*AA17)),IF(AA17="Impacto",AK16,""))),"")</f>
        <v>0.1512</v>
      </c>
      <c r="AJ17" s="201" t="str">
        <f t="shared" si="4"/>
        <v>Muy Baja</v>
      </c>
      <c r="AK17" s="197">
        <f t="shared" si="5"/>
        <v>0.1512</v>
      </c>
      <c r="AL17" s="201" t="str">
        <f ca="1">IFERROR(IF(AM17="","",IF(AM17&lt;=0.2,"Leve",IF(AM17&lt;=0.4,"Menor",IF(AM17&lt;=0.6,"Moderado",IF(AM17&lt;=0.8,"Mayor","Catastrófico"))))),"")</f>
        <v>Menor</v>
      </c>
      <c r="AM17" s="197">
        <f ca="1">IFERROR(IF(AA17="Impacto",(V15-(+V15*AD17)),IF(AA17="Probabilidad",V15,"")),"")</f>
        <v>0.4</v>
      </c>
      <c r="AN17" s="201" t="str">
        <f t="shared" ca="1" si="7"/>
        <v>Bajo</v>
      </c>
      <c r="AO17" s="200" t="s">
        <v>134</v>
      </c>
      <c r="AP17" s="195" t="s">
        <v>408</v>
      </c>
      <c r="AQ17" s="195" t="s">
        <v>406</v>
      </c>
      <c r="AR17" s="362"/>
      <c r="AS17" s="202"/>
      <c r="AT17" s="195"/>
      <c r="AU17" s="195"/>
      <c r="AV17" s="202"/>
      <c r="AW17" s="195"/>
      <c r="AX17" s="195"/>
      <c r="AY17" s="195"/>
      <c r="AZ17" s="202"/>
      <c r="BA17" s="195"/>
      <c r="BB17" s="195"/>
      <c r="BC17" s="203"/>
      <c r="BD17" s="203"/>
      <c r="BE17" s="203"/>
      <c r="BF17" s="203"/>
      <c r="BG17" s="203"/>
      <c r="BH17" s="203"/>
      <c r="BI17" s="203"/>
      <c r="BJ17" s="203"/>
      <c r="BK17" s="203"/>
      <c r="BL17" s="203"/>
      <c r="BM17" s="203"/>
      <c r="BN17" s="203"/>
      <c r="BO17" s="203"/>
      <c r="BP17" s="203"/>
      <c r="BQ17" s="203"/>
      <c r="BR17" s="203"/>
      <c r="BS17" s="203"/>
      <c r="BT17" s="203"/>
      <c r="BU17" s="203"/>
      <c r="BV17" s="203"/>
      <c r="BW17" s="203"/>
      <c r="BX17" s="203"/>
      <c r="BY17" s="203"/>
      <c r="BZ17" s="203"/>
      <c r="CA17" s="203"/>
      <c r="CB17" s="203"/>
    </row>
    <row r="18" spans="4:80" s="228" customFormat="1" ht="90.75" customHeight="1" x14ac:dyDescent="0.25">
      <c r="D18" s="363">
        <v>2</v>
      </c>
      <c r="E18" s="363" t="s">
        <v>219</v>
      </c>
      <c r="F18" s="363" t="s">
        <v>130</v>
      </c>
      <c r="G18" s="363" t="s">
        <v>314</v>
      </c>
      <c r="H18" s="363" t="s">
        <v>227</v>
      </c>
      <c r="I18" s="365" t="s">
        <v>410</v>
      </c>
      <c r="J18" s="216"/>
      <c r="K18" s="365" t="s">
        <v>411</v>
      </c>
      <c r="L18" s="367" t="s">
        <v>412</v>
      </c>
      <c r="M18" s="345" t="s">
        <v>122</v>
      </c>
      <c r="N18" s="345" t="s">
        <v>234</v>
      </c>
      <c r="O18" s="345" t="s">
        <v>238</v>
      </c>
      <c r="P18" s="345">
        <v>9</v>
      </c>
      <c r="Q18" s="356" t="str">
        <f t="shared" ref="Q18:Q23" si="8">IF(P18&lt;=0,"",IF(P18&lt;=2,"Muy Baja",IF(P18&lt;=24,"Baja",IF(P18&lt;=500,"Media",IF(P18&lt;=5000,"Alta","Muy Alta")))))</f>
        <v>Baja</v>
      </c>
      <c r="R18" s="354">
        <f t="shared" ref="R18:R23" si="9">IF(Q18="","",IF(Q18="Muy Baja",0.2,IF(Q18="Baja",0.4,IF(Q18="Media",0.6,IF(Q18="Alta",0.8,IF(Q18="Muy Alta",1,))))))</f>
        <v>0.4</v>
      </c>
      <c r="S18" s="369" t="s">
        <v>150</v>
      </c>
      <c r="T18" s="354" t="str">
        <f ca="1">IF(NOT(ISERROR(MATCH(S18,'[2]Tabla Impacto'!$B$221:$B$223,0))),'[2]Tabla Impacto'!$F$223&amp;"Por favor no seleccionar los criterios de impacto(Afectación Económica o presupuestal y Pérdida Reputacional)",S18)</f>
        <v xml:space="preserve">     El riesgo afecta la imagen de la entidad internamente, de conocimiento general, nivel interno, de junta dircetiva y accionistas y/o de provedores</v>
      </c>
      <c r="U18" s="356" t="str">
        <f ca="1">IF(OR(T18='[3]Tabla Impacto'!$C$11,T18='[3]Tabla Impacto'!$D$11),"Leve",IF(OR(T18='[3]Tabla Impacto'!$C$12,T18='[3]Tabla Impacto'!$D$12),"Menor",IF(OR(T18='[3]Tabla Impacto'!$C$13,T18='[3]Tabla Impacto'!$D$13),"Moderado",IF(OR(T18='[3]Tabla Impacto'!$C$14,T18='[3]Tabla Impacto'!$D$14),"Mayor",IF(OR(T18='[3]Tabla Impacto'!$C$15,T18='[3]Tabla Impacto'!$D$15),"Catastrófico","")))))</f>
        <v>Menor</v>
      </c>
      <c r="V18" s="354">
        <f t="shared" ref="V18:V23" ca="1" si="10">IF(U18="","",IF(U18="Leve",0.2,IF(U18="Menor",0.4,IF(U18="Moderado",0.6,IF(U18="Mayor",0.8,IF(U18="Catastrófico",1,))))))</f>
        <v>0.4</v>
      </c>
      <c r="W18" s="356" t="str">
        <f t="shared" ref="W18:W23" ca="1" si="11">IF(OR(AND(Q18="Muy Baja",U18="Leve"),AND(Q18="Muy Baja",U18="Menor"),AND(Q18="Baja",U18="Leve")),"Bajo",IF(OR(AND(Q18="Muy baja",U18="Moderado"),AND(Q18="Baja",U18="Menor"),AND(Q18="Baja",U18="Moderado"),AND(Q18="Media",U18="Leve"),AND(Q18="Media",U18="Menor"),AND(Q18="Media",U18="Moderado"),AND(Q18="Alta",U18="Leve"),AND(Q18="Alta",U18="Menor")),"Moderado",IF(OR(AND(Q18="Muy Baja",U18="Mayor"),AND(Q18="Baja",U18="Mayor"),AND(Q18="Media",U18="Mayor"),AND(Q18="Alta",U18="Moderado"),AND(Q18="Alta",U18="Mayor"),AND(Q18="Muy Alta",U18="Leve"),AND(Q18="Muy Alta",U18="Menor"),AND(Q18="Muy Alta",U18="Moderado"),AND(Q18="Muy Alta",U18="Mayor")),"Alto",IF(OR(AND(Q18="Muy Baja",U18="Catastrófico"),AND(Q18="Baja",U18="Catastrófico"),AND(Q18="Media",U18="Catastrófico"),AND(Q18="Alta",U18="Catastrófico"),AND(Q18="Muy Alta",U18="Catastrófico")),"Extremo",""))))</f>
        <v>Moderado</v>
      </c>
      <c r="X18" s="219">
        <v>1</v>
      </c>
      <c r="Y18" s="220" t="s">
        <v>416</v>
      </c>
      <c r="Z18" s="220" t="s">
        <v>413</v>
      </c>
      <c r="AA18" s="221" t="str">
        <f t="shared" si="2"/>
        <v>Probabilidad</v>
      </c>
      <c r="AB18" s="222" t="s">
        <v>14</v>
      </c>
      <c r="AC18" s="222" t="s">
        <v>9</v>
      </c>
      <c r="AD18" s="223" t="str">
        <f t="shared" si="3"/>
        <v>40%</v>
      </c>
      <c r="AE18" s="222" t="s">
        <v>20</v>
      </c>
      <c r="AF18" s="222" t="s">
        <v>23</v>
      </c>
      <c r="AG18" s="222" t="s">
        <v>119</v>
      </c>
      <c r="AH18" s="216" t="s">
        <v>404</v>
      </c>
      <c r="AI18" s="224">
        <f>IFERROR(IF(AA18="Probabilidad",(R18-(+R18*AD18)),IF(AA18="Impacto",R18,"")),"")</f>
        <v>0.24</v>
      </c>
      <c r="AJ18" s="225" t="str">
        <f>IFERROR(IF(AI18="","",IF(AI18&lt;=0.2,"Muy Baja",IF(AI18&lt;=0.4,"Baja",IF(AI18&lt;=0.6,"Media",IF(AI18&lt;=0.8,"Alta","Muy Alta"))))),"")</f>
        <v>Baja</v>
      </c>
      <c r="AK18" s="223">
        <f t="shared" si="5"/>
        <v>0.24</v>
      </c>
      <c r="AL18" s="225" t="str">
        <f ca="1">IFERROR(IF(AM18="","",IF(AM18&lt;=0.2,"Leve",IF(AM18&lt;=0.4,"Menor",IF(AM18&lt;=0.6,"Moderado",IF(AM18&lt;=0.8,"Mayor","Catastrófico"))))),"")</f>
        <v>Menor</v>
      </c>
      <c r="AM18" s="223">
        <f ca="1">IFERROR(IF(AA18="Impacto",(V18-(+V18*AD18)),IF(AA18="Probabilidad",V18,"")),"")</f>
        <v>0.4</v>
      </c>
      <c r="AN18" s="225" t="str">
        <f t="shared" ca="1" si="7"/>
        <v>Moderado</v>
      </c>
      <c r="AO18" s="222" t="s">
        <v>134</v>
      </c>
      <c r="AP18" s="216" t="s">
        <v>409</v>
      </c>
      <c r="AQ18" s="216" t="s">
        <v>406</v>
      </c>
      <c r="AR18" s="358">
        <v>45687</v>
      </c>
      <c r="AS18" s="226"/>
      <c r="AT18" s="216"/>
      <c r="AU18" s="216"/>
      <c r="AV18" s="226"/>
      <c r="AW18" s="216"/>
      <c r="AX18" s="216"/>
      <c r="AY18" s="216"/>
      <c r="AZ18" s="226"/>
      <c r="BA18" s="216"/>
      <c r="BB18" s="216"/>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c r="CB18" s="227"/>
    </row>
    <row r="19" spans="4:80" s="228" customFormat="1" ht="90.75" customHeight="1" x14ac:dyDescent="0.25">
      <c r="D19" s="364"/>
      <c r="E19" s="364"/>
      <c r="F19" s="364"/>
      <c r="G19" s="364"/>
      <c r="H19" s="364"/>
      <c r="I19" s="366"/>
      <c r="J19" s="216"/>
      <c r="K19" s="366"/>
      <c r="L19" s="368"/>
      <c r="M19" s="347"/>
      <c r="N19" s="347"/>
      <c r="O19" s="347"/>
      <c r="P19" s="347"/>
      <c r="Q19" s="357"/>
      <c r="R19" s="355"/>
      <c r="S19" s="370"/>
      <c r="T19" s="355"/>
      <c r="U19" s="357"/>
      <c r="V19" s="355"/>
      <c r="W19" s="357"/>
      <c r="X19" s="219">
        <v>2</v>
      </c>
      <c r="Y19" s="220" t="s">
        <v>417</v>
      </c>
      <c r="Z19" s="220" t="s">
        <v>414</v>
      </c>
      <c r="AA19" s="221" t="str">
        <f t="shared" si="2"/>
        <v>Impacto</v>
      </c>
      <c r="AB19" s="222" t="s">
        <v>16</v>
      </c>
      <c r="AC19" s="222" t="s">
        <v>9</v>
      </c>
      <c r="AD19" s="223" t="str">
        <f t="shared" si="3"/>
        <v>25%</v>
      </c>
      <c r="AE19" s="222" t="s">
        <v>19</v>
      </c>
      <c r="AF19" s="222" t="s">
        <v>22</v>
      </c>
      <c r="AG19" s="222" t="s">
        <v>118</v>
      </c>
      <c r="AH19" s="216" t="s">
        <v>404</v>
      </c>
      <c r="AI19" s="229">
        <f>IFERROR(IF(AND(AA18="Probabilidad",AA19="Probabilidad"),(AK18-(+AK18*AD19)),IF(AA19="Probabilidad",(S18-(+S18*AA19)),IF(AA19="Impacto",AK18,""))),"")</f>
        <v>0.24</v>
      </c>
      <c r="AJ19" s="225" t="str">
        <f t="shared" ref="AJ19" si="12">IFERROR(IF(AI19="","",IF(AI19&lt;=0.2,"Muy Baja",IF(AI19&lt;=0.4,"Baja",IF(AI19&lt;=0.6,"Media",IF(AI19&lt;=0.8,"Alta","Muy Alta"))))),"")</f>
        <v>Baja</v>
      </c>
      <c r="AK19" s="223">
        <f t="shared" ref="AK19:AK20" si="13">+AI19</f>
        <v>0.24</v>
      </c>
      <c r="AL19" s="225" t="str">
        <f t="shared" ref="AL19" ca="1" si="14">IFERROR(IF(AM19="","",IF(AM19&lt;=0.2,"Leve",IF(AM19&lt;=0.4,"Menor",IF(AM19&lt;=0.6,"Moderado",IF(AM19&lt;=0.8,"Mayor","Catastrófico"))))),"")</f>
        <v>Menor</v>
      </c>
      <c r="AM19" s="223">
        <f ca="1">IFERROR(IF(AA19="Impacto",(V18-(+V18*AD19)),IF(AA19="Probabilidad",V18,"")),"")</f>
        <v>0.30000000000000004</v>
      </c>
      <c r="AN19" s="225" t="str">
        <f t="shared" ca="1" si="7"/>
        <v>Moderado</v>
      </c>
      <c r="AO19" s="222" t="s">
        <v>134</v>
      </c>
      <c r="AP19" s="216" t="s">
        <v>415</v>
      </c>
      <c r="AQ19" s="216" t="s">
        <v>406</v>
      </c>
      <c r="AR19" s="359"/>
      <c r="AS19" s="226"/>
      <c r="AT19" s="216"/>
      <c r="AU19" s="216"/>
      <c r="AV19" s="226"/>
      <c r="AW19" s="216"/>
      <c r="AX19" s="216"/>
      <c r="AY19" s="216"/>
      <c r="AZ19" s="226"/>
      <c r="BA19" s="216"/>
      <c r="BB19" s="216"/>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27"/>
      <c r="CB19" s="227"/>
    </row>
    <row r="20" spans="4:80" s="228" customFormat="1" ht="172.9" customHeight="1" x14ac:dyDescent="0.25">
      <c r="D20" s="219">
        <v>3</v>
      </c>
      <c r="E20" s="230" t="s">
        <v>219</v>
      </c>
      <c r="F20" s="230" t="s">
        <v>132</v>
      </c>
      <c r="G20" s="230" t="s">
        <v>313</v>
      </c>
      <c r="H20" s="219" t="s">
        <v>227</v>
      </c>
      <c r="I20" s="231" t="s">
        <v>418</v>
      </c>
      <c r="J20" s="216"/>
      <c r="K20" s="231" t="s">
        <v>419</v>
      </c>
      <c r="L20" s="232" t="s">
        <v>420</v>
      </c>
      <c r="M20" s="211" t="s">
        <v>122</v>
      </c>
      <c r="N20" s="216" t="s">
        <v>234</v>
      </c>
      <c r="O20" s="216" t="s">
        <v>238</v>
      </c>
      <c r="P20" s="216">
        <v>4</v>
      </c>
      <c r="Q20" s="233" t="str">
        <f t="shared" si="8"/>
        <v>Baja</v>
      </c>
      <c r="R20" s="223">
        <f t="shared" si="9"/>
        <v>0.4</v>
      </c>
      <c r="S20" s="234" t="s">
        <v>150</v>
      </c>
      <c r="T20" s="223" t="str">
        <f ca="1">IF(NOT(ISERROR(MATCH(S20,'[2]Tabla Impacto'!$B$221:$B$223,0))),'[2]Tabla Impacto'!$F$223&amp;"Por favor no seleccionar los criterios de impacto(Afectación Económica o presupuestal y Pérdida Reputacional)",S20)</f>
        <v xml:space="preserve">     El riesgo afecta la imagen de la entidad internamente, de conocimiento general, nivel interno, de junta dircetiva y accionistas y/o de provedores</v>
      </c>
      <c r="U20" s="233" t="str">
        <f ca="1">IF(OR(T20='[3]Tabla Impacto'!$C$11,T20='[3]Tabla Impacto'!$D$11),"Leve",IF(OR(T20='[3]Tabla Impacto'!$C$12,T20='[3]Tabla Impacto'!$D$12),"Menor",IF(OR(T20='[3]Tabla Impacto'!$C$13,T20='[3]Tabla Impacto'!$D$13),"Moderado",IF(OR(T20='[3]Tabla Impacto'!$C$14,T20='[3]Tabla Impacto'!$D$14),"Mayor",IF(OR(T20='[3]Tabla Impacto'!$C$15,T20='[3]Tabla Impacto'!$D$15),"Catastrófico","")))))</f>
        <v>Menor</v>
      </c>
      <c r="V20" s="223">
        <f t="shared" ca="1" si="10"/>
        <v>0.4</v>
      </c>
      <c r="W20" s="233" t="str">
        <f t="shared" ca="1" si="11"/>
        <v>Moderado</v>
      </c>
      <c r="X20" s="219">
        <v>1</v>
      </c>
      <c r="Y20" s="220" t="s">
        <v>423</v>
      </c>
      <c r="Z20" s="220" t="s">
        <v>421</v>
      </c>
      <c r="AA20" s="221" t="str">
        <f t="shared" si="2"/>
        <v>Probabilidad</v>
      </c>
      <c r="AB20" s="222" t="s">
        <v>15</v>
      </c>
      <c r="AC20" s="222" t="s">
        <v>9</v>
      </c>
      <c r="AD20" s="223" t="str">
        <f t="shared" si="3"/>
        <v>30%</v>
      </c>
      <c r="AE20" s="222" t="s">
        <v>19</v>
      </c>
      <c r="AF20" s="222" t="s">
        <v>23</v>
      </c>
      <c r="AG20" s="222" t="s">
        <v>118</v>
      </c>
      <c r="AH20" s="216" t="s">
        <v>404</v>
      </c>
      <c r="AI20" s="224">
        <f>IFERROR(IF(AA20="Probabilidad",(R20-(+R20*AD20)),IF(AA20="Impacto",R20,"")),"")</f>
        <v>0.28000000000000003</v>
      </c>
      <c r="AJ20" s="225" t="str">
        <f>IFERROR(IF(AI20="","",IF(AI20&lt;=0.2,"Muy Baja",IF(AI20&lt;=0.4,"Baja",IF(AI20&lt;=0.6,"Media",IF(AI20&lt;=0.8,"Alta","Muy Alta"))))),"")</f>
        <v>Baja</v>
      </c>
      <c r="AK20" s="223">
        <f t="shared" si="13"/>
        <v>0.28000000000000003</v>
      </c>
      <c r="AL20" s="225" t="str">
        <f ca="1">IFERROR(IF(AM20="","",IF(AM20&lt;=0.2,"Leve",IF(AM20&lt;=0.4,"Menor",IF(AM20&lt;=0.6,"Moderado",IF(AM20&lt;=0.8,"Mayor","Catastrófico"))))),"")</f>
        <v>Menor</v>
      </c>
      <c r="AM20" s="223">
        <f ca="1">IFERROR(IF(AA20="Impacto",(V20-(+V20*AD20)),IF(AA20="Probabilidad",V20,"")),"")</f>
        <v>0.4</v>
      </c>
      <c r="AN20" s="225" t="str">
        <f t="shared" ref="AN20" ca="1" si="15">IFERROR(IF(OR(AND(AJ20="Muy Baja",AL20="Leve"),AND(AJ20="Muy Baja",AL20="Menor"),AND(AJ20="Baja",AL20="Leve")),"Bajo",IF(OR(AND(AJ20="Muy baja",AL20="Moderado"),AND(AJ20="Baja",AL20="Menor"),AND(AJ20="Baja",AL20="Moderado"),AND(AJ20="Media",AL20="Leve"),AND(AJ20="Media",AL20="Menor"),AND(AJ20="Media",AL20="Moderado"),AND(AJ20="Alta",AL20="Leve"),AND(AJ20="Alta",AL20="Menor")),"Moderado",IF(OR(AND(AJ20="Muy Baja",AL20="Mayor"),AND(AJ20="Baja",AL20="Mayor"),AND(AJ20="Media",AL20="Mayor"),AND(AJ20="Alta",AL20="Moderado"),AND(AJ20="Alta",AL20="Mayor"),AND(AJ20="Muy Alta",AL20="Leve"),AND(AJ20="Muy Alta",AL20="Menor"),AND(AJ20="Muy Alta",AL20="Moderado"),AND(AJ20="Muy Alta",AL20="Mayor")),"Alto",IF(OR(AND(AJ20="Muy Baja",AL20="Catastrófico"),AND(AJ20="Baja",AL20="Catastrófico"),AND(AJ20="Media",AL20="Catastrófico"),AND(AJ20="Alta",AL20="Catastrófico"),AND(AJ20="Muy Alta",AL20="Catastrófico")),"Extremo","")))),"")</f>
        <v>Moderado</v>
      </c>
      <c r="AO20" s="222" t="s">
        <v>134</v>
      </c>
      <c r="AP20" s="216" t="s">
        <v>422</v>
      </c>
      <c r="AQ20" s="216" t="s">
        <v>406</v>
      </c>
      <c r="AR20" s="226">
        <v>45687</v>
      </c>
      <c r="AS20" s="226"/>
      <c r="AT20" s="216"/>
      <c r="AU20" s="216"/>
      <c r="AV20" s="226"/>
      <c r="AW20" s="216"/>
      <c r="AX20" s="216"/>
      <c r="AY20" s="216"/>
      <c r="AZ20" s="226"/>
      <c r="BA20" s="216"/>
      <c r="BB20" s="216"/>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c r="CB20" s="227"/>
    </row>
    <row r="21" spans="4:80" s="193" customFormat="1" ht="172.9" hidden="1" customHeight="1" x14ac:dyDescent="0.25">
      <c r="D21" s="194">
        <v>6</v>
      </c>
      <c r="E21" s="210"/>
      <c r="F21" s="210"/>
      <c r="G21" s="210"/>
      <c r="H21" s="194"/>
      <c r="I21" s="195"/>
      <c r="J21" s="195"/>
      <c r="K21" s="195"/>
      <c r="L21" s="211"/>
      <c r="M21" s="212"/>
      <c r="N21" s="195"/>
      <c r="O21" s="195"/>
      <c r="P21" s="195"/>
      <c r="Q21" s="196" t="str">
        <f t="shared" si="8"/>
        <v/>
      </c>
      <c r="R21" s="197" t="str">
        <f t="shared" si="9"/>
        <v/>
      </c>
      <c r="S21" s="198"/>
      <c r="T21" s="197">
        <f ca="1">IF(NOT(ISERROR(MATCH(S21,'[2]Tabla Impacto'!$B$221:$B$223,0))),'[2]Tabla Impacto'!$F$223&amp;"Por favor no seleccionar los criterios de impacto(Afectación Económica o presupuestal y Pérdida Reputacional)",S21)</f>
        <v>0</v>
      </c>
      <c r="U21" s="196"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197" t="str">
        <f t="shared" ca="1" si="10"/>
        <v/>
      </c>
      <c r="W21" s="196" t="str">
        <f t="shared" ca="1" si="11"/>
        <v/>
      </c>
      <c r="X21" s="194"/>
      <c r="Y21" s="158"/>
      <c r="Z21" s="158"/>
      <c r="AA21" s="199" t="str">
        <f t="shared" si="2"/>
        <v/>
      </c>
      <c r="AB21" s="200"/>
      <c r="AC21" s="200"/>
      <c r="AD21" s="197" t="str">
        <f t="shared" si="3"/>
        <v/>
      </c>
      <c r="AE21" s="200"/>
      <c r="AF21" s="200"/>
      <c r="AG21" s="200"/>
      <c r="AH21" s="213"/>
      <c r="AI21" s="215" t="str">
        <f>IFERROR(IF(AND(AB20="Probabilidad",AB21="Probabilidad"),(AK20-(+AK20*AE21)),IF(AB21="Probabilidad",(T20-(+T20*AE21)),IF(AB21="Impacto",AK20,""))),"")</f>
        <v/>
      </c>
      <c r="AJ21" s="201" t="str">
        <f t="shared" si="4"/>
        <v/>
      </c>
      <c r="AK21" s="197" t="str">
        <f t="shared" si="5"/>
        <v/>
      </c>
      <c r="AL21" s="201" t="str">
        <f t="shared" si="6"/>
        <v/>
      </c>
      <c r="AM21" s="197" t="str">
        <f t="shared" ref="AM21:AM23" si="16">IFERROR(IF(AA21="Impacto",(V21-(+V21*AD21)),IF(AA21="Probabilidad",V21,"")),"")</f>
        <v/>
      </c>
      <c r="AN21" s="201" t="str">
        <f t="shared" si="7"/>
        <v/>
      </c>
      <c r="AO21" s="200"/>
      <c r="AP21" s="195"/>
      <c r="AQ21" s="195"/>
      <c r="AR21" s="202"/>
      <c r="AS21" s="202"/>
      <c r="AT21" s="195"/>
      <c r="AU21" s="195"/>
      <c r="AV21" s="202"/>
      <c r="AW21" s="195"/>
      <c r="AX21" s="195"/>
      <c r="AY21" s="195"/>
      <c r="AZ21" s="202"/>
      <c r="BA21" s="195"/>
      <c r="BB21" s="195"/>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row>
    <row r="22" spans="4:80" s="193" customFormat="1" ht="172.9" hidden="1" customHeight="1" x14ac:dyDescent="0.25">
      <c r="D22" s="194">
        <v>7</v>
      </c>
      <c r="E22" s="210"/>
      <c r="F22" s="210"/>
      <c r="G22" s="210"/>
      <c r="H22" s="194"/>
      <c r="I22" s="195"/>
      <c r="J22" s="195"/>
      <c r="K22" s="195"/>
      <c r="L22" s="211"/>
      <c r="M22" s="212"/>
      <c r="N22" s="195"/>
      <c r="O22" s="195"/>
      <c r="P22" s="195"/>
      <c r="Q22" s="196" t="str">
        <f t="shared" si="8"/>
        <v/>
      </c>
      <c r="R22" s="197" t="str">
        <f t="shared" si="9"/>
        <v/>
      </c>
      <c r="S22" s="198"/>
      <c r="T22" s="197">
        <f ca="1">IF(NOT(ISERROR(MATCH(S22,'[2]Tabla Impacto'!$B$221:$B$223,0))),'[2]Tabla Impacto'!$F$223&amp;"Por favor no seleccionar los criterios de impacto(Afectación Económica o presupuestal y Pérdida Reputacional)",S22)</f>
        <v>0</v>
      </c>
      <c r="U22" s="196"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197" t="str">
        <f t="shared" ca="1" si="10"/>
        <v/>
      </c>
      <c r="W22" s="196" t="str">
        <f t="shared" ca="1" si="11"/>
        <v/>
      </c>
      <c r="X22" s="194"/>
      <c r="Y22" s="158"/>
      <c r="Z22" s="158"/>
      <c r="AA22" s="199" t="str">
        <f t="shared" si="2"/>
        <v/>
      </c>
      <c r="AB22" s="200"/>
      <c r="AC22" s="200"/>
      <c r="AD22" s="197" t="str">
        <f t="shared" si="3"/>
        <v/>
      </c>
      <c r="AE22" s="200"/>
      <c r="AF22" s="200"/>
      <c r="AG22" s="200"/>
      <c r="AH22" s="213"/>
      <c r="AI22" s="214" t="str">
        <f t="shared" ref="AI22" si="17">IFERROR(IF(AB22="Probabilidad",(S22-(+S22*AE22)),IF(AB22="Impacto",S22,"")),"")</f>
        <v/>
      </c>
      <c r="AJ22" s="201" t="str">
        <f t="shared" si="4"/>
        <v/>
      </c>
      <c r="AK22" s="197" t="str">
        <f t="shared" si="5"/>
        <v/>
      </c>
      <c r="AL22" s="201" t="str">
        <f t="shared" si="6"/>
        <v/>
      </c>
      <c r="AM22" s="197" t="str">
        <f t="shared" si="16"/>
        <v/>
      </c>
      <c r="AN22" s="201" t="str">
        <f t="shared" si="7"/>
        <v/>
      </c>
      <c r="AO22" s="200"/>
      <c r="AP22" s="195"/>
      <c r="AQ22" s="195"/>
      <c r="AR22" s="202"/>
      <c r="AS22" s="202"/>
      <c r="AT22" s="195"/>
      <c r="AU22" s="195"/>
      <c r="AV22" s="202"/>
      <c r="AW22" s="195"/>
      <c r="AX22" s="195"/>
      <c r="AY22" s="195"/>
      <c r="AZ22" s="202"/>
      <c r="BA22" s="195"/>
      <c r="BB22" s="195"/>
      <c r="BC22" s="203"/>
      <c r="BD22" s="203"/>
      <c r="BE22" s="203"/>
      <c r="BF22" s="203"/>
      <c r="BG22" s="203"/>
      <c r="BH22" s="203"/>
      <c r="BI22" s="203"/>
      <c r="BJ22" s="203"/>
      <c r="BK22" s="203"/>
      <c r="BL22" s="203"/>
      <c r="BM22" s="203"/>
      <c r="BN22" s="203"/>
      <c r="BO22" s="203"/>
      <c r="BP22" s="203"/>
      <c r="BQ22" s="203"/>
      <c r="BR22" s="203"/>
      <c r="BS22" s="203"/>
      <c r="BT22" s="203"/>
      <c r="BU22" s="203"/>
      <c r="BV22" s="203"/>
      <c r="BW22" s="203"/>
      <c r="BX22" s="203"/>
      <c r="BY22" s="203"/>
      <c r="BZ22" s="203"/>
      <c r="CA22" s="203"/>
      <c r="CB22" s="203"/>
    </row>
    <row r="23" spans="4:80" s="193" customFormat="1" ht="172.9" hidden="1" customHeight="1" x14ac:dyDescent="0.25">
      <c r="D23" s="194">
        <v>8</v>
      </c>
      <c r="E23" s="210"/>
      <c r="F23" s="210"/>
      <c r="G23" s="210"/>
      <c r="H23" s="194"/>
      <c r="I23" s="195"/>
      <c r="J23" s="195"/>
      <c r="K23" s="195"/>
      <c r="L23" s="211"/>
      <c r="M23" s="212"/>
      <c r="N23" s="195"/>
      <c r="O23" s="195"/>
      <c r="P23" s="195"/>
      <c r="Q23" s="196" t="str">
        <f t="shared" si="8"/>
        <v/>
      </c>
      <c r="R23" s="197" t="str">
        <f t="shared" si="9"/>
        <v/>
      </c>
      <c r="S23" s="198"/>
      <c r="T23" s="197">
        <f ca="1">IF(NOT(ISERROR(MATCH(S23,'[2]Tabla Impacto'!$B$221:$B$223,0))),'[2]Tabla Impacto'!$F$223&amp;"Por favor no seleccionar los criterios de impacto(Afectación Económica o presupuestal y Pérdida Reputacional)",S23)</f>
        <v>0</v>
      </c>
      <c r="U23" s="196" t="str">
        <f ca="1">IF(OR(T23='[3]Tabla Impacto'!$C$11,T23='[3]Tabla Impacto'!$D$11),"Leve",IF(OR(T23='[3]Tabla Impacto'!$C$12,T23='[3]Tabla Impacto'!$D$12),"Menor",IF(OR(T23='[3]Tabla Impacto'!$C$13,T23='[3]Tabla Impacto'!$D$13),"Moderado",IF(OR(T23='[3]Tabla Impacto'!$C$14,T23='[3]Tabla Impacto'!$D$14),"Mayor",IF(OR(T23='[3]Tabla Impacto'!$C$15,T23='[3]Tabla Impacto'!$D$15),"Catastrófico","")))))</f>
        <v/>
      </c>
      <c r="V23" s="197" t="str">
        <f t="shared" ca="1" si="10"/>
        <v/>
      </c>
      <c r="W23" s="196" t="str">
        <f t="shared" ca="1" si="11"/>
        <v/>
      </c>
      <c r="X23" s="194"/>
      <c r="Y23" s="158"/>
      <c r="Z23" s="158"/>
      <c r="AA23" s="199" t="str">
        <f t="shared" si="2"/>
        <v/>
      </c>
      <c r="AB23" s="200"/>
      <c r="AC23" s="200"/>
      <c r="AD23" s="197" t="str">
        <f t="shared" si="3"/>
        <v/>
      </c>
      <c r="AE23" s="200"/>
      <c r="AF23" s="200"/>
      <c r="AG23" s="200"/>
      <c r="AH23" s="213"/>
      <c r="AI23" s="215" t="str">
        <f>IFERROR(IF(AND(AB22="Probabilidad",AB23="Probabilidad"),(AK22-(+AK22*AE23)),IF(AB23="Probabilidad",(T22-(+T22*AE23)),IF(AB23="Impacto",AK22,""))),"")</f>
        <v/>
      </c>
      <c r="AJ23" s="201" t="str">
        <f t="shared" si="4"/>
        <v/>
      </c>
      <c r="AK23" s="197" t="str">
        <f t="shared" si="5"/>
        <v/>
      </c>
      <c r="AL23" s="201" t="str">
        <f t="shared" si="6"/>
        <v/>
      </c>
      <c r="AM23" s="197" t="str">
        <f t="shared" si="16"/>
        <v/>
      </c>
      <c r="AN23" s="201" t="str">
        <f t="shared" si="7"/>
        <v/>
      </c>
      <c r="AO23" s="200"/>
      <c r="AP23" s="195"/>
      <c r="AQ23" s="195"/>
      <c r="AR23" s="202"/>
      <c r="AS23" s="202"/>
      <c r="AT23" s="195"/>
      <c r="AU23" s="195"/>
      <c r="AV23" s="202"/>
      <c r="AW23" s="195"/>
      <c r="AX23" s="195"/>
      <c r="AY23" s="195"/>
      <c r="AZ23" s="202"/>
      <c r="BA23" s="195"/>
      <c r="BB23" s="195"/>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c r="BZ23" s="203"/>
      <c r="CA23" s="203"/>
      <c r="CB23" s="203"/>
    </row>
    <row r="24" spans="4:80" ht="49.5" customHeight="1" x14ac:dyDescent="0.2">
      <c r="D24" s="204"/>
      <c r="E24" s="205"/>
      <c r="F24" s="205"/>
      <c r="G24" s="205"/>
      <c r="H24" s="205"/>
      <c r="I24" s="325" t="s">
        <v>393</v>
      </c>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6"/>
    </row>
    <row r="26" spans="4:80" ht="15.75" x14ac:dyDescent="0.2">
      <c r="D26" s="104"/>
      <c r="E26" s="105"/>
      <c r="F26" s="105"/>
      <c r="G26" s="105"/>
      <c r="H26" s="105"/>
      <c r="I26" s="105"/>
      <c r="J26" s="105"/>
      <c r="K26" s="105"/>
      <c r="L26" s="105"/>
      <c r="M26" s="176"/>
      <c r="N26" s="176"/>
      <c r="O26" s="176"/>
      <c r="Q26" s="106"/>
      <c r="R26" s="105"/>
      <c r="S26" s="105"/>
      <c r="T26" s="105"/>
      <c r="U26" s="105"/>
      <c r="V26" s="105"/>
      <c r="W26" s="105"/>
      <c r="X26" s="105"/>
      <c r="Y26" s="105"/>
      <c r="Z26" s="105"/>
      <c r="AA26" s="107"/>
      <c r="AB26" s="107"/>
      <c r="AC26" s="105"/>
      <c r="AD26" s="105"/>
      <c r="AE26" s="105"/>
      <c r="AF26" s="105"/>
      <c r="AG26" s="105"/>
      <c r="AH26" s="105"/>
      <c r="AI26" s="105"/>
      <c r="AJ26" s="105"/>
      <c r="AK26" s="105"/>
      <c r="AL26" s="105"/>
      <c r="AM26" s="105"/>
      <c r="AN26" s="105"/>
      <c r="AO26" s="108"/>
      <c r="AP26" s="108"/>
      <c r="AQ26" s="105"/>
      <c r="AR26" s="105"/>
      <c r="AS26" s="105"/>
      <c r="AT26" s="105"/>
      <c r="AU26" s="105"/>
      <c r="AV26" s="105"/>
      <c r="AW26" s="105"/>
    </row>
    <row r="27" spans="4:80" ht="18" x14ac:dyDescent="0.2">
      <c r="D27" s="353" t="s">
        <v>424</v>
      </c>
      <c r="E27" s="353"/>
      <c r="F27" s="353"/>
      <c r="G27" s="353"/>
      <c r="H27" s="353"/>
      <c r="I27" s="353"/>
      <c r="J27" s="353"/>
      <c r="K27" s="353"/>
      <c r="L27" s="353"/>
      <c r="M27" s="176"/>
      <c r="N27" s="176"/>
      <c r="O27" s="176"/>
      <c r="P27" s="350" t="s">
        <v>391</v>
      </c>
      <c r="Q27" s="351"/>
      <c r="R27" s="351"/>
      <c r="S27" s="352"/>
      <c r="T27" s="105"/>
      <c r="U27" s="105"/>
      <c r="V27" s="105"/>
      <c r="W27" s="105"/>
      <c r="X27" s="105"/>
      <c r="Y27" s="105"/>
      <c r="Z27" s="108"/>
      <c r="AA27" s="107"/>
      <c r="AB27" s="107"/>
      <c r="AC27" s="105"/>
      <c r="AD27" s="107"/>
      <c r="AE27" s="107"/>
      <c r="AF27" s="105"/>
      <c r="AG27" s="105"/>
      <c r="AH27" s="105"/>
      <c r="AI27" s="105"/>
      <c r="AJ27" s="105"/>
      <c r="AK27" s="105"/>
      <c r="AL27" s="105"/>
      <c r="AM27" s="105"/>
      <c r="AN27" s="105"/>
      <c r="AO27" s="105"/>
      <c r="AP27" s="105"/>
      <c r="AQ27" s="105"/>
      <c r="AR27" s="105"/>
      <c r="AS27" s="105"/>
      <c r="AT27" s="105"/>
      <c r="AU27" s="105"/>
      <c r="AV27" s="105"/>
      <c r="AW27" s="105"/>
    </row>
    <row r="28" spans="4:80" ht="15" thickBot="1" x14ac:dyDescent="0.25">
      <c r="D28" s="176"/>
      <c r="E28" s="176"/>
      <c r="F28" s="176"/>
      <c r="G28" s="176"/>
      <c r="H28" s="176"/>
      <c r="I28" s="176"/>
      <c r="J28" s="176"/>
      <c r="K28" s="176"/>
      <c r="M28" s="176"/>
      <c r="N28" s="176"/>
      <c r="O28" s="176"/>
      <c r="Q28" s="178" t="str">
        <f>+IFERROR(VLOOKUP(M28,$M$183:$Q$187,3,FALSE)*VLOOKUP(P28,$P$183:$Q$187,3,FALSE),"")</f>
        <v/>
      </c>
      <c r="AA28" s="178"/>
      <c r="AB28" s="206"/>
      <c r="AD28" s="206"/>
      <c r="AE28" s="206"/>
      <c r="AF28" s="207"/>
      <c r="AG28" s="207"/>
      <c r="AH28" s="207"/>
      <c r="AI28" s="207"/>
      <c r="AJ28" s="207"/>
      <c r="AK28" s="109"/>
      <c r="AL28" s="109"/>
      <c r="AM28" s="207"/>
      <c r="AN28" s="208"/>
      <c r="AR28" s="207"/>
      <c r="AT28" s="207"/>
      <c r="AV28" s="207"/>
    </row>
    <row r="29" spans="4:80" ht="17.45" customHeight="1" thickTop="1" thickBot="1" x14ac:dyDescent="0.25">
      <c r="D29" s="348" t="s">
        <v>207</v>
      </c>
      <c r="E29" s="348"/>
      <c r="F29" s="348"/>
      <c r="G29" s="348"/>
      <c r="H29" s="348"/>
      <c r="I29" s="348"/>
      <c r="J29" s="348"/>
      <c r="K29" s="348"/>
      <c r="L29" s="175" t="s">
        <v>208</v>
      </c>
      <c r="M29" s="348" t="s">
        <v>209</v>
      </c>
      <c r="N29" s="348"/>
      <c r="O29" s="348"/>
      <c r="P29" s="348"/>
      <c r="Q29" s="348"/>
      <c r="R29" s="348"/>
      <c r="S29" s="348"/>
      <c r="T29" s="113"/>
      <c r="U29" s="349" t="s">
        <v>210</v>
      </c>
      <c r="V29" s="349"/>
      <c r="W29" s="349"/>
      <c r="X29" s="348" t="s">
        <v>211</v>
      </c>
      <c r="Y29" s="348"/>
      <c r="Z29" s="348"/>
      <c r="AA29" s="348"/>
      <c r="AB29" s="349">
        <v>1</v>
      </c>
      <c r="AC29" s="349"/>
      <c r="AD29" s="349"/>
      <c r="AE29" s="349"/>
      <c r="AF29" s="112"/>
      <c r="AG29" s="112"/>
      <c r="AH29" s="112"/>
      <c r="AI29" s="112"/>
      <c r="AJ29" s="112"/>
      <c r="AK29" s="112"/>
      <c r="AL29" s="112"/>
      <c r="AM29" s="112"/>
      <c r="AN29" s="112"/>
      <c r="AO29" s="112"/>
      <c r="AP29" s="112"/>
      <c r="AQ29" s="112"/>
      <c r="AR29" s="112"/>
      <c r="AS29" s="112"/>
      <c r="AT29" s="112"/>
      <c r="AU29" s="112"/>
      <c r="AV29" s="112"/>
      <c r="AW29" s="110"/>
    </row>
    <row r="30" spans="4:80" ht="36.75" customHeight="1" thickTop="1" x14ac:dyDescent="0.25">
      <c r="D30" s="337" t="s">
        <v>394</v>
      </c>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row>
  </sheetData>
  <dataConsolidate/>
  <mergeCells count="112">
    <mergeCell ref="AR15:AR17"/>
    <mergeCell ref="D18:D19"/>
    <mergeCell ref="E18:E19"/>
    <mergeCell ref="F18:F19"/>
    <mergeCell ref="G18:G19"/>
    <mergeCell ref="H18:H19"/>
    <mergeCell ref="I18:I19"/>
    <mergeCell ref="K18:K19"/>
    <mergeCell ref="L18:L19"/>
    <mergeCell ref="M18:M19"/>
    <mergeCell ref="N18:N19"/>
    <mergeCell ref="O18:O19"/>
    <mergeCell ref="P18:P19"/>
    <mergeCell ref="Q18:Q19"/>
    <mergeCell ref="R18:R19"/>
    <mergeCell ref="S18:S19"/>
    <mergeCell ref="S15:S17"/>
    <mergeCell ref="T15:T17"/>
    <mergeCell ref="U15:U17"/>
    <mergeCell ref="P27:S27"/>
    <mergeCell ref="M29:S29"/>
    <mergeCell ref="U29:W29"/>
    <mergeCell ref="D27:L27"/>
    <mergeCell ref="T18:T19"/>
    <mergeCell ref="U18:U19"/>
    <mergeCell ref="V18:V19"/>
    <mergeCell ref="W18:W19"/>
    <mergeCell ref="AR18:AR19"/>
    <mergeCell ref="BA13:BA14"/>
    <mergeCell ref="BB13:BB14"/>
    <mergeCell ref="AV13:AV14"/>
    <mergeCell ref="AW13:AW14"/>
    <mergeCell ref="V15:V17"/>
    <mergeCell ref="W15:W17"/>
    <mergeCell ref="D30:AE30"/>
    <mergeCell ref="D15:D17"/>
    <mergeCell ref="E15:E17"/>
    <mergeCell ref="F15:F17"/>
    <mergeCell ref="G15:G17"/>
    <mergeCell ref="H15:H17"/>
    <mergeCell ref="I15:I17"/>
    <mergeCell ref="K15:K17"/>
    <mergeCell ref="L15:L17"/>
    <mergeCell ref="M15:M17"/>
    <mergeCell ref="N15:N17"/>
    <mergeCell ref="O15:O17"/>
    <mergeCell ref="P15:P17"/>
    <mergeCell ref="Q15:Q17"/>
    <mergeCell ref="R15:R17"/>
    <mergeCell ref="X29:AA29"/>
    <mergeCell ref="AB29:AE29"/>
    <mergeCell ref="D29:K29"/>
    <mergeCell ref="AY13:AY14"/>
    <mergeCell ref="D7:G7"/>
    <mergeCell ref="I24:AU24"/>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AB13:AG13"/>
    <mergeCell ref="AP12:BB12"/>
    <mergeCell ref="X12:AG12"/>
    <mergeCell ref="X13:X14"/>
    <mergeCell ref="Y13:Y14"/>
    <mergeCell ref="AP13:AP14"/>
    <mergeCell ref="AI12:AO12"/>
    <mergeCell ref="AN13:AN14"/>
    <mergeCell ref="AM13:AM14"/>
    <mergeCell ref="AI13:AI14"/>
    <mergeCell ref="Z13:Z14"/>
    <mergeCell ref="M13:M14"/>
    <mergeCell ref="D12:P12"/>
    <mergeCell ref="Q12:W12"/>
    <mergeCell ref="L13:L14"/>
    <mergeCell ref="K13:K14"/>
    <mergeCell ref="I13:I14"/>
    <mergeCell ref="S13:S14"/>
    <mergeCell ref="T13:T14"/>
    <mergeCell ref="BA2:BB2"/>
    <mergeCell ref="BA3:BB3"/>
    <mergeCell ref="BA4:BB4"/>
    <mergeCell ref="BA5:BB5"/>
    <mergeCell ref="D2:H5"/>
    <mergeCell ref="I2:AZ5"/>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H7:BB7"/>
    <mergeCell ref="AO13:AO14"/>
  </mergeCells>
  <conditionalFormatting sqref="Q15 Q18 Q20:Q23">
    <cfRule type="cellIs" dxfId="62" priority="61" operator="equal">
      <formula>"Muy Alta"</formula>
    </cfRule>
    <cfRule type="cellIs" dxfId="61" priority="62" operator="equal">
      <formula>"Alta"</formula>
    </cfRule>
    <cfRule type="cellIs" dxfId="60" priority="63" operator="equal">
      <formula>"Media"</formula>
    </cfRule>
    <cfRule type="cellIs" dxfId="59" priority="64" operator="equal">
      <formula>"Baja"</formula>
    </cfRule>
    <cfRule type="cellIs" dxfId="58" priority="65" operator="equal">
      <formula>"Muy Baja"</formula>
    </cfRule>
  </conditionalFormatting>
  <conditionalFormatting sqref="T15 T18 T20:T23">
    <cfRule type="containsText" dxfId="57" priority="37" operator="containsText" text="❌">
      <formula>NOT(ISERROR(SEARCH("❌",T15)))</formula>
    </cfRule>
  </conditionalFormatting>
  <conditionalFormatting sqref="U15 U18 U20:U23">
    <cfRule type="cellIs" dxfId="56" priority="56" operator="equal">
      <formula>"Catastrófico"</formula>
    </cfRule>
    <cfRule type="cellIs" dxfId="55" priority="57" operator="equal">
      <formula>"Mayor"</formula>
    </cfRule>
    <cfRule type="cellIs" dxfId="54" priority="58" operator="equal">
      <formula>"Moderado"</formula>
    </cfRule>
    <cfRule type="cellIs" dxfId="53" priority="59" operator="equal">
      <formula>"Menor"</formula>
    </cfRule>
    <cfRule type="cellIs" dxfId="52" priority="60" operator="equal">
      <formula>"Leve"</formula>
    </cfRule>
  </conditionalFormatting>
  <conditionalFormatting sqref="W15 W18 W20:W23">
    <cfRule type="cellIs" dxfId="51" priority="52" operator="equal">
      <formula>"Extremo"</formula>
    </cfRule>
    <cfRule type="cellIs" dxfId="50" priority="53" operator="equal">
      <formula>"Alto"</formula>
    </cfRule>
    <cfRule type="cellIs" dxfId="49" priority="54" operator="equal">
      <formula>"Moderado"</formula>
    </cfRule>
    <cfRule type="cellIs" dxfId="48" priority="55" operator="equal">
      <formula>"Bajo"</formula>
    </cfRule>
  </conditionalFormatting>
  <conditionalFormatting sqref="AJ15:AJ17 AJ21:AJ23">
    <cfRule type="cellIs" dxfId="47" priority="47" operator="equal">
      <formula>"Muy Alta"</formula>
    </cfRule>
    <cfRule type="cellIs" dxfId="46" priority="48" operator="equal">
      <formula>"Alta"</formula>
    </cfRule>
    <cfRule type="cellIs" dxfId="45" priority="49" operator="equal">
      <formula>"Media"</formula>
    </cfRule>
    <cfRule type="cellIs" dxfId="44" priority="50" operator="equal">
      <formula>"Baja"</formula>
    </cfRule>
    <cfRule type="cellIs" dxfId="43" priority="51" operator="equal">
      <formula>"Muy Baja"</formula>
    </cfRule>
  </conditionalFormatting>
  <conditionalFormatting sqref="AK26:AK28">
    <cfRule type="cellIs" dxfId="42" priority="25" stopIfTrue="1" operator="equal">
      <formula>#REF!</formula>
    </cfRule>
    <cfRule type="cellIs" dxfId="41" priority="26" operator="equal">
      <formula>#REF!</formula>
    </cfRule>
    <cfRule type="cellIs" dxfId="40" priority="27" operator="equal">
      <formula>#REF!</formula>
    </cfRule>
  </conditionalFormatting>
  <conditionalFormatting sqref="AL15:AL17 AL21:AL23">
    <cfRule type="cellIs" dxfId="39" priority="42" operator="equal">
      <formula>"Catastrófico"</formula>
    </cfRule>
    <cfRule type="cellIs" dxfId="38" priority="43" operator="equal">
      <formula>"Mayor"</formula>
    </cfRule>
    <cfRule type="cellIs" dxfId="37" priority="44" operator="equal">
      <formula>"Moderado"</formula>
    </cfRule>
    <cfRule type="cellIs" dxfId="36" priority="45" operator="equal">
      <formula>"Menor"</formula>
    </cfRule>
    <cfRule type="cellIs" dxfId="35" priority="46" operator="equal">
      <formula>"Leve"</formula>
    </cfRule>
  </conditionalFormatting>
  <conditionalFormatting sqref="AL26:AL28">
    <cfRule type="cellIs" dxfId="34" priority="28" stopIfTrue="1" operator="equal">
      <formula>#REF!</formula>
    </cfRule>
    <cfRule type="cellIs" dxfId="33" priority="29" stopIfTrue="1" operator="equal">
      <formula>#REF!</formula>
    </cfRule>
    <cfRule type="cellIs" dxfId="32" priority="30" stopIfTrue="1" operator="equal">
      <formula>#REF!</formula>
    </cfRule>
  </conditionalFormatting>
  <conditionalFormatting sqref="AN15:AN19 AN21:AN23">
    <cfRule type="cellIs" dxfId="31" priority="38" operator="equal">
      <formula>"Extremo"</formula>
    </cfRule>
    <cfRule type="cellIs" dxfId="30" priority="39" operator="equal">
      <formula>"Alto"</formula>
    </cfRule>
    <cfRule type="cellIs" dxfId="29" priority="40" operator="equal">
      <formula>"Moderado"</formula>
    </cfRule>
    <cfRule type="cellIs" dxfId="28" priority="41" operator="equal">
      <formula>"Bajo"</formula>
    </cfRule>
  </conditionalFormatting>
  <conditionalFormatting sqref="AJ18:AJ19">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AL18:AL19">
    <cfRule type="cellIs" dxfId="22" priority="15" operator="equal">
      <formula>"Catastrófico"</formula>
    </cfRule>
    <cfRule type="cellIs" dxfId="21" priority="16" operator="equal">
      <formula>"Mayor"</formula>
    </cfRule>
    <cfRule type="cellIs" dxfId="20" priority="17" operator="equal">
      <formula>"Moderado"</formula>
    </cfRule>
    <cfRule type="cellIs" dxfId="19" priority="18" operator="equal">
      <formula>"Menor"</formula>
    </cfRule>
    <cfRule type="cellIs" dxfId="18" priority="19" operator="equal">
      <formula>"Leve"</formula>
    </cfRule>
  </conditionalFormatting>
  <conditionalFormatting sqref="AN20">
    <cfRule type="cellIs" dxfId="17" priority="11" operator="equal">
      <formula>"Extremo"</formula>
    </cfRule>
    <cfRule type="cellIs" dxfId="16" priority="12" operator="equal">
      <formula>"Alto"</formula>
    </cfRule>
    <cfRule type="cellIs" dxfId="15" priority="13" operator="equal">
      <formula>"Moderado"</formula>
    </cfRule>
    <cfRule type="cellIs" dxfId="14" priority="14" operator="equal">
      <formula>"Bajo"</formula>
    </cfRule>
  </conditionalFormatting>
  <conditionalFormatting sqref="AJ20">
    <cfRule type="cellIs" dxfId="13" priority="6" operator="equal">
      <formula>"Muy Alta"</formula>
    </cfRule>
    <cfRule type="cellIs" dxfId="12" priority="7" operator="equal">
      <formula>"Alta"</formula>
    </cfRule>
    <cfRule type="cellIs" dxfId="11" priority="8" operator="equal">
      <formula>"Media"</formula>
    </cfRule>
    <cfRule type="cellIs" dxfId="10" priority="9" operator="equal">
      <formula>"Baja"</formula>
    </cfRule>
    <cfRule type="cellIs" dxfId="9" priority="10" operator="equal">
      <formula>"Muy Baja"</formula>
    </cfRule>
  </conditionalFormatting>
  <conditionalFormatting sqref="AL20">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L26" xr:uid="{61DF7E04-DE5E-4FE1-A38F-8A138AA87D58}">
      <formula1>$L$183:$L$192</formula1>
    </dataValidation>
    <dataValidation type="list" allowBlank="1" showInputMessage="1" showErrorMessage="1" sqref="L28 AK28:AL28" xr:uid="{66A41BD7-B090-4403-937D-0435537D31DA}">
      <formula1>#REF!</formula1>
    </dataValidation>
    <dataValidation type="list" allowBlank="1" showInputMessage="1" showErrorMessage="1" sqref="AA28" xr:uid="{3BD557FD-BAB0-4660-A45C-D7AACD9880D7}">
      <formula1>$S$183:$S$184</formula1>
    </dataValidation>
    <dataValidation type="list" allowBlank="1" showInputMessage="1" showErrorMessage="1" sqref="P28" xr:uid="{6EC8CB42-9310-43CD-8FAB-388F6EFE7B5E}">
      <formula1>$P$183:$P$187</formula1>
    </dataValidation>
    <dataValidation type="list" allowBlank="1" showInputMessage="1" showErrorMessage="1" sqref="M28:O28" xr:uid="{681E5490-2B09-494D-9B90-359A2E8F22F3}">
      <formula1>$M$183:$M$187</formula1>
    </dataValidation>
    <dataValidation type="list" allowBlank="1" showInputMessage="1" showErrorMessage="1" sqref="AV28 AT28 AR28 AB28 AD28:AJ28" xr:uid="{208EF431-1729-4D5C-B151-F6757CBBD462}">
      <formula1>$AR$183:$AR$190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FFA9F3EB-8AAC-4371-8BA9-EA5BFF31F870}">
          <x14:formula1>
            <xm:f>'Opciones Tratamiento'!$B$9:$B$10</xm:f>
          </x14:formula1>
          <xm:sqref>AX15:AY23 BB15:BB23 AU15:AU23</xm:sqref>
        </x14:dataValidation>
        <x14:dataValidation type="list" allowBlank="1" showInputMessage="1" showErrorMessage="1" xr:uid="{2F8B922F-A596-4F43-8DB5-EB88E0211184}">
          <x14:formula1>
            <xm:f>'Tabla Valoración controles'!$D$4:$D$6</xm:f>
          </x14:formula1>
          <xm:sqref>AB15:AB23</xm:sqref>
        </x14:dataValidation>
        <x14:dataValidation type="list" allowBlank="1" showInputMessage="1" showErrorMessage="1" xr:uid="{DC38EDB2-F7BD-4E7B-9DDA-3C58EAD78CC5}">
          <x14:formula1>
            <xm:f>'Tabla Valoración controles'!$D$7:$D$8</xm:f>
          </x14:formula1>
          <xm:sqref>AC15:AC23</xm:sqref>
        </x14:dataValidation>
        <x14:dataValidation type="list" allowBlank="1" showInputMessage="1" showErrorMessage="1" xr:uid="{D75AC793-23AB-4ECB-AA93-972ACC7C18B9}">
          <x14:formula1>
            <xm:f>'Tabla Valoración controles'!$D$9:$D$10</xm:f>
          </x14:formula1>
          <xm:sqref>AE15:AE23</xm:sqref>
        </x14:dataValidation>
        <x14:dataValidation type="list" allowBlank="1" showInputMessage="1" showErrorMessage="1" xr:uid="{7CEE6D34-E894-4B07-9738-58E7887FE090}">
          <x14:formula1>
            <xm:f>'Tabla Valoración controles'!$D$11:$D$12</xm:f>
          </x14:formula1>
          <xm:sqref>AF15:AF23</xm:sqref>
        </x14:dataValidation>
        <x14:dataValidation type="list" allowBlank="1" showInputMessage="1" showErrorMessage="1" xr:uid="{B39FB738-8E70-4C89-BE00-31B6F6BC10CA}">
          <x14:formula1>
            <xm:f>'Tabla Valoración controles'!$D$13:$D$14</xm:f>
          </x14:formula1>
          <xm:sqref>AG15:AG23</xm:sqref>
        </x14:dataValidation>
        <x14:dataValidation type="list" allowBlank="1" showInputMessage="1" showErrorMessage="1" xr:uid="{5E056D49-2A01-4844-9657-EAFD8E3B5A80}">
          <x14:formula1>
            <xm:f>'Opciones Tratamiento'!$B$13:$B$19</xm:f>
          </x14:formula1>
          <xm:sqref>M15 M18 M20:M23</xm:sqref>
        </x14:dataValidation>
        <x14:dataValidation type="list" allowBlank="1" showInputMessage="1" showErrorMessage="1" xr:uid="{BCC5CE02-71F3-4D30-B2B6-0BC8D084AB56}">
          <x14:formula1>
            <xm:f>'Opciones Tratamiento'!$B$2:$B$5</xm:f>
          </x14:formula1>
          <xm:sqref>AO15:AO23</xm:sqref>
        </x14:dataValidation>
        <x14:dataValidation type="list" allowBlank="1" showInputMessage="1" showErrorMessage="1" xr:uid="{EF0C0067-1765-4F11-A967-1A801D325D81}">
          <x14:formula1>
            <xm:f>'Tabla Impacto'!$F$210:$F$221</xm:f>
          </x14:formula1>
          <xm:sqref>S15 S18 S20:S23</xm:sqref>
        </x14:dataValidation>
        <x14:dataValidation type="custom" allowBlank="1" showInputMessage="1" showErrorMessage="1" error="Recuerde que las acciones se generan bajo la medida de mitigar el riesgo" xr:uid="{7ED48018-4235-4B97-8418-73E7BBDB0232}">
          <x14:formula1>
            <xm:f>IF(OR(AO15='Opciones Tratamiento'!$B$2,AO15='Opciones Tratamiento'!$B$3,AO15='Opciones Tratamiento'!$B$4),ISBLANK(AO15),ISTEXT(AO15))</xm:f>
          </x14:formula1>
          <xm:sqref>AP15:AP23</xm:sqref>
        </x14:dataValidation>
        <x14:dataValidation type="custom" allowBlank="1" showInputMessage="1" showErrorMessage="1" error="Recuerde que las acciones se generan bajo la medida de mitigar el riesgo" xr:uid="{B9F9F086-C384-4D55-BBDC-46D063DF530B}">
          <x14:formula1>
            <xm:f>IF(OR(AO15='Opciones Tratamiento'!$B$2,AO15='Opciones Tratamiento'!$B$3,AO15='Opciones Tratamiento'!$B$4),ISBLANK(AO15),ISTEXT(AO15))</xm:f>
          </x14:formula1>
          <xm:sqref>AQ15:AQ23</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 AR18 AR20:AR23</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AV15:AV23 AS15:AS23</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AW15:AW23 AZ15:AZ23 AT15:AT23</xm:sqref>
        </x14:dataValidation>
        <x14:dataValidation type="list" allowBlank="1" showInputMessage="1" showErrorMessage="1" xr:uid="{9E41A0A5-9033-48F4-A523-E78EEE31291B}">
          <x14:formula1>
            <xm:f>Listas!$B$2:$B$7</xm:f>
          </x14:formula1>
          <xm:sqref>H15 H18 H20:H23</xm:sqref>
        </x14:dataValidation>
        <x14:dataValidation type="list" allowBlank="1" showInputMessage="1" showErrorMessage="1" xr:uid="{E1211B7A-6A4E-4A48-9C6D-50DFE53A34CF}">
          <x14:formula1>
            <xm:f>Listas!$C$2:$C$6</xm:f>
          </x14:formula1>
          <xm:sqref>N15 N18 N20:N23</xm:sqref>
        </x14:dataValidation>
        <x14:dataValidation type="list" allowBlank="1" showInputMessage="1" showErrorMessage="1" xr:uid="{B88BA28A-2600-4BF8-8D1C-1591DFA3694A}">
          <x14:formula1>
            <xm:f>Listas!$D$2:$D$5</xm:f>
          </x14:formula1>
          <xm:sqref>O15 O18 O20:O23</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BA15:BA23</xm:sqref>
        </x14:dataValidation>
        <x14:dataValidation type="list" allowBlank="1" showInputMessage="1" showErrorMessage="1" xr:uid="{C1C18457-6497-4468-A0EC-5756D2A505AB}">
          <x14:formula1>
            <xm:f>Hoja2!$B$3:$B$18</xm:f>
          </x14:formula1>
          <xm:sqref>E15 E18 E20:E23</xm:sqref>
        </x14:dataValidation>
        <x14:dataValidation type="list" allowBlank="1" showInputMessage="1" showErrorMessage="1" xr:uid="{30B1B799-4F7E-4DF0-8163-3420DCED9D9B}">
          <x14:formula1>
            <xm:f>Hoja2!$D$3:$D$21</xm:f>
          </x14:formula1>
          <xm:sqref>F15 F18 F20:F23</xm:sqref>
        </x14:dataValidation>
        <x14:dataValidation type="list" allowBlank="1" showInputMessage="1" showErrorMessage="1" xr:uid="{4543C4BE-F1CB-4CCC-8B32-CEE48E0F43C3}">
          <x14:formula1>
            <xm:f>Hoja2!$E$3:$E$23</xm:f>
          </x14:formula1>
          <xm:sqref>G15 G18 G20:G23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74" t="s">
        <v>137</v>
      </c>
      <c r="C1" s="374"/>
      <c r="D1" s="374"/>
      <c r="E1" s="374"/>
      <c r="F1" s="374"/>
      <c r="G1" s="374"/>
      <c r="H1" s="374"/>
      <c r="I1" s="374"/>
      <c r="J1" s="374"/>
      <c r="L1" s="374" t="s">
        <v>139</v>
      </c>
      <c r="M1" s="374"/>
      <c r="N1" s="374"/>
      <c r="O1" s="374"/>
      <c r="P1" s="374"/>
      <c r="Q1" s="374"/>
      <c r="R1" s="374"/>
    </row>
    <row r="2" spans="2:18" ht="50.25" customHeight="1" x14ac:dyDescent="0.25">
      <c r="B2" s="170" t="s">
        <v>378</v>
      </c>
      <c r="C2" s="170" t="s">
        <v>382</v>
      </c>
      <c r="D2" s="169" t="s">
        <v>2</v>
      </c>
      <c r="E2" s="169" t="s">
        <v>317</v>
      </c>
      <c r="F2" s="169" t="s">
        <v>366</v>
      </c>
      <c r="G2" s="170" t="s">
        <v>368</v>
      </c>
      <c r="H2" s="171"/>
      <c r="I2" s="170" t="s">
        <v>230</v>
      </c>
      <c r="J2" s="169" t="s">
        <v>239</v>
      </c>
      <c r="L2" s="168" t="s">
        <v>13</v>
      </c>
      <c r="M2" s="168" t="s">
        <v>17</v>
      </c>
      <c r="N2" s="168" t="s">
        <v>18</v>
      </c>
      <c r="O2" s="168" t="s">
        <v>21</v>
      </c>
      <c r="P2" s="168" t="s">
        <v>24</v>
      </c>
      <c r="Q2" s="168" t="s">
        <v>29</v>
      </c>
      <c r="R2" s="172" t="s">
        <v>85</v>
      </c>
    </row>
    <row r="3" spans="2:18" ht="25.5" x14ac:dyDescent="0.25">
      <c r="B3" s="18" t="s">
        <v>219</v>
      </c>
      <c r="C3" s="18" t="s">
        <v>383</v>
      </c>
      <c r="D3" s="111" t="s">
        <v>131</v>
      </c>
      <c r="E3" s="111" t="s">
        <v>313</v>
      </c>
      <c r="F3" t="s">
        <v>225</v>
      </c>
      <c r="G3" s="111"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1" t="s">
        <v>130</v>
      </c>
      <c r="E4" s="111" t="s">
        <v>314</v>
      </c>
      <c r="F4" t="s">
        <v>218</v>
      </c>
      <c r="G4" s="111"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1" t="s">
        <v>132</v>
      </c>
      <c r="E5" s="111" t="s">
        <v>315</v>
      </c>
      <c r="F5" t="s">
        <v>226</v>
      </c>
      <c r="G5" s="111" t="s">
        <v>125</v>
      </c>
      <c r="I5" t="s">
        <v>231</v>
      </c>
      <c r="J5" t="s">
        <v>238</v>
      </c>
      <c r="L5" s="2" t="s">
        <v>16</v>
      </c>
      <c r="P5" s="2" t="s">
        <v>27</v>
      </c>
      <c r="Q5" s="2" t="s">
        <v>30</v>
      </c>
    </row>
    <row r="6" spans="2:18" ht="24.75" customHeight="1" x14ac:dyDescent="0.25">
      <c r="B6" s="18" t="s">
        <v>218</v>
      </c>
      <c r="C6" s="18" t="s">
        <v>386</v>
      </c>
      <c r="D6" s="111" t="s">
        <v>312</v>
      </c>
      <c r="E6" t="s">
        <v>374</v>
      </c>
      <c r="F6" t="s">
        <v>227</v>
      </c>
      <c r="G6" s="111" t="s">
        <v>123</v>
      </c>
      <c r="I6" t="s">
        <v>233</v>
      </c>
      <c r="J6" t="s">
        <v>316</v>
      </c>
      <c r="Q6" s="2" t="s">
        <v>134</v>
      </c>
    </row>
    <row r="7" spans="2:18" ht="26.25" customHeight="1" x14ac:dyDescent="0.25">
      <c r="B7" s="18" t="s">
        <v>222</v>
      </c>
      <c r="C7" s="18" t="s">
        <v>387</v>
      </c>
      <c r="D7" s="111"/>
      <c r="F7" t="s">
        <v>228</v>
      </c>
      <c r="G7" s="111" t="s">
        <v>124</v>
      </c>
      <c r="I7" t="s">
        <v>371</v>
      </c>
      <c r="Q7" s="2" t="s">
        <v>135</v>
      </c>
    </row>
    <row r="8" spans="2:18" ht="30" x14ac:dyDescent="0.25">
      <c r="B8" s="18" t="s">
        <v>310</v>
      </c>
      <c r="C8" s="18"/>
      <c r="D8" s="111"/>
      <c r="F8" t="s">
        <v>229</v>
      </c>
      <c r="G8" s="111" t="s">
        <v>126</v>
      </c>
      <c r="I8" s="111" t="s">
        <v>372</v>
      </c>
    </row>
    <row r="9" spans="2:18" ht="31.5" customHeight="1" x14ac:dyDescent="0.25">
      <c r="B9" s="18" t="s">
        <v>381</v>
      </c>
      <c r="C9" s="18"/>
      <c r="D9" s="111"/>
      <c r="G9" s="111" t="s">
        <v>127</v>
      </c>
      <c r="I9" t="s">
        <v>373</v>
      </c>
    </row>
    <row r="10" spans="2:18" x14ac:dyDescent="0.25">
      <c r="B10" s="18" t="s">
        <v>220</v>
      </c>
      <c r="C10" s="18"/>
      <c r="D10" s="111"/>
      <c r="I10" t="s">
        <v>374</v>
      </c>
    </row>
    <row r="11" spans="2:18" x14ac:dyDescent="0.25">
      <c r="B11" s="18" t="s">
        <v>379</v>
      </c>
      <c r="C11" s="18"/>
      <c r="D11" s="111"/>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75" t="s">
        <v>318</v>
      </c>
      <c r="D2" s="376"/>
    </row>
    <row r="3" spans="3:4" x14ac:dyDescent="0.25">
      <c r="C3" s="377"/>
      <c r="D3" s="378"/>
    </row>
    <row r="4" spans="3:4" ht="15.75" thickBot="1" x14ac:dyDescent="0.3">
      <c r="C4" s="153" t="s">
        <v>319</v>
      </c>
      <c r="D4" s="154" t="s">
        <v>320</v>
      </c>
    </row>
    <row r="5" spans="3:4" ht="30" customHeight="1" x14ac:dyDescent="0.25">
      <c r="C5" s="155" t="s">
        <v>321</v>
      </c>
      <c r="D5" s="156">
        <v>1</v>
      </c>
    </row>
    <row r="6" spans="3:4" ht="28.5" customHeight="1" x14ac:dyDescent="0.25">
      <c r="C6" s="157" t="s">
        <v>322</v>
      </c>
      <c r="D6" s="158">
        <v>1</v>
      </c>
    </row>
    <row r="7" spans="3:4" ht="28.5" customHeight="1" x14ac:dyDescent="0.25">
      <c r="C7" s="159" t="s">
        <v>323</v>
      </c>
      <c r="D7" s="158">
        <v>1</v>
      </c>
    </row>
    <row r="8" spans="3:4" ht="28.5" customHeight="1" x14ac:dyDescent="0.25">
      <c r="C8" s="159" t="s">
        <v>324</v>
      </c>
      <c r="D8" s="158">
        <v>1</v>
      </c>
    </row>
    <row r="9" spans="3:4" ht="18.600000000000001" customHeight="1" x14ac:dyDescent="0.25">
      <c r="C9" s="159" t="s">
        <v>325</v>
      </c>
      <c r="D9" s="158">
        <v>1</v>
      </c>
    </row>
    <row r="10" spans="3:4" ht="28.5" customHeight="1" x14ac:dyDescent="0.25">
      <c r="C10" s="159" t="s">
        <v>326</v>
      </c>
      <c r="D10" s="158">
        <v>1</v>
      </c>
    </row>
    <row r="11" spans="3:4" ht="21" customHeight="1" x14ac:dyDescent="0.25">
      <c r="C11" s="157" t="s">
        <v>327</v>
      </c>
      <c r="D11" s="158">
        <v>1</v>
      </c>
    </row>
    <row r="12" spans="3:4" ht="21" customHeight="1" x14ac:dyDescent="0.25">
      <c r="C12" s="157" t="s">
        <v>328</v>
      </c>
      <c r="D12" s="158">
        <v>1</v>
      </c>
    </row>
    <row r="13" spans="3:4" ht="21.6" customHeight="1" x14ac:dyDescent="0.25">
      <c r="C13" s="157" t="s">
        <v>329</v>
      </c>
      <c r="D13" s="158">
        <v>1</v>
      </c>
    </row>
    <row r="14" spans="3:4" ht="28.5" customHeight="1" x14ac:dyDescent="0.25">
      <c r="C14" s="157" t="s">
        <v>330</v>
      </c>
      <c r="D14" s="158">
        <v>1</v>
      </c>
    </row>
    <row r="15" spans="3:4" ht="22.5" customHeight="1" x14ac:dyDescent="0.25">
      <c r="C15" s="160"/>
      <c r="D15" s="158">
        <v>1</v>
      </c>
    </row>
    <row r="16" spans="3:4" ht="28.5" customHeight="1" x14ac:dyDescent="0.25">
      <c r="C16" s="161" t="s">
        <v>331</v>
      </c>
      <c r="D16" s="162"/>
    </row>
    <row r="17" spans="3:4" ht="28.5" customHeight="1" x14ac:dyDescent="0.25">
      <c r="C17" s="155" t="s">
        <v>332</v>
      </c>
      <c r="D17" s="158">
        <v>1</v>
      </c>
    </row>
    <row r="18" spans="3:4" ht="28.5" customHeight="1" x14ac:dyDescent="0.25">
      <c r="C18" s="155" t="s">
        <v>333</v>
      </c>
      <c r="D18" s="158">
        <v>1</v>
      </c>
    </row>
    <row r="19" spans="3:4" ht="28.5" customHeight="1" x14ac:dyDescent="0.25">
      <c r="C19" s="155" t="s">
        <v>334</v>
      </c>
      <c r="D19" s="158">
        <v>1</v>
      </c>
    </row>
    <row r="20" spans="3:4" ht="28.5" customHeight="1" x14ac:dyDescent="0.25">
      <c r="C20" s="157" t="s">
        <v>335</v>
      </c>
      <c r="D20" s="158">
        <v>1</v>
      </c>
    </row>
    <row r="21" spans="3:4" ht="28.5" customHeight="1" x14ac:dyDescent="0.25">
      <c r="C21" s="155" t="s">
        <v>336</v>
      </c>
      <c r="D21" s="158">
        <v>1</v>
      </c>
    </row>
    <row r="22" spans="3:4" ht="28.5" customHeight="1" x14ac:dyDescent="0.25">
      <c r="C22" s="163" t="s">
        <v>337</v>
      </c>
      <c r="D22" s="158">
        <v>1</v>
      </c>
    </row>
    <row r="23" spans="3:4" ht="28.5" customHeight="1" x14ac:dyDescent="0.25">
      <c r="C23" s="155" t="s">
        <v>338</v>
      </c>
      <c r="D23" s="158">
        <v>1</v>
      </c>
    </row>
    <row r="24" spans="3:4" ht="28.5" customHeight="1" x14ac:dyDescent="0.25">
      <c r="C24" s="155" t="s">
        <v>339</v>
      </c>
      <c r="D24" s="158">
        <v>1</v>
      </c>
    </row>
    <row r="25" spans="3:4" ht="28.5" customHeight="1" x14ac:dyDescent="0.25">
      <c r="C25" s="160"/>
      <c r="D25" s="158">
        <v>1</v>
      </c>
    </row>
    <row r="26" spans="3:4" ht="28.5" customHeight="1" x14ac:dyDescent="0.25">
      <c r="C26" s="160"/>
      <c r="D26" s="158">
        <v>1</v>
      </c>
    </row>
    <row r="27" spans="3:4" ht="28.5" customHeight="1" x14ac:dyDescent="0.25">
      <c r="C27" s="161" t="s">
        <v>340</v>
      </c>
      <c r="D27" s="164"/>
    </row>
    <row r="28" spans="3:4" ht="28.5" customHeight="1" x14ac:dyDescent="0.25">
      <c r="C28" s="159" t="s">
        <v>341</v>
      </c>
      <c r="D28" s="158">
        <v>1</v>
      </c>
    </row>
    <row r="29" spans="3:4" ht="28.5" customHeight="1" x14ac:dyDescent="0.25">
      <c r="C29" s="159" t="s">
        <v>342</v>
      </c>
      <c r="D29" s="158">
        <v>1</v>
      </c>
    </row>
    <row r="30" spans="3:4" ht="28.5" customHeight="1" x14ac:dyDescent="0.25">
      <c r="C30" s="159" t="s">
        <v>343</v>
      </c>
      <c r="D30" s="158">
        <v>1</v>
      </c>
    </row>
    <row r="31" spans="3:4" ht="28.5" customHeight="1" x14ac:dyDescent="0.25">
      <c r="C31" s="159" t="s">
        <v>344</v>
      </c>
      <c r="D31" s="158">
        <v>1</v>
      </c>
    </row>
    <row r="32" spans="3:4" ht="28.5" customHeight="1" x14ac:dyDescent="0.25">
      <c r="C32" s="159" t="s">
        <v>345</v>
      </c>
      <c r="D32" s="158">
        <v>1</v>
      </c>
    </row>
    <row r="33" spans="3:4" ht="28.5" customHeight="1" x14ac:dyDescent="0.25">
      <c r="C33" s="165" t="s">
        <v>346</v>
      </c>
      <c r="D33" s="158">
        <v>1</v>
      </c>
    </row>
    <row r="34" spans="3:4" ht="28.5" customHeight="1" x14ac:dyDescent="0.25">
      <c r="C34" s="157" t="s">
        <v>347</v>
      </c>
      <c r="D34" s="158">
        <v>1</v>
      </c>
    </row>
    <row r="35" spans="3:4" ht="28.5" customHeight="1" x14ac:dyDescent="0.25">
      <c r="C35" s="159" t="s">
        <v>348</v>
      </c>
      <c r="D35" s="158">
        <v>1</v>
      </c>
    </row>
    <row r="36" spans="3:4" ht="28.5" customHeight="1" x14ac:dyDescent="0.25">
      <c r="C36" s="159" t="s">
        <v>349</v>
      </c>
      <c r="D36" s="158">
        <v>1</v>
      </c>
    </row>
    <row r="37" spans="3:4" ht="28.5" customHeight="1" x14ac:dyDescent="0.25">
      <c r="C37" s="159" t="s">
        <v>350</v>
      </c>
      <c r="D37" s="158">
        <v>1</v>
      </c>
    </row>
    <row r="38" spans="3:4" ht="28.5" customHeight="1" x14ac:dyDescent="0.25">
      <c r="C38" s="157" t="s">
        <v>351</v>
      </c>
      <c r="D38" s="158">
        <v>1</v>
      </c>
    </row>
    <row r="39" spans="3:4" ht="28.5" customHeight="1" x14ac:dyDescent="0.25">
      <c r="C39" s="165" t="s">
        <v>352</v>
      </c>
      <c r="D39" s="158">
        <v>1</v>
      </c>
    </row>
    <row r="40" spans="3:4" ht="28.5" customHeight="1" x14ac:dyDescent="0.25">
      <c r="C40" s="165" t="s">
        <v>353</v>
      </c>
      <c r="D40" s="158">
        <v>1</v>
      </c>
    </row>
    <row r="41" spans="3:4" ht="28.5" customHeight="1" x14ac:dyDescent="0.25">
      <c r="C41" s="165" t="s">
        <v>354</v>
      </c>
      <c r="D41" s="158">
        <v>1</v>
      </c>
    </row>
    <row r="42" spans="3:4" ht="28.5" customHeight="1" x14ac:dyDescent="0.25">
      <c r="C42" s="165" t="s">
        <v>355</v>
      </c>
      <c r="D42" s="158">
        <v>1</v>
      </c>
    </row>
    <row r="43" spans="3:4" ht="28.5" customHeight="1" x14ac:dyDescent="0.25">
      <c r="C43" s="166"/>
      <c r="D43" s="158"/>
    </row>
    <row r="44" spans="3:4" ht="28.5" customHeight="1" x14ac:dyDescent="0.25">
      <c r="C44" s="166"/>
      <c r="D44" s="158"/>
    </row>
    <row r="45" spans="3:4" ht="28.5" customHeight="1" x14ac:dyDescent="0.25">
      <c r="C45" s="161" t="s">
        <v>356</v>
      </c>
      <c r="D45" s="164"/>
    </row>
    <row r="46" spans="3:4" ht="28.5" customHeight="1" x14ac:dyDescent="0.25">
      <c r="C46" s="165" t="s">
        <v>357</v>
      </c>
      <c r="D46" s="158">
        <v>1</v>
      </c>
    </row>
    <row r="47" spans="3:4" ht="28.5" customHeight="1" x14ac:dyDescent="0.25">
      <c r="C47" s="165" t="s">
        <v>358</v>
      </c>
      <c r="D47" s="158">
        <v>1</v>
      </c>
    </row>
    <row r="48" spans="3:4" ht="28.5" customHeight="1" x14ac:dyDescent="0.25">
      <c r="C48" s="165" t="s">
        <v>359</v>
      </c>
      <c r="D48" s="158">
        <v>1</v>
      </c>
    </row>
    <row r="49" spans="3:4" ht="28.5" customHeight="1" x14ac:dyDescent="0.25">
      <c r="C49" s="165" t="s">
        <v>360</v>
      </c>
      <c r="D49" s="158">
        <v>1</v>
      </c>
    </row>
    <row r="50" spans="3:4" ht="28.5" customHeight="1" x14ac:dyDescent="0.25">
      <c r="C50" s="167" t="s">
        <v>361</v>
      </c>
      <c r="D50" s="158">
        <v>1</v>
      </c>
    </row>
    <row r="51" spans="3:4" ht="28.5" customHeight="1" x14ac:dyDescent="0.25">
      <c r="C51" s="167" t="s">
        <v>362</v>
      </c>
      <c r="D51" s="158">
        <v>1</v>
      </c>
    </row>
    <row r="52" spans="3:4" ht="28.5" customHeight="1" x14ac:dyDescent="0.25">
      <c r="C52" s="167" t="s">
        <v>363</v>
      </c>
      <c r="D52" s="158">
        <v>1</v>
      </c>
    </row>
    <row r="53" spans="3:4" ht="28.5" customHeight="1" x14ac:dyDescent="0.25">
      <c r="C53" s="155" t="s">
        <v>364</v>
      </c>
      <c r="D53" s="158">
        <v>1</v>
      </c>
    </row>
    <row r="54" spans="3:4" ht="28.5" customHeight="1" x14ac:dyDescent="0.25">
      <c r="C54" s="155" t="s">
        <v>365</v>
      </c>
      <c r="D54" s="158">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444" t="s">
        <v>251</v>
      </c>
      <c r="E2" s="445"/>
      <c r="F2" s="445"/>
      <c r="G2" s="445"/>
      <c r="H2" s="445"/>
      <c r="I2" s="445"/>
      <c r="J2" s="445"/>
      <c r="K2" s="446"/>
      <c r="L2" s="435" t="s">
        <v>205</v>
      </c>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7"/>
      <c r="AP2" s="263" t="s">
        <v>250</v>
      </c>
      <c r="AQ2" s="432"/>
      <c r="AR2" s="432"/>
      <c r="AS2" s="432"/>
      <c r="AT2" s="432"/>
      <c r="AU2" s="432"/>
      <c r="AV2" s="252"/>
    </row>
    <row r="3" spans="1:101" x14ac:dyDescent="0.25">
      <c r="D3" s="447"/>
      <c r="E3" s="448"/>
      <c r="F3" s="448"/>
      <c r="G3" s="448"/>
      <c r="H3" s="448"/>
      <c r="I3" s="448"/>
      <c r="J3" s="448"/>
      <c r="K3" s="449"/>
      <c r="L3" s="438"/>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40"/>
      <c r="AP3" s="264" t="s">
        <v>264</v>
      </c>
      <c r="AQ3" s="433"/>
      <c r="AR3" s="433"/>
      <c r="AS3" s="433"/>
      <c r="AT3" s="433"/>
      <c r="AU3" s="433"/>
      <c r="AV3" s="254"/>
    </row>
    <row r="4" spans="1:101" x14ac:dyDescent="0.25">
      <c r="D4" s="447"/>
      <c r="E4" s="448"/>
      <c r="F4" s="448"/>
      <c r="G4" s="448"/>
      <c r="H4" s="448"/>
      <c r="I4" s="448"/>
      <c r="J4" s="448"/>
      <c r="K4" s="449"/>
      <c r="L4" s="438"/>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40"/>
      <c r="AP4" s="264" t="s">
        <v>389</v>
      </c>
      <c r="AQ4" s="433" t="s">
        <v>263</v>
      </c>
      <c r="AR4" s="433"/>
      <c r="AS4" s="433"/>
      <c r="AT4" s="433"/>
      <c r="AU4" s="433"/>
      <c r="AV4" s="254"/>
    </row>
    <row r="5" spans="1:101" ht="15.75" thickBot="1" x14ac:dyDescent="0.3">
      <c r="D5" s="450"/>
      <c r="E5" s="451"/>
      <c r="F5" s="451"/>
      <c r="G5" s="451"/>
      <c r="H5" s="451"/>
      <c r="I5" s="451"/>
      <c r="J5" s="451"/>
      <c r="K5" s="452"/>
      <c r="L5" s="441"/>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3"/>
      <c r="AP5" s="265" t="s">
        <v>245</v>
      </c>
      <c r="AQ5" s="434" t="s">
        <v>245</v>
      </c>
      <c r="AR5" s="434"/>
      <c r="AS5" s="434"/>
      <c r="AT5" s="434"/>
      <c r="AU5" s="434"/>
      <c r="AV5" s="256"/>
    </row>
    <row r="7" spans="1:101" ht="18" customHeight="1" x14ac:dyDescent="0.25">
      <c r="C7" s="64"/>
      <c r="D7" s="379" t="s">
        <v>157</v>
      </c>
      <c r="E7" s="379"/>
      <c r="F7" s="379"/>
      <c r="G7" s="379"/>
      <c r="H7" s="379"/>
      <c r="I7" s="379"/>
      <c r="J7" s="379"/>
      <c r="K7" s="379"/>
      <c r="L7" s="491" t="s">
        <v>2</v>
      </c>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row>
    <row r="8" spans="1:101" ht="18.75" customHeight="1" x14ac:dyDescent="0.25">
      <c r="A8" s="297" t="s">
        <v>266</v>
      </c>
      <c r="B8" s="297"/>
      <c r="C8" s="298"/>
      <c r="D8" s="379"/>
      <c r="E8" s="379"/>
      <c r="F8" s="379"/>
      <c r="G8" s="379"/>
      <c r="H8" s="379"/>
      <c r="I8" s="379"/>
      <c r="J8" s="379"/>
      <c r="K8" s="379"/>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row>
    <row r="9" spans="1:101" ht="15" customHeight="1" x14ac:dyDescent="0.25">
      <c r="C9" s="64"/>
      <c r="D9" s="379"/>
      <c r="E9" s="379"/>
      <c r="F9" s="379"/>
      <c r="G9" s="379"/>
      <c r="H9" s="379"/>
      <c r="I9" s="379"/>
      <c r="J9" s="379"/>
      <c r="K9" s="379"/>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row>
    <row r="10" spans="1:101" ht="15.75" thickBot="1" x14ac:dyDescent="0.3">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row>
    <row r="11" spans="1:101" ht="15" customHeight="1" x14ac:dyDescent="0.25">
      <c r="C11" s="64"/>
      <c r="D11" s="453" t="s">
        <v>4</v>
      </c>
      <c r="E11" s="453"/>
      <c r="F11" s="454"/>
      <c r="G11" s="420" t="s">
        <v>115</v>
      </c>
      <c r="H11" s="422"/>
      <c r="I11" s="422"/>
      <c r="J11" s="422"/>
      <c r="K11" s="422"/>
      <c r="L11" s="416" t="str">
        <f ca="1">IF(AND('Mapa final'!$Q$15="Muy Alta",'Mapa final'!$U$15="Leve"),CONCATENATE("R",'Mapa final'!$A$15),"")</f>
        <v/>
      </c>
      <c r="M11" s="417"/>
      <c r="N11" s="417" t="str">
        <f>IF(AND('Mapa final'!$L$16="Muy Alta",'Mapa final'!$P$16="Leve"),CONCATENATE("R",'Mapa final'!$A$16),"")</f>
        <v/>
      </c>
      <c r="O11" s="417"/>
      <c r="P11" s="417" t="str">
        <f>IF(AND('Mapa final'!$L$18="Muy Alta",'Mapa final'!$P$18="Leve"),CONCATENATE("R",'Mapa final'!$A$18),"")</f>
        <v/>
      </c>
      <c r="Q11" s="418"/>
      <c r="R11" s="416" t="str">
        <f ca="1">IF(AND('Mapa final'!$Q$15="Muy Alta",'Mapa final'!$U$15="Menor"),CONCATENATE("R",'Mapa final'!$A$15),"")</f>
        <v/>
      </c>
      <c r="S11" s="417"/>
      <c r="T11" s="417" t="str">
        <f>IF(AND('Mapa final'!$Q$16="Muy Alta",'Mapa final'!$U$16="Menor"),CONCATENATE("R",'Mapa final'!$A$16),"")</f>
        <v/>
      </c>
      <c r="U11" s="417"/>
      <c r="V11" s="417" t="str">
        <f ca="1">IF(AND('Mapa final'!$Q$18="Muy Alta",'Mapa final'!$U$18="Menor"),CONCATENATE("R",'Mapa final'!$A$18),"")</f>
        <v/>
      </c>
      <c r="W11" s="417"/>
      <c r="X11" s="416" t="str">
        <f ca="1">IF(AND('Mapa final'!$Q$15="Muy Alta",'Mapa final'!$U$15="Moderado"),CONCATENATE("R",'Mapa final'!$A$15),"")</f>
        <v/>
      </c>
      <c r="Y11" s="417"/>
      <c r="Z11" s="417" t="str">
        <f>IF(AND('Mapa final'!Q$16="Muy Alta",'Mapa final'!$U$16="Moderado"),CONCATENATE("R",'Mapa final'!$A$16),"")</f>
        <v/>
      </c>
      <c r="AA11" s="417"/>
      <c r="AB11" s="417" t="str">
        <f ca="1">IF(AND('Mapa final'!$Q$18="Muy Alta",'Mapa final'!$U$18="Moderado"),CONCATENATE("R",'Mapa final'!$A$18),"")</f>
        <v/>
      </c>
      <c r="AC11" s="417"/>
      <c r="AD11" s="416" t="str">
        <f ca="1">IF(AND('Mapa final'!$Q$15="Muy Alta",'Mapa final'!$U$15="Mayor"),CONCATENATE("R",'Mapa final'!$A$15),"")</f>
        <v/>
      </c>
      <c r="AE11" s="417"/>
      <c r="AF11" s="417" t="str">
        <f>IF(AND('Mapa final'!$Q$16="Muy Alta",'Mapa final'!$U$16="Mayor"),CONCATENATE("R",'Mapa final'!$A$16),"")</f>
        <v/>
      </c>
      <c r="AG11" s="417"/>
      <c r="AH11" s="417" t="str">
        <f ca="1">IF(AND('Mapa final'!$Q$18="Muy Alta",'Mapa final'!$U$18="Mayor"),CONCATENATE("R",'Mapa final'!$A$18),"")</f>
        <v/>
      </c>
      <c r="AI11" s="417"/>
      <c r="AJ11" s="407" t="str">
        <f ca="1">IF(AND('Mapa final'!$Q$15="Muy Alta",'Mapa final'!$U$15="Catastrófico"),CONCATENATE("R",'Mapa final'!$A$15),"")</f>
        <v/>
      </c>
      <c r="AK11" s="408"/>
      <c r="AL11" s="408" t="str">
        <f>IF(AND('Mapa final'!$Q$16="Muy Alta",'Mapa final'!$U$16="Catastrófico"),CONCATENATE("R",'Mapa final'!$A$16),"")</f>
        <v/>
      </c>
      <c r="AM11" s="408"/>
      <c r="AN11" s="408" t="str">
        <f ca="1">IF(AND('Mapa final'!$Q$18="Muy Alta",'Mapa final'!$U$18="Catastrófico"),CONCATENATE("R",'Mapa final'!$A$18),"")</f>
        <v/>
      </c>
      <c r="AO11" s="409"/>
      <c r="AQ11" s="455" t="s">
        <v>78</v>
      </c>
      <c r="AR11" s="456"/>
      <c r="AS11" s="456"/>
      <c r="AT11" s="456"/>
      <c r="AU11" s="456"/>
      <c r="AV11" s="457"/>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row>
    <row r="12" spans="1:101" ht="15" customHeight="1" x14ac:dyDescent="0.25">
      <c r="C12" s="64"/>
      <c r="D12" s="453"/>
      <c r="E12" s="453"/>
      <c r="F12" s="454"/>
      <c r="G12" s="424"/>
      <c r="H12" s="425"/>
      <c r="I12" s="425"/>
      <c r="J12" s="425"/>
      <c r="K12" s="431"/>
      <c r="L12" s="410"/>
      <c r="M12" s="419"/>
      <c r="N12" s="419"/>
      <c r="O12" s="419"/>
      <c r="P12" s="419"/>
      <c r="Q12" s="412"/>
      <c r="R12" s="410"/>
      <c r="S12" s="419"/>
      <c r="T12" s="419"/>
      <c r="U12" s="419"/>
      <c r="V12" s="419"/>
      <c r="W12" s="419"/>
      <c r="X12" s="410"/>
      <c r="Y12" s="419"/>
      <c r="Z12" s="419"/>
      <c r="AA12" s="419"/>
      <c r="AB12" s="419"/>
      <c r="AC12" s="419"/>
      <c r="AD12" s="410"/>
      <c r="AE12" s="419"/>
      <c r="AF12" s="419"/>
      <c r="AG12" s="419"/>
      <c r="AH12" s="419"/>
      <c r="AI12" s="419"/>
      <c r="AJ12" s="400"/>
      <c r="AK12" s="406"/>
      <c r="AL12" s="406"/>
      <c r="AM12" s="406"/>
      <c r="AN12" s="406"/>
      <c r="AO12" s="402"/>
      <c r="AP12" s="64"/>
      <c r="AQ12" s="458"/>
      <c r="AR12" s="459"/>
      <c r="AS12" s="459"/>
      <c r="AT12" s="459"/>
      <c r="AU12" s="459"/>
      <c r="AV12" s="460"/>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row>
    <row r="13" spans="1:101" ht="15" customHeight="1" x14ac:dyDescent="0.25">
      <c r="C13" s="64"/>
      <c r="D13" s="453"/>
      <c r="E13" s="453"/>
      <c r="F13" s="454"/>
      <c r="G13" s="424"/>
      <c r="H13" s="425"/>
      <c r="I13" s="425"/>
      <c r="J13" s="425"/>
      <c r="K13" s="431"/>
      <c r="L13" s="410" t="str">
        <f>IF(AND('Mapa final'!$Q$19="Muy Alta",'Mapa final'!$U$19="Leve"),CONCATENATE("R",'Mapa final'!$A$19),"")</f>
        <v/>
      </c>
      <c r="M13" s="419"/>
      <c r="N13" s="419" t="str">
        <f>IF(AND('Mapa final'!$L$20="Muy Alta",'Mapa final'!$P$20="Leve"),CONCATENATE("R",'Mapa final'!$A$20),"")</f>
        <v/>
      </c>
      <c r="O13" s="419"/>
      <c r="P13" s="419" t="str">
        <f>IF(AND('Mapa final'!$L$21="Muy Alta",'Mapa final'!$P$21="Leve"),CONCATENATE("R",'Mapa final'!$A$21),"")</f>
        <v/>
      </c>
      <c r="Q13" s="412"/>
      <c r="R13" s="410" t="str">
        <f>IF(AND('Mapa final'!$Q$19="Muy Alta",'Mapa final'!$U$19="Menor"),CONCATENATE("R",'Mapa final'!$A$19),"")</f>
        <v/>
      </c>
      <c r="S13" s="419"/>
      <c r="T13" s="419" t="str">
        <f ca="1">IF(AND('Mapa final'!$Q$20="Muy Alta",'Mapa final'!$U$20="Menor"),CONCATENATE("R",'Mapa final'!$A$20),"")</f>
        <v/>
      </c>
      <c r="U13" s="419"/>
      <c r="V13" s="419" t="str">
        <f ca="1">IF(AND('Mapa final'!$Q$21="Muy Alta",'Mapa final'!$U$21="Menor"),CONCATENATE("R",'Mapa final'!$A$21),"")</f>
        <v/>
      </c>
      <c r="W13" s="419"/>
      <c r="X13" s="410" t="str">
        <f>IF(AND('Mapa final'!$Q$19="Muy Alta",'Mapa final'!$U$19="Moderado"),CONCATENATE("R",'Mapa final'!$A$19),"")</f>
        <v/>
      </c>
      <c r="Y13" s="419"/>
      <c r="Z13" s="419" t="str">
        <f ca="1">IF(AND('Mapa final'!$Q$20="Muy Alta",'Mapa final'!$U$20="Moderado"),CONCATENATE("R",'Mapa final'!$A$20),"")</f>
        <v/>
      </c>
      <c r="AA13" s="419"/>
      <c r="AB13" s="419" t="str">
        <f ca="1">IF(AND('Mapa final'!$Q$21="Muy Alta",'Mapa final'!$U$21="Moderado"),CONCATENATE("R",'Mapa final'!$A$21),"")</f>
        <v/>
      </c>
      <c r="AC13" s="419"/>
      <c r="AD13" s="410" t="str">
        <f>IF(AND('Mapa final'!$Q$19="Muy Alta",'Mapa final'!$U$19="Mayor"),CONCATENATE("R",'Mapa final'!$A$19),"")</f>
        <v/>
      </c>
      <c r="AE13" s="419"/>
      <c r="AF13" s="419" t="str">
        <f ca="1">IF(AND('Mapa final'!$Q$20="Muy Alta",'Mapa final'!$U$20="Mayor"),CONCATENATE("R",'Mapa final'!$A$20),"")</f>
        <v/>
      </c>
      <c r="AG13" s="419"/>
      <c r="AH13" s="419" t="str">
        <f ca="1">IF(AND('Mapa final'!$Q$21="Muy Alta",'Mapa final'!$U$21="Mayor"),CONCATENATE("R",'Mapa final'!$A$21),"")</f>
        <v/>
      </c>
      <c r="AI13" s="419"/>
      <c r="AJ13" s="400" t="str">
        <f>IF(AND('Mapa final'!$Q$19="Muy Alta",'Mapa final'!$U$19="Catastrófico"),CONCATENATE("R",'Mapa final'!$A$19),"")</f>
        <v/>
      </c>
      <c r="AK13" s="406"/>
      <c r="AL13" s="406" t="str">
        <f ca="1">IF(AND('Mapa final'!$Q$20="Muy Alta",'Mapa final'!$U$20="Catastrófico"),CONCATENATE("R",'Mapa final'!$A$20),"")</f>
        <v/>
      </c>
      <c r="AM13" s="406"/>
      <c r="AN13" s="406" t="str">
        <f>IF(AND('Mapa final'!$Q$21="Muy Alta",'Mapa final'!$L$21="Catastrófico"),CONCATENATE("R",'Mapa final'!$A$21),"")</f>
        <v/>
      </c>
      <c r="AO13" s="402"/>
      <c r="AP13" s="64"/>
      <c r="AQ13" s="458"/>
      <c r="AR13" s="459"/>
      <c r="AS13" s="459"/>
      <c r="AT13" s="459"/>
      <c r="AU13" s="459"/>
      <c r="AV13" s="460"/>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row>
    <row r="14" spans="1:101" ht="15" customHeight="1" x14ac:dyDescent="0.25">
      <c r="C14" s="64"/>
      <c r="D14" s="453"/>
      <c r="E14" s="453"/>
      <c r="F14" s="454"/>
      <c r="G14" s="424"/>
      <c r="H14" s="425"/>
      <c r="I14" s="425"/>
      <c r="J14" s="425"/>
      <c r="K14" s="431"/>
      <c r="L14" s="410"/>
      <c r="M14" s="419"/>
      <c r="N14" s="419"/>
      <c r="O14" s="419"/>
      <c r="P14" s="419"/>
      <c r="Q14" s="412"/>
      <c r="R14" s="410"/>
      <c r="S14" s="419"/>
      <c r="T14" s="419"/>
      <c r="U14" s="419"/>
      <c r="V14" s="419"/>
      <c r="W14" s="419"/>
      <c r="X14" s="410"/>
      <c r="Y14" s="419"/>
      <c r="Z14" s="419"/>
      <c r="AA14" s="419"/>
      <c r="AB14" s="419"/>
      <c r="AC14" s="419"/>
      <c r="AD14" s="410"/>
      <c r="AE14" s="419"/>
      <c r="AF14" s="419"/>
      <c r="AG14" s="419"/>
      <c r="AH14" s="419"/>
      <c r="AI14" s="419"/>
      <c r="AJ14" s="400"/>
      <c r="AK14" s="406"/>
      <c r="AL14" s="406"/>
      <c r="AM14" s="406"/>
      <c r="AN14" s="406"/>
      <c r="AO14" s="402"/>
      <c r="AP14" s="64"/>
      <c r="AQ14" s="458"/>
      <c r="AR14" s="459"/>
      <c r="AS14" s="459"/>
      <c r="AT14" s="459"/>
      <c r="AU14" s="459"/>
      <c r="AV14" s="460"/>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row>
    <row r="15" spans="1:101" ht="15" customHeight="1" x14ac:dyDescent="0.25">
      <c r="C15" s="64"/>
      <c r="D15" s="453"/>
      <c r="E15" s="453"/>
      <c r="F15" s="454"/>
      <c r="G15" s="424"/>
      <c r="H15" s="425"/>
      <c r="I15" s="425"/>
      <c r="J15" s="425"/>
      <c r="K15" s="431"/>
      <c r="L15" s="410" t="str">
        <f ca="1">IF(AND('Mapa final'!$Q$22="Muy Alta",'Mapa final'!$U$22="Leve"),CONCATENATE("R",'Mapa final'!$A$22),"")</f>
        <v/>
      </c>
      <c r="M15" s="419"/>
      <c r="N15" s="419" t="str">
        <f>IF(AND('Mapa final'!$L$23="Muy Alta",'Mapa final'!$P$23="Leve"),CONCATENATE("R",'Mapa final'!$A$23),"")</f>
        <v/>
      </c>
      <c r="O15" s="419"/>
      <c r="P15" s="419" t="str">
        <f>IF(AND('Mapa final'!$L$24="Muy Alta",'Mapa final'!$P$24="Leve"),CONCATENATE("R",'Mapa final'!$A$24),"")</f>
        <v/>
      </c>
      <c r="Q15" s="412"/>
      <c r="R15" s="410" t="str">
        <f ca="1">IF(AND('Mapa final'!$Q$22="Muy Alta",'Mapa final'!$U$22="Menor"),CONCATENATE("R",'Mapa final'!$A$22),"")</f>
        <v/>
      </c>
      <c r="S15" s="419"/>
      <c r="T15" s="419" t="str">
        <f ca="1">IF(AND('Mapa final'!$LR$23="Muy Alta",'Mapa final'!$U$23="Menor"),CONCATENATE("R",'Mapa final'!$A$23),"")</f>
        <v/>
      </c>
      <c r="U15" s="419"/>
      <c r="V15" s="419" t="str">
        <f>IF(AND('Mapa final'!$Q$24="Muy Alta",'Mapa final'!$U$24="Menor"),CONCATENATE("R",'Mapa final'!$A$24),"")</f>
        <v/>
      </c>
      <c r="W15" s="419"/>
      <c r="X15" s="410" t="str">
        <f ca="1">IF(AND('Mapa final'!$Q$22="Muy Alta",'Mapa final'!$U$22="Moderado"),CONCATENATE("R",'Mapa final'!$A$22),"")</f>
        <v/>
      </c>
      <c r="Y15" s="419"/>
      <c r="Z15" s="419" t="str">
        <f ca="1">IF(AND('Mapa final'!$Q$23="Muy Alta",'Mapa final'!$U$23="Moderado"),CONCATENATE("R",'Mapa final'!$A$23),"")</f>
        <v/>
      </c>
      <c r="AA15" s="419"/>
      <c r="AB15" s="419" t="str">
        <f>IF(AND('Mapa final'!$Q$24="Muy Alta",'Mapa final'!$U$24="Moderado"),CONCATENATE("R",'Mapa final'!$A$24),"")</f>
        <v/>
      </c>
      <c r="AC15" s="419"/>
      <c r="AD15" s="410" t="str">
        <f ca="1">IF(AND('Mapa final'!$Q$22="Muy Alta",'Mapa final'!$U$22="Mayor"),CONCATENATE("R",'Mapa final'!$A$22),"")</f>
        <v/>
      </c>
      <c r="AE15" s="419"/>
      <c r="AF15" s="419" t="str">
        <f ca="1">IF(AND('Mapa final'!$Q$23="Muy Alta",'Mapa final'!$U$23="Mayor"),CONCATENATE("R",'Mapa final'!$A$23),"")</f>
        <v/>
      </c>
      <c r="AG15" s="419"/>
      <c r="AH15" s="419" t="str">
        <f>IF(AND('Mapa final'!$Q$24="Muy Alta",'Mapa final'!$U$24="Mayor"),CONCATENATE("R",'Mapa final'!$A$24),"")</f>
        <v/>
      </c>
      <c r="AI15" s="419"/>
      <c r="AJ15" s="400" t="str">
        <f ca="1">IF(AND('Mapa final'!$Q$22="Muy Alta",'Mapa final'!$U$22="Catastrófico"),CONCATENATE("R",'Mapa final'!$A$22),"")</f>
        <v/>
      </c>
      <c r="AK15" s="406"/>
      <c r="AL15" s="406" t="str">
        <f ca="1">IF(AND('Mapa final'!$Q$23="Muy Alta",'Mapa final'!$U$23="Catastrófico"),CONCATENATE("R",'Mapa final'!$A$23),"")</f>
        <v/>
      </c>
      <c r="AM15" s="406"/>
      <c r="AN15" s="406" t="str">
        <f>IF(AND('Mapa final'!$Q$24="Muy Alta",'Mapa final'!$U$24="Catastrófico"),CONCATENATE("R",'Mapa final'!$A$24),"")</f>
        <v/>
      </c>
      <c r="AO15" s="402"/>
      <c r="AP15" s="64"/>
      <c r="AQ15" s="458"/>
      <c r="AR15" s="459"/>
      <c r="AS15" s="459"/>
      <c r="AT15" s="459"/>
      <c r="AU15" s="459"/>
      <c r="AV15" s="460"/>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row>
    <row r="16" spans="1:101" ht="15" customHeight="1" x14ac:dyDescent="0.25">
      <c r="C16" s="64"/>
      <c r="D16" s="453"/>
      <c r="E16" s="453"/>
      <c r="F16" s="454"/>
      <c r="G16" s="424"/>
      <c r="H16" s="425"/>
      <c r="I16" s="425"/>
      <c r="J16" s="425"/>
      <c r="K16" s="431"/>
      <c r="L16" s="410"/>
      <c r="M16" s="419"/>
      <c r="N16" s="419"/>
      <c r="O16" s="419"/>
      <c r="P16" s="419"/>
      <c r="Q16" s="412"/>
      <c r="R16" s="410"/>
      <c r="S16" s="419"/>
      <c r="T16" s="419"/>
      <c r="U16" s="419"/>
      <c r="V16" s="419"/>
      <c r="W16" s="419"/>
      <c r="X16" s="410"/>
      <c r="Y16" s="419"/>
      <c r="Z16" s="419"/>
      <c r="AA16" s="419"/>
      <c r="AB16" s="419"/>
      <c r="AC16" s="419"/>
      <c r="AD16" s="410"/>
      <c r="AE16" s="419"/>
      <c r="AF16" s="419"/>
      <c r="AG16" s="419"/>
      <c r="AH16" s="419"/>
      <c r="AI16" s="419"/>
      <c r="AJ16" s="400"/>
      <c r="AK16" s="406"/>
      <c r="AL16" s="406"/>
      <c r="AM16" s="406"/>
      <c r="AN16" s="406"/>
      <c r="AO16" s="402"/>
      <c r="AP16" s="64"/>
      <c r="AQ16" s="458"/>
      <c r="AR16" s="459"/>
      <c r="AS16" s="459"/>
      <c r="AT16" s="459"/>
      <c r="AU16" s="459"/>
      <c r="AV16" s="460"/>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row>
    <row r="17" spans="3:82" ht="15" customHeight="1" x14ac:dyDescent="0.25">
      <c r="C17" s="64"/>
      <c r="D17" s="453"/>
      <c r="E17" s="453"/>
      <c r="F17" s="454"/>
      <c r="G17" s="424"/>
      <c r="H17" s="425"/>
      <c r="I17" s="425"/>
      <c r="J17" s="425"/>
      <c r="K17" s="431"/>
      <c r="L17" s="410" t="str">
        <f>IF(AND('Mapa final'!$Q$25="Muy Alta",'Mapa final'!$U$25="Leve"),CONCATENATE("R",'Mapa final'!$A$25),"")</f>
        <v/>
      </c>
      <c r="M17" s="419"/>
      <c r="N17" s="419" t="str">
        <f>IF(AND('Mapa final'!$L$26="Muy Alta",'Mapa final'!$P$26="Leve"),CONCATENATE("R",'Mapa final'!$A$26),"")</f>
        <v/>
      </c>
      <c r="O17" s="419"/>
      <c r="P17" s="419" t="str">
        <f>IF(AND('Mapa final'!$L$27="Muy Alta",'Mapa final'!$P$27="Leve"),CONCATENATE("R",'Mapa final'!$A$27),"")</f>
        <v/>
      </c>
      <c r="Q17" s="412"/>
      <c r="R17" s="410" t="str">
        <f>IF(AND('Mapa final'!$Q$25="Muy Alta",'Mapa final'!$U$25="Menor"),CONCATENATE("R",'Mapa final'!$A$25),"")</f>
        <v/>
      </c>
      <c r="S17" s="419"/>
      <c r="T17" s="419" t="str">
        <f>IF(AND('Mapa final'!$Q$26="Muy Alta",'Mapa final'!$U$26="Menor"),CONCATENATE("R",'Mapa final'!$A$26),"")</f>
        <v/>
      </c>
      <c r="U17" s="419"/>
      <c r="V17" s="419" t="str">
        <f>IF(AND('Mapa final'!$Q$27="Muy Alta",'Mapa final'!$U$27="Menor"),CONCATENATE("R",'Mapa final'!$A$27),"")</f>
        <v/>
      </c>
      <c r="W17" s="419"/>
      <c r="X17" s="410" t="str">
        <f>IF(AND('Mapa final'!$Q$25="Muy Alta",'Mapa final'!$U$25="Moderado"),CONCATENATE("R",'Mapa final'!$A$25),"")</f>
        <v/>
      </c>
      <c r="Y17" s="419"/>
      <c r="Z17" s="419" t="str">
        <f>IF(AND('Mapa final'!$Q$26="Muy Alta",'Mapa final'!$U$26="Moderado"),CONCATENATE("R",'Mapa final'!$A$26),"")</f>
        <v/>
      </c>
      <c r="AA17" s="419"/>
      <c r="AB17" s="419" t="str">
        <f>IF(AND('Mapa final'!$Q$27="Muy Alta",'Mapa final'!$U$27="Moderado"),CONCATENATE("R",'Mapa final'!$A$27),"")</f>
        <v/>
      </c>
      <c r="AC17" s="419"/>
      <c r="AD17" s="410" t="str">
        <f>IF(AND('Mapa final'!$Q$25="Muy Alta",'Mapa final'!$U$25="Mayor"),CONCATENATE("R",'Mapa final'!$A$25),"")</f>
        <v/>
      </c>
      <c r="AE17" s="419"/>
      <c r="AF17" s="419" t="str">
        <f>IF(AND('Mapa final'!$Q$26="Muy Alta",'Mapa final'!$U$26="Mayor"),CONCATENATE("R",'Mapa final'!$A$26),"")</f>
        <v/>
      </c>
      <c r="AG17" s="419"/>
      <c r="AH17" s="419" t="str">
        <f>IF(AND('Mapa final'!$Q$27="Muy Alta",'Mapa final'!$U$27="Mayor"),CONCATENATE("R",'Mapa final'!$A$27),"")</f>
        <v/>
      </c>
      <c r="AI17" s="419"/>
      <c r="AJ17" s="400" t="str">
        <f>IF(AND('Mapa final'!$Q$25="Muy Alta",'Mapa final'!$U$25="Catastrófico"),CONCATENATE("R",'Mapa final'!$A$25),"")</f>
        <v/>
      </c>
      <c r="AK17" s="406"/>
      <c r="AL17" s="406" t="str">
        <f>IF(AND('Mapa final'!$Q$26="Muy Alta",'Mapa final'!$U$26="Catastrófico"),CONCATENATE("R",'Mapa final'!$A$26),"")</f>
        <v/>
      </c>
      <c r="AM17" s="406"/>
      <c r="AN17" s="406" t="str">
        <f>IF(AND('Mapa final'!$Q$27="Muy Alta",'Mapa final'!$U$27="Catastrófico"),CONCATENATE("R",'Mapa final'!$A$27),"")</f>
        <v/>
      </c>
      <c r="AO17" s="402"/>
      <c r="AP17" s="64"/>
      <c r="AQ17" s="458"/>
      <c r="AR17" s="459"/>
      <c r="AS17" s="459"/>
      <c r="AT17" s="459"/>
      <c r="AU17" s="459"/>
      <c r="AV17" s="460"/>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row>
    <row r="18" spans="3:82" ht="15.75" customHeight="1" thickBot="1" x14ac:dyDescent="0.3">
      <c r="C18" s="64"/>
      <c r="D18" s="453"/>
      <c r="E18" s="453"/>
      <c r="F18" s="454"/>
      <c r="G18" s="427"/>
      <c r="H18" s="428"/>
      <c r="I18" s="428"/>
      <c r="J18" s="428"/>
      <c r="K18" s="428"/>
      <c r="L18" s="413"/>
      <c r="M18" s="414"/>
      <c r="N18" s="414"/>
      <c r="O18" s="414"/>
      <c r="P18" s="414"/>
      <c r="Q18" s="415"/>
      <c r="R18" s="413"/>
      <c r="S18" s="414"/>
      <c r="T18" s="414"/>
      <c r="U18" s="414"/>
      <c r="V18" s="414"/>
      <c r="W18" s="414"/>
      <c r="X18" s="410"/>
      <c r="Y18" s="419"/>
      <c r="Z18" s="419"/>
      <c r="AA18" s="419"/>
      <c r="AB18" s="419"/>
      <c r="AC18" s="419"/>
      <c r="AD18" s="410"/>
      <c r="AE18" s="419"/>
      <c r="AF18" s="419"/>
      <c r="AG18" s="419"/>
      <c r="AH18" s="419"/>
      <c r="AI18" s="419"/>
      <c r="AJ18" s="400"/>
      <c r="AK18" s="406"/>
      <c r="AL18" s="406"/>
      <c r="AM18" s="406"/>
      <c r="AN18" s="406"/>
      <c r="AO18" s="402"/>
      <c r="AP18" s="64"/>
      <c r="AQ18" s="461"/>
      <c r="AR18" s="462"/>
      <c r="AS18" s="462"/>
      <c r="AT18" s="462"/>
      <c r="AU18" s="462"/>
      <c r="AV18" s="463"/>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row>
    <row r="19" spans="3:82" ht="15" customHeight="1" x14ac:dyDescent="0.25">
      <c r="C19" s="64"/>
      <c r="D19" s="453"/>
      <c r="E19" s="453"/>
      <c r="F19" s="454"/>
      <c r="G19" s="420" t="s">
        <v>114</v>
      </c>
      <c r="H19" s="422"/>
      <c r="I19" s="422"/>
      <c r="J19" s="422"/>
      <c r="K19" s="422"/>
      <c r="L19" s="396" t="str">
        <f ca="1">IF(AND('Mapa final'!$Q$15="Alta",'Mapa final'!$U$15="Leve"),CONCATENATE("R",'Mapa final'!$A$15),"")</f>
        <v/>
      </c>
      <c r="M19" s="397"/>
      <c r="N19" s="397" t="str">
        <f>IF(AND('Mapa final'!$L$16="Alta",'Mapa final'!$P$16="Leve"),CONCATENATE("R",'Mapa final'!$A$16),"")</f>
        <v/>
      </c>
      <c r="O19" s="397"/>
      <c r="P19" s="397" t="str">
        <f>IF(AND('Mapa final'!$L$18="Alta",'Mapa final'!$P$18="Leve"),CONCATENATE("R",'Mapa final'!$A$18),"")</f>
        <v/>
      </c>
      <c r="Q19" s="398"/>
      <c r="R19" s="396" t="str">
        <f ca="1">IF(AND('Mapa final'!$Q$15="Alta",'Mapa final'!$U$15="Menor"),CONCATENATE("R",'Mapa final'!$A$15),"")</f>
        <v/>
      </c>
      <c r="S19" s="397"/>
      <c r="T19" s="399" t="str">
        <f>IF(AND('Mapa final'!$Q$16="Alta",'Mapa final'!$U$16="Menor"),CONCATENATE("R",'Mapa final'!$A$16),"")</f>
        <v/>
      </c>
      <c r="U19" s="399"/>
      <c r="V19" s="399" t="str">
        <f ca="1">IF(AND('Mapa final'!$Q$18="Alta",'Mapa final'!$U$18="Menor"),CONCATENATE("R",'Mapa final'!$A$18),"")</f>
        <v/>
      </c>
      <c r="W19" s="399"/>
      <c r="X19" s="416" t="str">
        <f ca="1">IF(AND('Mapa final'!$Q$15="Alta",'Mapa final'!$U$15="Moderado"),CONCATENATE("R",'Mapa final'!$A$15),"")</f>
        <v/>
      </c>
      <c r="Y19" s="417"/>
      <c r="Z19" s="417" t="str">
        <f>IF(AND('Mapa final'!Q$16="Alta",'Mapa final'!$U$16="Moderado"),CONCATENATE("R",'Mapa final'!$A$16),"")</f>
        <v/>
      </c>
      <c r="AA19" s="417"/>
      <c r="AB19" s="417" t="str">
        <f ca="1">IF(AND('Mapa final'!$Q$18="Alta",'Mapa final'!$U$18="Moderado"),CONCATENATE("R",'Mapa final'!$A$18),"")</f>
        <v/>
      </c>
      <c r="AC19" s="417"/>
      <c r="AD19" s="416" t="str">
        <f ca="1">IF(AND('Mapa final'!$Q$15="Alta",'Mapa final'!$U$15="Mayor"),CONCATENATE("R",'Mapa final'!$A$15),"")</f>
        <v/>
      </c>
      <c r="AE19" s="417"/>
      <c r="AF19" s="417" t="str">
        <f>IF(AND('Mapa final'!$Q$16="Alta",'Mapa final'!$U$16="Mayor"),CONCATENATE("R",'Mapa final'!$A$16),"")</f>
        <v/>
      </c>
      <c r="AG19" s="417"/>
      <c r="AH19" s="417" t="str">
        <f ca="1">IF(AND('Mapa final'!$Q$18="Alta",'Mapa final'!$U$18="Mayor"),CONCATENATE("R",'Mapa final'!$A$18),"")</f>
        <v/>
      </c>
      <c r="AI19" s="417"/>
      <c r="AJ19" s="407" t="str">
        <f ca="1">IF(AND('Mapa final'!$Q$15="Alta",'Mapa final'!$U$15="Catastrófico"),CONCATENATE("R",'Mapa final'!$A$15),"")</f>
        <v/>
      </c>
      <c r="AK19" s="408"/>
      <c r="AL19" s="408" t="str">
        <f>IF(AND('Mapa final'!$Q$16="Alta",'Mapa final'!$U$16="Catastrófico"),CONCATENATE("R",'Mapa final'!$A$16),"")</f>
        <v/>
      </c>
      <c r="AM19" s="408"/>
      <c r="AN19" s="408" t="str">
        <f ca="1">IF(AND('Mapa final'!$Q$18="Alta",'Mapa final'!$U$18="Catastrófico"),CONCATENATE("R",'Mapa final'!$A$18),"")</f>
        <v/>
      </c>
      <c r="AO19" s="409"/>
      <c r="AP19" s="64"/>
      <c r="AQ19" s="464" t="s">
        <v>79</v>
      </c>
      <c r="AR19" s="465"/>
      <c r="AS19" s="465"/>
      <c r="AT19" s="465"/>
      <c r="AU19" s="465"/>
      <c r="AV19" s="466"/>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row>
    <row r="20" spans="3:82" ht="15" customHeight="1" x14ac:dyDescent="0.25">
      <c r="C20" s="64"/>
      <c r="D20" s="453"/>
      <c r="E20" s="453"/>
      <c r="F20" s="454"/>
      <c r="G20" s="424"/>
      <c r="H20" s="425"/>
      <c r="I20" s="425"/>
      <c r="J20" s="425"/>
      <c r="K20" s="425"/>
      <c r="L20" s="390"/>
      <c r="M20" s="399"/>
      <c r="N20" s="399"/>
      <c r="O20" s="399"/>
      <c r="P20" s="399"/>
      <c r="Q20" s="392"/>
      <c r="R20" s="390"/>
      <c r="S20" s="399"/>
      <c r="T20" s="391"/>
      <c r="U20" s="391"/>
      <c r="V20" s="391"/>
      <c r="W20" s="391"/>
      <c r="X20" s="410"/>
      <c r="Y20" s="419"/>
      <c r="Z20" s="419"/>
      <c r="AA20" s="419"/>
      <c r="AB20" s="419"/>
      <c r="AC20" s="419"/>
      <c r="AD20" s="410"/>
      <c r="AE20" s="419"/>
      <c r="AF20" s="419"/>
      <c r="AG20" s="419"/>
      <c r="AH20" s="419"/>
      <c r="AI20" s="419"/>
      <c r="AJ20" s="400"/>
      <c r="AK20" s="406"/>
      <c r="AL20" s="406"/>
      <c r="AM20" s="406"/>
      <c r="AN20" s="406"/>
      <c r="AO20" s="402"/>
      <c r="AP20" s="64"/>
      <c r="AQ20" s="467"/>
      <c r="AR20" s="468"/>
      <c r="AS20" s="468"/>
      <c r="AT20" s="468"/>
      <c r="AU20" s="468"/>
      <c r="AV20" s="469"/>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row>
    <row r="21" spans="3:82" ht="15" customHeight="1" x14ac:dyDescent="0.25">
      <c r="C21" s="64"/>
      <c r="D21" s="453"/>
      <c r="E21" s="453"/>
      <c r="F21" s="454"/>
      <c r="G21" s="424"/>
      <c r="H21" s="425"/>
      <c r="I21" s="425"/>
      <c r="J21" s="425"/>
      <c r="K21" s="425"/>
      <c r="L21" s="390" t="str">
        <f>IF(AND('Mapa final'!$Q$19="Alta",'Mapa final'!$U$19="Leve"),CONCATENATE("R",'Mapa final'!$A$19),"")</f>
        <v/>
      </c>
      <c r="M21" s="399"/>
      <c r="N21" s="399" t="str">
        <f>IF(AND('Mapa final'!$L$20="Alta",'Mapa final'!$P$20="Leve"),CONCATENATE("R",'Mapa final'!$A$20),"")</f>
        <v/>
      </c>
      <c r="O21" s="399"/>
      <c r="P21" s="399" t="str">
        <f>IF(AND('Mapa final'!$L$21="Alta",'Mapa final'!$P$21="Leve"),CONCATENATE("R",'Mapa final'!$A$21),"")</f>
        <v/>
      </c>
      <c r="Q21" s="392"/>
      <c r="R21" s="390" t="str">
        <f>IF(AND('Mapa final'!$Q$19="Alta",'Mapa final'!$U$19="Menor"),CONCATENATE("R",'Mapa final'!$A$19),"")</f>
        <v/>
      </c>
      <c r="S21" s="399"/>
      <c r="T21" s="399" t="str">
        <f ca="1">IF(AND('Mapa final'!$Q$20="Alta",'Mapa final'!$U$20="Menor"),CONCATENATE("R",'Mapa final'!$A$20),"")</f>
        <v/>
      </c>
      <c r="U21" s="399"/>
      <c r="V21" s="399" t="str">
        <f ca="1">IF(AND('Mapa final'!$Q$21="Alta",'Mapa final'!$U$21="Menor"),CONCATENATE("R",'Mapa final'!$A$21),"")</f>
        <v/>
      </c>
      <c r="W21" s="399"/>
      <c r="X21" s="410" t="str">
        <f>IF(AND('Mapa final'!$Q$19="Alta",'Mapa final'!$U$19="Moderado"),CONCATENATE("R",'Mapa final'!$A$19),"")</f>
        <v/>
      </c>
      <c r="Y21" s="419"/>
      <c r="Z21" s="419" t="str">
        <f ca="1">IF(AND('Mapa final'!$Q$20="Alta",'Mapa final'!$U$20="Moderado"),CONCATENATE("R",'Mapa final'!$A$20),"")</f>
        <v/>
      </c>
      <c r="AA21" s="419"/>
      <c r="AB21" s="419" t="str">
        <f ca="1">IF(AND('Mapa final'!$Q$21="Alta",'Mapa final'!$U$21="Moderado"),CONCATENATE("R",'Mapa final'!$A$21),"")</f>
        <v/>
      </c>
      <c r="AC21" s="419"/>
      <c r="AD21" s="410" t="str">
        <f>IF(AND('Mapa final'!$Q$19="Alta",'Mapa final'!$U$19="Mayor"),CONCATENATE("R",'Mapa final'!$A$19),"")</f>
        <v/>
      </c>
      <c r="AE21" s="419"/>
      <c r="AF21" s="419" t="str">
        <f ca="1">IF(AND('Mapa final'!$Q$20="Alta",'Mapa final'!$U$20="Mayor"),CONCATENATE("R",'Mapa final'!$A$20),"")</f>
        <v/>
      </c>
      <c r="AG21" s="419"/>
      <c r="AH21" s="419" t="str">
        <f ca="1">IF(AND('Mapa final'!$Q$21="Alta",'Mapa final'!$U$21="Mayor"),CONCATENATE("R",'Mapa final'!$A$21),"")</f>
        <v/>
      </c>
      <c r="AI21" s="419"/>
      <c r="AJ21" s="400" t="str">
        <f>IF(AND('Mapa final'!$Q$19="Alta",'Mapa final'!$U$19="Catastrófico"),CONCATENATE("R",'Mapa final'!$A$19),"")</f>
        <v/>
      </c>
      <c r="AK21" s="406"/>
      <c r="AL21" s="406" t="str">
        <f ca="1">IF(AND('Mapa final'!$Q$20="Alta",'Mapa final'!$U$20="Catastrófico"),CONCATENATE("R",'Mapa final'!$A$20),"")</f>
        <v/>
      </c>
      <c r="AM21" s="406"/>
      <c r="AN21" s="406" t="str">
        <f>IF(AND('Mapa final'!$Q$21="Alta",'Mapa final'!$L$21="Catastrófico"),CONCATENATE("R",'Mapa final'!$A$21),"")</f>
        <v/>
      </c>
      <c r="AO21" s="402"/>
      <c r="AP21" s="64"/>
      <c r="AQ21" s="467"/>
      <c r="AR21" s="468"/>
      <c r="AS21" s="468"/>
      <c r="AT21" s="468"/>
      <c r="AU21" s="468"/>
      <c r="AV21" s="469"/>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row>
    <row r="22" spans="3:82" ht="15" customHeight="1" x14ac:dyDescent="0.25">
      <c r="C22" s="64"/>
      <c r="D22" s="453"/>
      <c r="E22" s="453"/>
      <c r="F22" s="454"/>
      <c r="G22" s="424"/>
      <c r="H22" s="425"/>
      <c r="I22" s="425"/>
      <c r="J22" s="425"/>
      <c r="K22" s="425"/>
      <c r="L22" s="390"/>
      <c r="M22" s="399"/>
      <c r="N22" s="399"/>
      <c r="O22" s="399"/>
      <c r="P22" s="399"/>
      <c r="Q22" s="392"/>
      <c r="R22" s="390"/>
      <c r="S22" s="399"/>
      <c r="T22" s="391"/>
      <c r="U22" s="391"/>
      <c r="V22" s="391"/>
      <c r="W22" s="391"/>
      <c r="X22" s="410"/>
      <c r="Y22" s="419"/>
      <c r="Z22" s="419"/>
      <c r="AA22" s="419"/>
      <c r="AB22" s="419"/>
      <c r="AC22" s="419"/>
      <c r="AD22" s="410"/>
      <c r="AE22" s="419"/>
      <c r="AF22" s="419"/>
      <c r="AG22" s="419"/>
      <c r="AH22" s="419"/>
      <c r="AI22" s="419"/>
      <c r="AJ22" s="400"/>
      <c r="AK22" s="406"/>
      <c r="AL22" s="406"/>
      <c r="AM22" s="406"/>
      <c r="AN22" s="406"/>
      <c r="AO22" s="402"/>
      <c r="AP22" s="64"/>
      <c r="AQ22" s="467"/>
      <c r="AR22" s="468"/>
      <c r="AS22" s="468"/>
      <c r="AT22" s="468"/>
      <c r="AU22" s="468"/>
      <c r="AV22" s="469"/>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row>
    <row r="23" spans="3:82" ht="15" customHeight="1" x14ac:dyDescent="0.25">
      <c r="C23" s="64"/>
      <c r="D23" s="453"/>
      <c r="E23" s="453"/>
      <c r="F23" s="454"/>
      <c r="G23" s="424"/>
      <c r="H23" s="425"/>
      <c r="I23" s="425"/>
      <c r="J23" s="425"/>
      <c r="K23" s="425"/>
      <c r="L23" s="390" t="str">
        <f ca="1">IF(AND('Mapa final'!$Q$22="Alta",'Mapa final'!$U$22="Leve"),CONCATENATE("R",'Mapa final'!$A$22),"")</f>
        <v/>
      </c>
      <c r="M23" s="399"/>
      <c r="N23" s="399" t="str">
        <f>IF(AND('Mapa final'!$L$23="Alta",'Mapa final'!$P$23="Leve"),CONCATENATE("R",'Mapa final'!$A$23),"")</f>
        <v/>
      </c>
      <c r="O23" s="399"/>
      <c r="P23" s="399" t="str">
        <f>IF(AND('Mapa final'!$L$24="Alta",'Mapa final'!$P$24="Leve"),CONCATENATE("R",'Mapa final'!$A$24),"")</f>
        <v/>
      </c>
      <c r="Q23" s="392"/>
      <c r="R23" s="390" t="str">
        <f ca="1">IF(AND('Mapa final'!$Q$22="Alta",'Mapa final'!$U$22="Menor"),CONCATENATE("R",'Mapa final'!$A$22),"")</f>
        <v/>
      </c>
      <c r="S23" s="399"/>
      <c r="T23" s="399" t="str">
        <f ca="1">IF(AND('Mapa final'!$LR$23="Alta",'Mapa final'!$U$23="Menor"),CONCATENATE("R",'Mapa final'!$A$23),"")</f>
        <v/>
      </c>
      <c r="U23" s="399"/>
      <c r="V23" s="399" t="str">
        <f>IF(AND('Mapa final'!$Q$24="Alta",'Mapa final'!$U$24="Menor"),CONCATENATE("R",'Mapa final'!$A$24),"")</f>
        <v/>
      </c>
      <c r="W23" s="399"/>
      <c r="X23" s="410" t="str">
        <f ca="1">IF(AND('Mapa final'!$Q$22="Alta",'Mapa final'!$U$22="Moderado"),CONCATENATE("R",'Mapa final'!$A$22),"")</f>
        <v/>
      </c>
      <c r="Y23" s="419"/>
      <c r="Z23" s="419" t="str">
        <f ca="1">IF(AND('Mapa final'!$Q$23="Alta",'Mapa final'!$U$23="Moderado"),CONCATENATE("R",'Mapa final'!$A$23),"")</f>
        <v/>
      </c>
      <c r="AA23" s="419"/>
      <c r="AB23" s="419" t="str">
        <f>IF(AND('Mapa final'!$Q$24="Alta",'Mapa final'!$U$24="Moderado"),CONCATENATE("R",'Mapa final'!$A$24),"")</f>
        <v/>
      </c>
      <c r="AC23" s="419"/>
      <c r="AD23" s="410" t="str">
        <f ca="1">IF(AND('Mapa final'!$Q$22="Alta",'Mapa final'!$U$22="Mayor"),CONCATENATE("R",'Mapa final'!$A$22),"")</f>
        <v/>
      </c>
      <c r="AE23" s="419"/>
      <c r="AF23" s="419" t="str">
        <f ca="1">IF(AND('Mapa final'!$Q$23="Alta",'Mapa final'!$U$23="Mayor"),CONCATENATE("R",'Mapa final'!$A$23),"")</f>
        <v/>
      </c>
      <c r="AG23" s="419"/>
      <c r="AH23" s="419" t="str">
        <f>IF(AND('Mapa final'!$Q$24="Alta",'Mapa final'!$U$24="Mayor"),CONCATENATE("R",'Mapa final'!$A$24),"")</f>
        <v/>
      </c>
      <c r="AI23" s="419"/>
      <c r="AJ23" s="400" t="str">
        <f ca="1">IF(AND('Mapa final'!$Q$22="Alta",'Mapa final'!$U$22="Catastrófico"),CONCATENATE("R",'Mapa final'!$A$22),"")</f>
        <v/>
      </c>
      <c r="AK23" s="406"/>
      <c r="AL23" s="406" t="str">
        <f ca="1">IF(AND('Mapa final'!$Q$23="Alta",'Mapa final'!$U$23="Catastrófico"),CONCATENATE("R",'Mapa final'!$A$23),"")</f>
        <v/>
      </c>
      <c r="AM23" s="406"/>
      <c r="AN23" s="406" t="str">
        <f>IF(AND('Mapa final'!$Q$24="Alta",'Mapa final'!$U$24="Catastrófico"),CONCATENATE("R",'Mapa final'!$A$24),"")</f>
        <v/>
      </c>
      <c r="AO23" s="402"/>
      <c r="AP23" s="64"/>
      <c r="AQ23" s="467"/>
      <c r="AR23" s="468"/>
      <c r="AS23" s="468"/>
      <c r="AT23" s="468"/>
      <c r="AU23" s="468"/>
      <c r="AV23" s="469"/>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row>
    <row r="24" spans="3:82" ht="15" customHeight="1" x14ac:dyDescent="0.25">
      <c r="C24" s="64"/>
      <c r="D24" s="453"/>
      <c r="E24" s="453"/>
      <c r="F24" s="454"/>
      <c r="G24" s="424"/>
      <c r="H24" s="425"/>
      <c r="I24" s="425"/>
      <c r="J24" s="425"/>
      <c r="K24" s="425"/>
      <c r="L24" s="390"/>
      <c r="M24" s="399"/>
      <c r="N24" s="399"/>
      <c r="O24" s="399"/>
      <c r="P24" s="399"/>
      <c r="Q24" s="392"/>
      <c r="R24" s="390"/>
      <c r="S24" s="399"/>
      <c r="T24" s="391"/>
      <c r="U24" s="391"/>
      <c r="V24" s="391"/>
      <c r="W24" s="391"/>
      <c r="X24" s="410"/>
      <c r="Y24" s="419"/>
      <c r="Z24" s="419"/>
      <c r="AA24" s="419"/>
      <c r="AB24" s="419"/>
      <c r="AC24" s="419"/>
      <c r="AD24" s="410"/>
      <c r="AE24" s="419"/>
      <c r="AF24" s="419"/>
      <c r="AG24" s="419"/>
      <c r="AH24" s="419"/>
      <c r="AI24" s="419"/>
      <c r="AJ24" s="400"/>
      <c r="AK24" s="406"/>
      <c r="AL24" s="406"/>
      <c r="AM24" s="406"/>
      <c r="AN24" s="406"/>
      <c r="AO24" s="402"/>
      <c r="AP24" s="64"/>
      <c r="AQ24" s="467"/>
      <c r="AR24" s="468"/>
      <c r="AS24" s="468"/>
      <c r="AT24" s="468"/>
      <c r="AU24" s="468"/>
      <c r="AV24" s="469"/>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row>
    <row r="25" spans="3:82" ht="15" customHeight="1" x14ac:dyDescent="0.25">
      <c r="C25" s="64"/>
      <c r="D25" s="453"/>
      <c r="E25" s="453"/>
      <c r="F25" s="454"/>
      <c r="G25" s="424"/>
      <c r="H25" s="425"/>
      <c r="I25" s="425"/>
      <c r="J25" s="425"/>
      <c r="K25" s="425"/>
      <c r="L25" s="390" t="str">
        <f>IF(AND('Mapa final'!$Q$25="Alta",'Mapa final'!$U$25="Leve"),CONCATENATE("R",'Mapa final'!$A$25),"")</f>
        <v/>
      </c>
      <c r="M25" s="399"/>
      <c r="N25" s="399" t="str">
        <f>IF(AND('Mapa final'!$L$26="Alta",'Mapa final'!$P$26="Leve"),CONCATENATE("R",'Mapa final'!$A$26),"")</f>
        <v/>
      </c>
      <c r="O25" s="399"/>
      <c r="P25" s="399" t="str">
        <f>IF(AND('Mapa final'!$L$27="Alta",'Mapa final'!$P$27="Leve"),CONCATENATE("R",'Mapa final'!$A$27),"")</f>
        <v/>
      </c>
      <c r="Q25" s="392"/>
      <c r="R25" s="390" t="str">
        <f>IF(AND('Mapa final'!$Q$25="Alta",'Mapa final'!$U$25="Menor"),CONCATENATE("R",'Mapa final'!$A$25),"")</f>
        <v/>
      </c>
      <c r="S25" s="399"/>
      <c r="T25" s="399" t="str">
        <f>IF(AND('Mapa final'!$Q$26="Alta",'Mapa final'!$U$26="Menor"),CONCATENATE("R",'Mapa final'!$A$26),"")</f>
        <v/>
      </c>
      <c r="U25" s="399"/>
      <c r="V25" s="399" t="str">
        <f>IF(AND('Mapa final'!$Q$27="Alta",'Mapa final'!$U$27="Menor"),CONCATENATE("R",'Mapa final'!$A$27),"")</f>
        <v/>
      </c>
      <c r="W25" s="399"/>
      <c r="X25" s="410" t="str">
        <f>IF(AND('Mapa final'!$Q$25="Alta",'Mapa final'!$U$25="Moderado"),CONCATENATE("R",'Mapa final'!$A$25),"")</f>
        <v/>
      </c>
      <c r="Y25" s="419"/>
      <c r="Z25" s="419" t="str">
        <f>IF(AND('Mapa final'!$Q$26="Alta",'Mapa final'!$U$26="Moderado"),CONCATENATE("R",'Mapa final'!$A$26),"")</f>
        <v/>
      </c>
      <c r="AA25" s="419"/>
      <c r="AB25" s="419" t="str">
        <f>IF(AND('Mapa final'!$Q$27="Alta",'Mapa final'!$U$27="Moderado"),CONCATENATE("R",'Mapa final'!$A$27),"")</f>
        <v/>
      </c>
      <c r="AC25" s="419"/>
      <c r="AD25" s="410" t="str">
        <f>IF(AND('Mapa final'!$Q$25="Alta",'Mapa final'!$U$25="Mayor"),CONCATENATE("R",'Mapa final'!$A$25),"")</f>
        <v/>
      </c>
      <c r="AE25" s="419"/>
      <c r="AF25" s="419" t="str">
        <f>IF(AND('Mapa final'!$Q$26="Alta",'Mapa final'!$U$26="Mayor"),CONCATENATE("R",'Mapa final'!$A$26),"")</f>
        <v/>
      </c>
      <c r="AG25" s="419"/>
      <c r="AH25" s="419" t="str">
        <f>IF(AND('Mapa final'!$Q$27="Alta",'Mapa final'!$U$27="Mayor"),CONCATENATE("R",'Mapa final'!$A$27),"")</f>
        <v/>
      </c>
      <c r="AI25" s="419"/>
      <c r="AJ25" s="400" t="str">
        <f>IF(AND('Mapa final'!$Q$25="Alta",'Mapa final'!$U$25="Catastrófico"),CONCATENATE("R",'Mapa final'!$A$25),"")</f>
        <v/>
      </c>
      <c r="AK25" s="406"/>
      <c r="AL25" s="406" t="str">
        <f>IF(AND('Mapa final'!$Q$26="Alta",'Mapa final'!$U$26="Catastrófico"),CONCATENATE("R",'Mapa final'!$A$26),"")</f>
        <v/>
      </c>
      <c r="AM25" s="406"/>
      <c r="AN25" s="406" t="str">
        <f>IF(AND('Mapa final'!$Q$27="Alta",'Mapa final'!$U$27="Catastrófico"),CONCATENATE("R",'Mapa final'!$A$27),"")</f>
        <v/>
      </c>
      <c r="AO25" s="402"/>
      <c r="AP25" s="64"/>
      <c r="AQ25" s="467"/>
      <c r="AR25" s="468"/>
      <c r="AS25" s="468"/>
      <c r="AT25" s="468"/>
      <c r="AU25" s="468"/>
      <c r="AV25" s="469"/>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row>
    <row r="26" spans="3:82" ht="15.75" customHeight="1" thickBot="1" x14ac:dyDescent="0.3">
      <c r="C26" s="64"/>
      <c r="D26" s="453"/>
      <c r="E26" s="453"/>
      <c r="F26" s="454"/>
      <c r="G26" s="427"/>
      <c r="H26" s="428"/>
      <c r="I26" s="428"/>
      <c r="J26" s="428"/>
      <c r="K26" s="428"/>
      <c r="L26" s="393"/>
      <c r="M26" s="394"/>
      <c r="N26" s="394"/>
      <c r="O26" s="394"/>
      <c r="P26" s="394"/>
      <c r="Q26" s="395"/>
      <c r="R26" s="393"/>
      <c r="S26" s="394"/>
      <c r="T26" s="391"/>
      <c r="U26" s="391"/>
      <c r="V26" s="391"/>
      <c r="W26" s="391"/>
      <c r="X26" s="410"/>
      <c r="Y26" s="419"/>
      <c r="Z26" s="419"/>
      <c r="AA26" s="419"/>
      <c r="AB26" s="419"/>
      <c r="AC26" s="419"/>
      <c r="AD26" s="410"/>
      <c r="AE26" s="419"/>
      <c r="AF26" s="419"/>
      <c r="AG26" s="419"/>
      <c r="AH26" s="419"/>
      <c r="AI26" s="419"/>
      <c r="AJ26" s="400"/>
      <c r="AK26" s="406"/>
      <c r="AL26" s="406"/>
      <c r="AM26" s="406"/>
      <c r="AN26" s="406"/>
      <c r="AO26" s="402"/>
      <c r="AP26" s="64"/>
      <c r="AQ26" s="470"/>
      <c r="AR26" s="471"/>
      <c r="AS26" s="471"/>
      <c r="AT26" s="471"/>
      <c r="AU26" s="471"/>
      <c r="AV26" s="472"/>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row>
    <row r="27" spans="3:82" ht="15" customHeight="1" x14ac:dyDescent="0.25">
      <c r="C27" s="64"/>
      <c r="D27" s="453"/>
      <c r="E27" s="453"/>
      <c r="F27" s="454"/>
      <c r="G27" s="420" t="s">
        <v>116</v>
      </c>
      <c r="H27" s="422"/>
      <c r="I27" s="422"/>
      <c r="J27" s="422"/>
      <c r="K27" s="422"/>
      <c r="L27" s="396" t="str">
        <f ca="1">IF(AND('Mapa final'!$Q$15="Media",'Mapa final'!$U$15="Leve"),CONCATENATE("R",'Mapa final'!$A$15),"")</f>
        <v/>
      </c>
      <c r="M27" s="397"/>
      <c r="N27" s="397" t="str">
        <f>IF(AND('Mapa final'!$L$16="Media",'Mapa final'!$P$16="Leve"),CONCATENATE("R",'Mapa final'!$A$16),"")</f>
        <v/>
      </c>
      <c r="O27" s="397"/>
      <c r="P27" s="397" t="str">
        <f>IF(AND('Mapa final'!$L$18="Media",'Mapa final'!$P$18="Leve"),CONCATENATE("R",'Mapa final'!$A$18),"")</f>
        <v/>
      </c>
      <c r="Q27" s="398"/>
      <c r="R27" s="396" t="str">
        <f ca="1">IF(AND('Mapa final'!$Q$15="Media",'Mapa final'!$U$15="Menor"),CONCATENATE("R",'Mapa final'!$D$15),"")</f>
        <v>R1</v>
      </c>
      <c r="S27" s="397"/>
      <c r="T27" s="397" t="str">
        <f>IF(AND('Mapa final'!$Q$16="Media",'Mapa final'!$U$16="Menor"),CONCATENATE("R",'Mapa final'!$A$16),"")</f>
        <v/>
      </c>
      <c r="U27" s="397"/>
      <c r="V27" s="397" t="str">
        <f ca="1">IF(AND('Mapa final'!$Q$18="Media",'Mapa final'!$U$18="Menor"),CONCATENATE("R",'Mapa final'!$A$18),"")</f>
        <v/>
      </c>
      <c r="W27" s="397"/>
      <c r="X27" s="396" t="str">
        <f ca="1">IF(AND('Mapa final'!$Q$15="Media",'Mapa final'!$U$15="Moderado"),CONCATENATE("R",'Mapa final'!$A$15),"")</f>
        <v/>
      </c>
      <c r="Y27" s="397"/>
      <c r="Z27" s="397" t="str">
        <f>IF(AND('Mapa final'!Q$16="Media",'Mapa final'!$U$16="Moderado"),CONCATENATE("R",'Mapa final'!$A$16),"")</f>
        <v/>
      </c>
      <c r="AA27" s="397"/>
      <c r="AB27" s="397" t="str">
        <f ca="1">IF(AND('Mapa final'!$Q$18="Media",'Mapa final'!$U$18="Moderado"),CONCATENATE("R",'Mapa final'!$A$18),"")</f>
        <v/>
      </c>
      <c r="AC27" s="397"/>
      <c r="AD27" s="416" t="str">
        <f ca="1">IF(AND('Mapa final'!$Q$15="Media",'Mapa final'!$U$15="Mayor"),CONCATENATE("R",'Mapa final'!$A$15),"")</f>
        <v/>
      </c>
      <c r="AE27" s="417"/>
      <c r="AF27" s="417" t="str">
        <f>IF(AND('Mapa final'!$Q$16="Media",'Mapa final'!$U$16="Mayor"),CONCATENATE("R",'Mapa final'!$A$16),"")</f>
        <v/>
      </c>
      <c r="AG27" s="417"/>
      <c r="AH27" s="417" t="str">
        <f ca="1">IF(AND('Mapa final'!$Q$18="Media",'Mapa final'!$U$18="Mayor"),CONCATENATE("R",'Mapa final'!$A$18),"")</f>
        <v/>
      </c>
      <c r="AI27" s="417"/>
      <c r="AJ27" s="407" t="str">
        <f ca="1">IF(AND('Mapa final'!$Q$15="Media",'Mapa final'!$U$15="Catastrófico"),CONCATENATE("R",'Mapa final'!$A$15),"")</f>
        <v/>
      </c>
      <c r="AK27" s="408"/>
      <c r="AL27" s="408" t="str">
        <f>IF(AND('Mapa final'!$Q$16="Media",'Mapa final'!$U$16="Catastrófico"),CONCATENATE("R",'Mapa final'!$A$16),"")</f>
        <v/>
      </c>
      <c r="AM27" s="408"/>
      <c r="AN27" s="408" t="str">
        <f ca="1">IF(AND('Mapa final'!$Q$18="Media",'Mapa final'!$U$18="Catastrófico"),CONCATENATE("R",'Mapa final'!$A$18),"")</f>
        <v/>
      </c>
      <c r="AO27" s="409"/>
      <c r="AP27" s="64"/>
      <c r="AQ27" s="473" t="s">
        <v>80</v>
      </c>
      <c r="AR27" s="474"/>
      <c r="AS27" s="474"/>
      <c r="AT27" s="474"/>
      <c r="AU27" s="474"/>
      <c r="AV27" s="475"/>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row>
    <row r="28" spans="3:82" ht="15" customHeight="1" x14ac:dyDescent="0.25">
      <c r="C28" s="64"/>
      <c r="D28" s="453"/>
      <c r="E28" s="453"/>
      <c r="F28" s="454"/>
      <c r="G28" s="424"/>
      <c r="H28" s="425"/>
      <c r="I28" s="425"/>
      <c r="J28" s="425"/>
      <c r="K28" s="431"/>
      <c r="L28" s="390"/>
      <c r="M28" s="399"/>
      <c r="N28" s="399"/>
      <c r="O28" s="399"/>
      <c r="P28" s="399"/>
      <c r="Q28" s="392"/>
      <c r="R28" s="390"/>
      <c r="S28" s="399"/>
      <c r="T28" s="399"/>
      <c r="U28" s="399"/>
      <c r="V28" s="399"/>
      <c r="W28" s="399"/>
      <c r="X28" s="390"/>
      <c r="Y28" s="399"/>
      <c r="Z28" s="399"/>
      <c r="AA28" s="399"/>
      <c r="AB28" s="399"/>
      <c r="AC28" s="399"/>
      <c r="AD28" s="410"/>
      <c r="AE28" s="419"/>
      <c r="AF28" s="419"/>
      <c r="AG28" s="419"/>
      <c r="AH28" s="419"/>
      <c r="AI28" s="419"/>
      <c r="AJ28" s="400"/>
      <c r="AK28" s="406"/>
      <c r="AL28" s="406"/>
      <c r="AM28" s="406"/>
      <c r="AN28" s="406"/>
      <c r="AO28" s="402"/>
      <c r="AP28" s="64"/>
      <c r="AQ28" s="476"/>
      <c r="AR28" s="477"/>
      <c r="AS28" s="477"/>
      <c r="AT28" s="477"/>
      <c r="AU28" s="477"/>
      <c r="AV28" s="478"/>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row>
    <row r="29" spans="3:82" ht="15" customHeight="1" x14ac:dyDescent="0.25">
      <c r="C29" s="64"/>
      <c r="D29" s="453"/>
      <c r="E29" s="453"/>
      <c r="F29" s="454"/>
      <c r="G29" s="424"/>
      <c r="H29" s="425"/>
      <c r="I29" s="425"/>
      <c r="J29" s="425"/>
      <c r="K29" s="431"/>
      <c r="L29" s="390" t="str">
        <f>IF(AND('Mapa final'!$Q$19="Media",'Mapa final'!$U$19="Leve"),CONCATENATE("R",'Mapa final'!$A$19),"")</f>
        <v/>
      </c>
      <c r="M29" s="399"/>
      <c r="N29" s="399" t="str">
        <f>IF(AND('Mapa final'!$L$20="Media",'Mapa final'!$P$20="Leve"),CONCATENATE("R",'Mapa final'!$A$20),"")</f>
        <v/>
      </c>
      <c r="O29" s="399"/>
      <c r="P29" s="399" t="str">
        <f>IF(AND('Mapa final'!$L$21="Media",'Mapa final'!$P$21="Leve"),CONCATENATE("R",'Mapa final'!$A$21),"")</f>
        <v/>
      </c>
      <c r="Q29" s="392"/>
      <c r="R29" s="390" t="str">
        <f>IF(AND('Mapa final'!$Q$19="Media",'Mapa final'!$U$19="Menor"),CONCATENATE("R",'Mapa final'!$A$19),"")</f>
        <v/>
      </c>
      <c r="S29" s="399"/>
      <c r="T29" s="399" t="str">
        <f ca="1">IF(AND('Mapa final'!$Q$20="Media",'Mapa final'!$U$20="Menor"),CONCATENATE("R",'Mapa final'!$A$20),"")</f>
        <v/>
      </c>
      <c r="U29" s="399"/>
      <c r="V29" s="399" t="str">
        <f ca="1">IF(AND('Mapa final'!$Q$21="Media",'Mapa final'!$U$21="Menor"),CONCATENATE("R",'Mapa final'!$A$21),"")</f>
        <v/>
      </c>
      <c r="W29" s="399"/>
      <c r="X29" s="390" t="str">
        <f>IF(AND('Mapa final'!$Q$19="Media",'Mapa final'!$U$19="Moderado"),CONCATENATE("R",'Mapa final'!$A$19),"")</f>
        <v/>
      </c>
      <c r="Y29" s="399"/>
      <c r="Z29" s="399" t="str">
        <f ca="1">IF(AND('Mapa final'!$Q$20="Media",'Mapa final'!$U$20="Moderado"),CONCATENATE("R",'Mapa final'!$A$20),"")</f>
        <v/>
      </c>
      <c r="AA29" s="399"/>
      <c r="AB29" s="399" t="str">
        <f ca="1">IF(AND('Mapa final'!$Q$21="Media",'Mapa final'!$U$21="Moderado"),CONCATENATE("R",'Mapa final'!$A$21),"")</f>
        <v/>
      </c>
      <c r="AC29" s="399"/>
      <c r="AD29" s="410" t="str">
        <f>IF(AND('Mapa final'!$Q$19="Media",'Mapa final'!$U$19="Mayor"),CONCATENATE("R",'Mapa final'!$A$19),"")</f>
        <v/>
      </c>
      <c r="AE29" s="419"/>
      <c r="AF29" s="419" t="str">
        <f ca="1">IF(AND('Mapa final'!$Q$20="Media",'Mapa final'!$U$20="Mayor"),CONCATENATE("R",'Mapa final'!$A$20),"")</f>
        <v/>
      </c>
      <c r="AG29" s="419"/>
      <c r="AH29" s="419" t="str">
        <f ca="1">IF(AND('Mapa final'!$Q$21="Media",'Mapa final'!$U$21="Mayor"),CONCATENATE("R",'Mapa final'!$A$21),"")</f>
        <v/>
      </c>
      <c r="AI29" s="419"/>
      <c r="AJ29" s="400" t="str">
        <f>IF(AND('Mapa final'!$Q$19="Media",'Mapa final'!$U$19="Catastrófico"),CONCATENATE("R",'Mapa final'!$A$19),"")</f>
        <v/>
      </c>
      <c r="AK29" s="406"/>
      <c r="AL29" s="406" t="str">
        <f ca="1">IF(AND('Mapa final'!$Q$20="Media",'Mapa final'!$U$20="Catastrófico"),CONCATENATE("R",'Mapa final'!$A$20),"")</f>
        <v/>
      </c>
      <c r="AM29" s="406"/>
      <c r="AN29" s="406" t="str">
        <f>IF(AND('Mapa final'!$Q$21="Media",'Mapa final'!$L$21="Catastrófico"),CONCATENATE("R",'Mapa final'!$A$21),"")</f>
        <v/>
      </c>
      <c r="AO29" s="402"/>
      <c r="AP29" s="64"/>
      <c r="AQ29" s="476"/>
      <c r="AR29" s="477"/>
      <c r="AS29" s="477"/>
      <c r="AT29" s="477"/>
      <c r="AU29" s="477"/>
      <c r="AV29" s="478"/>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row>
    <row r="30" spans="3:82" ht="15" customHeight="1" x14ac:dyDescent="0.25">
      <c r="C30" s="64"/>
      <c r="D30" s="453"/>
      <c r="E30" s="453"/>
      <c r="F30" s="454"/>
      <c r="G30" s="424"/>
      <c r="H30" s="425"/>
      <c r="I30" s="425"/>
      <c r="J30" s="425"/>
      <c r="K30" s="431"/>
      <c r="L30" s="390"/>
      <c r="M30" s="399"/>
      <c r="N30" s="399"/>
      <c r="O30" s="399"/>
      <c r="P30" s="399"/>
      <c r="Q30" s="392"/>
      <c r="R30" s="390"/>
      <c r="S30" s="399"/>
      <c r="T30" s="399"/>
      <c r="U30" s="399"/>
      <c r="V30" s="399"/>
      <c r="W30" s="399"/>
      <c r="X30" s="390"/>
      <c r="Y30" s="399"/>
      <c r="Z30" s="399"/>
      <c r="AA30" s="399"/>
      <c r="AB30" s="399"/>
      <c r="AC30" s="399"/>
      <c r="AD30" s="410"/>
      <c r="AE30" s="419"/>
      <c r="AF30" s="419"/>
      <c r="AG30" s="419"/>
      <c r="AH30" s="419"/>
      <c r="AI30" s="419"/>
      <c r="AJ30" s="400"/>
      <c r="AK30" s="406"/>
      <c r="AL30" s="406"/>
      <c r="AM30" s="406"/>
      <c r="AN30" s="406"/>
      <c r="AO30" s="402"/>
      <c r="AP30" s="64"/>
      <c r="AQ30" s="476"/>
      <c r="AR30" s="477"/>
      <c r="AS30" s="477"/>
      <c r="AT30" s="477"/>
      <c r="AU30" s="477"/>
      <c r="AV30" s="478"/>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row>
    <row r="31" spans="3:82" ht="15" customHeight="1" x14ac:dyDescent="0.25">
      <c r="C31" s="64"/>
      <c r="D31" s="453"/>
      <c r="E31" s="453"/>
      <c r="F31" s="454"/>
      <c r="G31" s="424"/>
      <c r="H31" s="425"/>
      <c r="I31" s="425"/>
      <c r="J31" s="425"/>
      <c r="K31" s="431"/>
      <c r="L31" s="390" t="str">
        <f ca="1">IF(AND('Mapa final'!$Q$22="Media",'Mapa final'!$U$22="Leve"),CONCATENATE("R",'Mapa final'!$A$22),"")</f>
        <v/>
      </c>
      <c r="M31" s="399"/>
      <c r="N31" s="399" t="str">
        <f>IF(AND('Mapa final'!$L$23="Media",'Mapa final'!$P$23="Leve"),CONCATENATE("R",'Mapa final'!$A$23),"")</f>
        <v/>
      </c>
      <c r="O31" s="399"/>
      <c r="P31" s="399" t="str">
        <f>IF(AND('Mapa final'!$L$24="Media",'Mapa final'!$P$24="Leve"),CONCATENATE("R",'Mapa final'!$A$24),"")</f>
        <v/>
      </c>
      <c r="Q31" s="392"/>
      <c r="R31" s="390" t="str">
        <f ca="1">IF(AND('Mapa final'!$Q$22="Media",'Mapa final'!$U$22="Menor"),CONCATENATE("R",'Mapa final'!$A$22),"")</f>
        <v/>
      </c>
      <c r="S31" s="399"/>
      <c r="T31" s="399" t="str">
        <f ca="1">IF(AND('Mapa final'!$LR$23="Media",'Mapa final'!$U$23="Menor"),CONCATENATE("R",'Mapa final'!$A$23),"")</f>
        <v/>
      </c>
      <c r="U31" s="399"/>
      <c r="V31" s="399" t="str">
        <f>IF(AND('Mapa final'!$Q$24="Media",'Mapa final'!$U$24="Menor"),CONCATENATE("R",'Mapa final'!$A$24),"")</f>
        <v/>
      </c>
      <c r="W31" s="399"/>
      <c r="X31" s="390" t="str">
        <f ca="1">IF(AND('Mapa final'!$Q$22="Media",'Mapa final'!$U$22="Moderado"),CONCATENATE("R",'Mapa final'!$A$22),"")</f>
        <v/>
      </c>
      <c r="Y31" s="399"/>
      <c r="Z31" s="399" t="str">
        <f ca="1">IF(AND('Mapa final'!$Q$23="Media",'Mapa final'!$U$23="Moderado"),CONCATENATE("R",'Mapa final'!$A$23),"")</f>
        <v/>
      </c>
      <c r="AA31" s="399"/>
      <c r="AB31" s="399" t="str">
        <f>IF(AND('Mapa final'!$Q$24="Media",'Mapa final'!$U$24="Moderado"),CONCATENATE("R",'Mapa final'!$A$24),"")</f>
        <v/>
      </c>
      <c r="AC31" s="399"/>
      <c r="AD31" s="410" t="str">
        <f ca="1">IF(AND('Mapa final'!$Q$22="Media",'Mapa final'!$U$22="Mayor"),CONCATENATE("R",'Mapa final'!$A$22),"")</f>
        <v/>
      </c>
      <c r="AE31" s="419"/>
      <c r="AF31" s="419" t="str">
        <f ca="1">IF(AND('Mapa final'!$Q$23="Media",'Mapa final'!$U$23="Mayor"),CONCATENATE("R",'Mapa final'!$A$23),"")</f>
        <v/>
      </c>
      <c r="AG31" s="419"/>
      <c r="AH31" s="419" t="str">
        <f>IF(AND('Mapa final'!$Q$24="Media",'Mapa final'!$U$24="Mayor"),CONCATENATE("R",'Mapa final'!$A$24),"")</f>
        <v/>
      </c>
      <c r="AI31" s="419"/>
      <c r="AJ31" s="400" t="str">
        <f ca="1">IF(AND('Mapa final'!$Q$22="Media",'Mapa final'!$U$22="Catastrófico"),CONCATENATE("R",'Mapa final'!$A$22),"")</f>
        <v/>
      </c>
      <c r="AK31" s="406"/>
      <c r="AL31" s="406" t="str">
        <f ca="1">IF(AND('Mapa final'!$Q$23="Media",'Mapa final'!$U$23="Catastrófico"),CONCATENATE("R",'Mapa final'!$A$23),"")</f>
        <v/>
      </c>
      <c r="AM31" s="406"/>
      <c r="AN31" s="406" t="str">
        <f>IF(AND('Mapa final'!$Q$24="Media",'Mapa final'!$U$24="Catastrófico"),CONCATENATE("R",'Mapa final'!$A$24),"")</f>
        <v/>
      </c>
      <c r="AO31" s="402"/>
      <c r="AP31" s="64"/>
      <c r="AQ31" s="476"/>
      <c r="AR31" s="477"/>
      <c r="AS31" s="477"/>
      <c r="AT31" s="477"/>
      <c r="AU31" s="477"/>
      <c r="AV31" s="478"/>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row>
    <row r="32" spans="3:82" ht="15" customHeight="1" x14ac:dyDescent="0.25">
      <c r="C32" s="64"/>
      <c r="D32" s="453"/>
      <c r="E32" s="453"/>
      <c r="F32" s="454"/>
      <c r="G32" s="424"/>
      <c r="H32" s="425"/>
      <c r="I32" s="425"/>
      <c r="J32" s="425"/>
      <c r="K32" s="431"/>
      <c r="L32" s="390"/>
      <c r="M32" s="399"/>
      <c r="N32" s="399"/>
      <c r="O32" s="399"/>
      <c r="P32" s="399"/>
      <c r="Q32" s="392"/>
      <c r="R32" s="390"/>
      <c r="S32" s="399"/>
      <c r="T32" s="399"/>
      <c r="U32" s="399"/>
      <c r="V32" s="399"/>
      <c r="W32" s="399"/>
      <c r="X32" s="390"/>
      <c r="Y32" s="399"/>
      <c r="Z32" s="399"/>
      <c r="AA32" s="399"/>
      <c r="AB32" s="399"/>
      <c r="AC32" s="399"/>
      <c r="AD32" s="410"/>
      <c r="AE32" s="419"/>
      <c r="AF32" s="419"/>
      <c r="AG32" s="419"/>
      <c r="AH32" s="419"/>
      <c r="AI32" s="419"/>
      <c r="AJ32" s="400"/>
      <c r="AK32" s="406"/>
      <c r="AL32" s="406"/>
      <c r="AM32" s="406"/>
      <c r="AN32" s="406"/>
      <c r="AO32" s="402"/>
      <c r="AP32" s="64"/>
      <c r="AQ32" s="476"/>
      <c r="AR32" s="477"/>
      <c r="AS32" s="477"/>
      <c r="AT32" s="477"/>
      <c r="AU32" s="477"/>
      <c r="AV32" s="478"/>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row>
    <row r="33" spans="3:82" ht="15" customHeight="1" x14ac:dyDescent="0.25">
      <c r="C33" s="64"/>
      <c r="D33" s="453"/>
      <c r="E33" s="453"/>
      <c r="F33" s="454"/>
      <c r="G33" s="424"/>
      <c r="H33" s="425"/>
      <c r="I33" s="425"/>
      <c r="J33" s="425"/>
      <c r="K33" s="431"/>
      <c r="L33" s="390" t="str">
        <f>IF(AND('Mapa final'!$Q$25="Mediaa",'Mapa final'!$U$25="Leve"),CONCATENATE("R",'Mapa final'!$A$25),"")</f>
        <v/>
      </c>
      <c r="M33" s="399"/>
      <c r="N33" s="399" t="str">
        <f>IF(AND('Mapa final'!$L$26="Media",'Mapa final'!$P$26="Leve"),CONCATENATE("R",'Mapa final'!$A$26),"")</f>
        <v/>
      </c>
      <c r="O33" s="399"/>
      <c r="P33" s="399" t="str">
        <f>IF(AND('Mapa final'!$L$27="Media",'Mapa final'!$P$27="Leve"),CONCATENATE("R",'Mapa final'!$A$27),"")</f>
        <v/>
      </c>
      <c r="Q33" s="392"/>
      <c r="R33" s="390" t="str">
        <f>IF(AND('Mapa final'!$Q$25="Media",'Mapa final'!$U$25="Menor"),CONCATENATE("R",'Mapa final'!$A$25),"")</f>
        <v/>
      </c>
      <c r="S33" s="399"/>
      <c r="T33" s="399" t="str">
        <f>IF(AND('Mapa final'!$Q$26="Media",'Mapa final'!$U$26="Menor"),CONCATENATE("R",'Mapa final'!$A$26),"")</f>
        <v/>
      </c>
      <c r="U33" s="399"/>
      <c r="V33" s="399" t="str">
        <f>IF(AND('Mapa final'!$Q$27="Media",'Mapa final'!$U$27="Menor"),CONCATENATE("R",'Mapa final'!$A$27),"")</f>
        <v/>
      </c>
      <c r="W33" s="399"/>
      <c r="X33" s="390" t="str">
        <f>IF(AND('Mapa final'!$Q$25="Media",'Mapa final'!$U$25="Moderado"),CONCATENATE("R",'Mapa final'!$A$25),"")</f>
        <v/>
      </c>
      <c r="Y33" s="399"/>
      <c r="Z33" s="399" t="str">
        <f>IF(AND('Mapa final'!$Q$26="Media",'Mapa final'!$U$26="Moderado"),CONCATENATE("R",'Mapa final'!$A$26),"")</f>
        <v/>
      </c>
      <c r="AA33" s="399"/>
      <c r="AB33" s="399" t="str">
        <f>IF(AND('Mapa final'!$Q$27="Media",'Mapa final'!$U$27="Moderado"),CONCATENATE("R",'Mapa final'!$A$27),"")</f>
        <v/>
      </c>
      <c r="AC33" s="399"/>
      <c r="AD33" s="410" t="str">
        <f>IF(AND('Mapa final'!$Q$25="Media",'Mapa final'!$U$25="Mayor"),CONCATENATE("R",'Mapa final'!$A$25),"")</f>
        <v/>
      </c>
      <c r="AE33" s="419"/>
      <c r="AF33" s="419" t="str">
        <f>IF(AND('Mapa final'!$Q$26="Media",'Mapa final'!$U$26="Mayor"),CONCATENATE("R",'Mapa final'!$A$26),"")</f>
        <v/>
      </c>
      <c r="AG33" s="419"/>
      <c r="AH33" s="419" t="str">
        <f>IF(AND('Mapa final'!$Q$27="Media",'Mapa final'!$U$27="Mayor"),CONCATENATE("R",'Mapa final'!$A$27),"")</f>
        <v/>
      </c>
      <c r="AI33" s="419"/>
      <c r="AJ33" s="400" t="str">
        <f>IF(AND('Mapa final'!$Q$25="Media",'Mapa final'!$U$25="Catastrófico"),CONCATENATE("R",'Mapa final'!$A$25),"")</f>
        <v/>
      </c>
      <c r="AK33" s="406"/>
      <c r="AL33" s="406" t="str">
        <f>IF(AND('Mapa final'!$Q$26="Media",'Mapa final'!$U$26="Catastrófico"),CONCATENATE("R",'Mapa final'!$A$26),"")</f>
        <v/>
      </c>
      <c r="AM33" s="406"/>
      <c r="AN33" s="406" t="str">
        <f>IF(AND('Mapa final'!$Q$27="Media",'Mapa final'!$U$27="Catastrófico"),CONCATENATE("R",'Mapa final'!$A$27),"")</f>
        <v/>
      </c>
      <c r="AO33" s="402"/>
      <c r="AP33" s="64"/>
      <c r="AQ33" s="476"/>
      <c r="AR33" s="477"/>
      <c r="AS33" s="477"/>
      <c r="AT33" s="477"/>
      <c r="AU33" s="477"/>
      <c r="AV33" s="478"/>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row>
    <row r="34" spans="3:82" ht="15.75" customHeight="1" thickBot="1" x14ac:dyDescent="0.3">
      <c r="C34" s="64"/>
      <c r="D34" s="453"/>
      <c r="E34" s="453"/>
      <c r="F34" s="454"/>
      <c r="G34" s="427"/>
      <c r="H34" s="428"/>
      <c r="I34" s="428"/>
      <c r="J34" s="428"/>
      <c r="K34" s="428"/>
      <c r="L34" s="393"/>
      <c r="M34" s="394"/>
      <c r="N34" s="394"/>
      <c r="O34" s="394"/>
      <c r="P34" s="394"/>
      <c r="Q34" s="395"/>
      <c r="R34" s="393"/>
      <c r="S34" s="394"/>
      <c r="T34" s="394"/>
      <c r="U34" s="394"/>
      <c r="V34" s="394"/>
      <c r="W34" s="394"/>
      <c r="X34" s="393"/>
      <c r="Y34" s="394"/>
      <c r="Z34" s="394"/>
      <c r="AA34" s="394"/>
      <c r="AB34" s="394"/>
      <c r="AC34" s="394"/>
      <c r="AD34" s="413"/>
      <c r="AE34" s="414"/>
      <c r="AF34" s="414"/>
      <c r="AG34" s="414"/>
      <c r="AH34" s="414"/>
      <c r="AI34" s="414"/>
      <c r="AJ34" s="400"/>
      <c r="AK34" s="406"/>
      <c r="AL34" s="406"/>
      <c r="AM34" s="406"/>
      <c r="AN34" s="406"/>
      <c r="AO34" s="402"/>
      <c r="AP34" s="64"/>
      <c r="AQ34" s="479"/>
      <c r="AR34" s="480"/>
      <c r="AS34" s="480"/>
      <c r="AT34" s="480"/>
      <c r="AU34" s="480"/>
      <c r="AV34" s="481"/>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row>
    <row r="35" spans="3:82" ht="15" customHeight="1" x14ac:dyDescent="0.25">
      <c r="C35" s="64"/>
      <c r="D35" s="453"/>
      <c r="E35" s="453"/>
      <c r="F35" s="454"/>
      <c r="G35" s="420" t="s">
        <v>113</v>
      </c>
      <c r="H35" s="422"/>
      <c r="I35" s="422"/>
      <c r="J35" s="422"/>
      <c r="K35" s="422"/>
      <c r="L35" s="386" t="str">
        <f ca="1">IF(AND('Mapa final'!$Q$15="Baja",'Mapa final'!$U$15="Leve"),CONCATENATE("R",'Mapa final'!$A$15),"")</f>
        <v/>
      </c>
      <c r="M35" s="387"/>
      <c r="N35" s="387" t="str">
        <f>IF(AND('Mapa final'!$L$16="Baja",'Mapa final'!$P$16="Leve"),CONCATENATE("R",'Mapa final'!$A$16),"")</f>
        <v/>
      </c>
      <c r="O35" s="387"/>
      <c r="P35" s="387" t="str">
        <f>IF(AND('Mapa final'!$L$18="Baja",'Mapa final'!$P$18="Leve"),CONCATENATE("R",'Mapa final'!$A$18),"")</f>
        <v/>
      </c>
      <c r="Q35" s="388"/>
      <c r="R35" s="396" t="str">
        <f ca="1">IF(AND('Mapa final'!$Q$15="Baja",'Mapa final'!$U$15="Menor"),CONCATENATE("R",'Mapa final'!$A$15),"")</f>
        <v/>
      </c>
      <c r="S35" s="397"/>
      <c r="T35" s="399" t="str">
        <f>IF(AND('Mapa final'!$Q$16="Baja",'Mapa final'!$U$16="Menor"),CONCATENATE("R",'Mapa final'!$A$16),"")</f>
        <v/>
      </c>
      <c r="U35" s="399"/>
      <c r="V35" s="399" t="str">
        <f ca="1">IF(AND('Mapa final'!$Q$18="Baja",'Mapa final'!$U$18="Menor"),CONCATENATE("R",'Mapa final'!$D$18),"")</f>
        <v>R2</v>
      </c>
      <c r="W35" s="392"/>
      <c r="X35" s="390" t="str">
        <f ca="1">IF(AND('Mapa final'!$Q$15="Baja",'Mapa final'!$U$15="Moderado"),CONCATENATE("R",'Mapa final'!$A$15),"")</f>
        <v/>
      </c>
      <c r="Y35" s="399"/>
      <c r="Z35" s="399" t="str">
        <f>IF(AND('Mapa final'!Q$16="Baja",'Mapa final'!$U$16="Moderado"),CONCATENATE("R",'Mapa final'!$A$16),"")</f>
        <v/>
      </c>
      <c r="AA35" s="399"/>
      <c r="AB35" s="399" t="str">
        <f ca="1">IF(AND('Mapa final'!$Q$18="Baja",'Mapa final'!$U$18="Moderado"),CONCATENATE("R",'Mapa final'!$A$18),"")</f>
        <v/>
      </c>
      <c r="AC35" s="392"/>
      <c r="AD35" s="410" t="str">
        <f ca="1">IF(AND('Mapa final'!$Q$15="Baja",'Mapa final'!$U$15="Mayor"),CONCATENATE("R",'Mapa final'!$A$15),"")</f>
        <v/>
      </c>
      <c r="AE35" s="419"/>
      <c r="AF35" s="419" t="str">
        <f>IF(AND('Mapa final'!$Q$16="Baja",'Mapa final'!$U$16="Mayor"),CONCATENATE("R",'Mapa final'!$A$16),"")</f>
        <v/>
      </c>
      <c r="AG35" s="419"/>
      <c r="AH35" s="419" t="str">
        <f ca="1">IF(AND('Mapa final'!$Q$18="Baja",'Mapa final'!$U$18="Mayor"),CONCATENATE("R",'Mapa final'!$A$18),"")</f>
        <v/>
      </c>
      <c r="AI35" s="419"/>
      <c r="AJ35" s="407" t="str">
        <f ca="1">IF(AND('Mapa final'!$Q$15="Baja",'Mapa final'!$U$15="Catastrófico"),CONCATENATE("R",'Mapa final'!$A$15),"")</f>
        <v/>
      </c>
      <c r="AK35" s="408"/>
      <c r="AL35" s="408" t="str">
        <f>IF(AND('Mapa final'!$Q$16="Baja",'Mapa final'!$U$16="Catastrófico"),CONCATENATE("R",'Mapa final'!$A$16),"")</f>
        <v/>
      </c>
      <c r="AM35" s="408"/>
      <c r="AN35" s="408" t="str">
        <f ca="1">IF(AND('Mapa final'!$Q$18="Baja",'Mapa final'!$U$18="Catastrófico"),CONCATENATE("R",'Mapa final'!$A$18),"")</f>
        <v/>
      </c>
      <c r="AO35" s="409"/>
      <c r="AP35" s="64"/>
      <c r="AQ35" s="482" t="s">
        <v>81</v>
      </c>
      <c r="AR35" s="483"/>
      <c r="AS35" s="483"/>
      <c r="AT35" s="483"/>
      <c r="AU35" s="483"/>
      <c r="AV35" s="48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row>
    <row r="36" spans="3:82" ht="15" customHeight="1" x14ac:dyDescent="0.25">
      <c r="C36" s="64"/>
      <c r="D36" s="453"/>
      <c r="E36" s="453"/>
      <c r="F36" s="454"/>
      <c r="G36" s="424"/>
      <c r="H36" s="425"/>
      <c r="I36" s="425"/>
      <c r="J36" s="425"/>
      <c r="K36" s="425"/>
      <c r="L36" s="380"/>
      <c r="M36" s="381"/>
      <c r="N36" s="381"/>
      <c r="O36" s="381"/>
      <c r="P36" s="381"/>
      <c r="Q36" s="383"/>
      <c r="R36" s="390"/>
      <c r="S36" s="399"/>
      <c r="T36" s="391"/>
      <c r="U36" s="391"/>
      <c r="V36" s="391"/>
      <c r="W36" s="392"/>
      <c r="X36" s="390"/>
      <c r="Y36" s="391"/>
      <c r="Z36" s="391"/>
      <c r="AA36" s="391"/>
      <c r="AB36" s="391"/>
      <c r="AC36" s="392"/>
      <c r="AD36" s="410"/>
      <c r="AE36" s="411"/>
      <c r="AF36" s="411"/>
      <c r="AG36" s="411"/>
      <c r="AH36" s="411"/>
      <c r="AI36" s="419"/>
      <c r="AJ36" s="400"/>
      <c r="AK36" s="406"/>
      <c r="AL36" s="406"/>
      <c r="AM36" s="406"/>
      <c r="AN36" s="406"/>
      <c r="AO36" s="402"/>
      <c r="AP36" s="64"/>
      <c r="AQ36" s="485"/>
      <c r="AR36" s="486"/>
      <c r="AS36" s="486"/>
      <c r="AT36" s="486"/>
      <c r="AU36" s="486"/>
      <c r="AV36" s="487"/>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row>
    <row r="37" spans="3:82" ht="15" customHeight="1" x14ac:dyDescent="0.25">
      <c r="C37" s="64"/>
      <c r="D37" s="453"/>
      <c r="E37" s="453"/>
      <c r="F37" s="454"/>
      <c r="G37" s="424"/>
      <c r="H37" s="425"/>
      <c r="I37" s="425"/>
      <c r="J37" s="425"/>
      <c r="K37" s="425"/>
      <c r="L37" s="380" t="str">
        <f>IF(AND('Mapa final'!$Q$19="Baja",'Mapa final'!$U$19="Leve"),CONCATENATE("R",'Mapa final'!$A$19),"")</f>
        <v/>
      </c>
      <c r="M37" s="381"/>
      <c r="N37" s="381" t="str">
        <f>IF(AND('Mapa final'!$L$20="Baja",'Mapa final'!$P$20="Leve"),CONCATENATE("R",'Mapa final'!$A$20),"")</f>
        <v/>
      </c>
      <c r="O37" s="381"/>
      <c r="P37" s="381" t="str">
        <f>IF(AND('Mapa final'!$L$21="Baja",'Mapa final'!$P$21="Leve"),CONCATENATE("R",'Mapa final'!$A$21),"")</f>
        <v/>
      </c>
      <c r="Q37" s="383"/>
      <c r="R37" s="390" t="str">
        <f>IF(AND('Mapa final'!$Q$19="Baja",'Mapa final'!$U$19="Menor"),CONCATENATE("R",'Mapa final'!$A$19),"")</f>
        <v/>
      </c>
      <c r="S37" s="391"/>
      <c r="T37" s="391" t="str">
        <f ca="1">IF(AND('Mapa final'!$Q$20="Baja",'Mapa final'!$U$20="Menor"),CONCATENATE("R",'Mapa final'!$D$20),"")</f>
        <v>R3</v>
      </c>
      <c r="U37" s="391"/>
      <c r="V37" s="391" t="str">
        <f ca="1">IF(AND('Mapa final'!$Q$21="Baja",'Mapa final'!$U$21="Menor"),CONCATENATE("R",'Mapa final'!$A$21),"")</f>
        <v/>
      </c>
      <c r="W37" s="392"/>
      <c r="X37" s="390" t="str">
        <f>IF(AND('Mapa final'!$Q$19="Baja",'Mapa final'!$U$19="Moderado"),CONCATENATE("R",'Mapa final'!$A$19),"")</f>
        <v/>
      </c>
      <c r="Y37" s="391"/>
      <c r="Z37" s="391" t="str">
        <f ca="1">IF(AND('Mapa final'!$Q$20="Baja",'Mapa final'!$U$20="Moderado"),CONCATENATE("R",'Mapa final'!$A$20),"")</f>
        <v/>
      </c>
      <c r="AA37" s="391"/>
      <c r="AB37" s="391" t="str">
        <f ca="1">IF(AND('Mapa final'!$Q$21="Baja",'Mapa final'!$U$21="Moderado"),CONCATENATE("R",'Mapa final'!$A$21),"")</f>
        <v/>
      </c>
      <c r="AC37" s="392"/>
      <c r="AD37" s="410" t="str">
        <f>IF(AND('Mapa final'!$Q$19="Baja",'Mapa final'!$U$19="Mayor"),CONCATENATE("R",'Mapa final'!$A$19),"")</f>
        <v/>
      </c>
      <c r="AE37" s="411"/>
      <c r="AF37" s="411" t="str">
        <f ca="1">IF(AND('Mapa final'!$Q$20="Baja",'Mapa final'!$U$20="Mayor"),CONCATENATE("R",'Mapa final'!$A$20),"")</f>
        <v/>
      </c>
      <c r="AG37" s="411"/>
      <c r="AH37" s="411" t="str">
        <f ca="1">IF(AND('Mapa final'!$Q$21="Baja",'Mapa final'!$U$21="Mayor"),CONCATENATE("R",'Mapa final'!$A$21),"")</f>
        <v/>
      </c>
      <c r="AI37" s="419"/>
      <c r="AJ37" s="400" t="str">
        <f>IF(AND('Mapa final'!$Q$19="Baja",'Mapa final'!$U$19="Catastrófico"),CONCATENATE("R",'Mapa final'!$A$19),"")</f>
        <v/>
      </c>
      <c r="AK37" s="406"/>
      <c r="AL37" s="406" t="str">
        <f ca="1">IF(AND('Mapa final'!$Q$20="Baja",'Mapa final'!$U$20="Catastrófico"),CONCATENATE("R",'Mapa final'!$A$20),"")</f>
        <v/>
      </c>
      <c r="AM37" s="406"/>
      <c r="AN37" s="406" t="str">
        <f>IF(AND('Mapa final'!$Q$21="Baja",'Mapa final'!$L$21="Catastrófico"),CONCATENATE("R",'Mapa final'!$A$21),"")</f>
        <v/>
      </c>
      <c r="AO37" s="402"/>
      <c r="AP37" s="64"/>
      <c r="AQ37" s="485"/>
      <c r="AR37" s="486"/>
      <c r="AS37" s="486"/>
      <c r="AT37" s="486"/>
      <c r="AU37" s="486"/>
      <c r="AV37" s="487"/>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row>
    <row r="38" spans="3:82" ht="15" customHeight="1" x14ac:dyDescent="0.25">
      <c r="C38" s="64"/>
      <c r="D38" s="453"/>
      <c r="E38" s="453"/>
      <c r="F38" s="454"/>
      <c r="G38" s="424"/>
      <c r="H38" s="425"/>
      <c r="I38" s="425"/>
      <c r="J38" s="425"/>
      <c r="K38" s="425"/>
      <c r="L38" s="380"/>
      <c r="M38" s="381"/>
      <c r="N38" s="381"/>
      <c r="O38" s="381"/>
      <c r="P38" s="381"/>
      <c r="Q38" s="383"/>
      <c r="R38" s="390"/>
      <c r="S38" s="391"/>
      <c r="T38" s="391"/>
      <c r="U38" s="391"/>
      <c r="V38" s="391"/>
      <c r="W38" s="392"/>
      <c r="X38" s="390"/>
      <c r="Y38" s="391"/>
      <c r="Z38" s="391"/>
      <c r="AA38" s="391"/>
      <c r="AB38" s="391"/>
      <c r="AC38" s="392"/>
      <c r="AD38" s="410"/>
      <c r="AE38" s="411"/>
      <c r="AF38" s="411"/>
      <c r="AG38" s="411"/>
      <c r="AH38" s="411"/>
      <c r="AI38" s="419"/>
      <c r="AJ38" s="400"/>
      <c r="AK38" s="406"/>
      <c r="AL38" s="406"/>
      <c r="AM38" s="406"/>
      <c r="AN38" s="406"/>
      <c r="AO38" s="402"/>
      <c r="AP38" s="64"/>
      <c r="AQ38" s="485"/>
      <c r="AR38" s="486"/>
      <c r="AS38" s="486"/>
      <c r="AT38" s="486"/>
      <c r="AU38" s="486"/>
      <c r="AV38" s="487"/>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row>
    <row r="39" spans="3:82" ht="15" customHeight="1" x14ac:dyDescent="0.25">
      <c r="C39" s="64"/>
      <c r="D39" s="453"/>
      <c r="E39" s="453"/>
      <c r="F39" s="454"/>
      <c r="G39" s="424"/>
      <c r="H39" s="425"/>
      <c r="I39" s="425"/>
      <c r="J39" s="425"/>
      <c r="K39" s="425"/>
      <c r="L39" s="380" t="str">
        <f ca="1">IF(AND('Mapa final'!$Q$22="Baja",'Mapa final'!$U$22="Leve"),CONCATENATE("R",'Mapa final'!$A$22),"")</f>
        <v/>
      </c>
      <c r="M39" s="381"/>
      <c r="N39" s="381" t="str">
        <f>IF(AND('Mapa final'!$L$23="Baja",'Mapa final'!$P$23="Leve"),CONCATENATE("R",'Mapa final'!$A$23),"")</f>
        <v/>
      </c>
      <c r="O39" s="381"/>
      <c r="P39" s="381" t="str">
        <f>IF(AND('Mapa final'!$L$24="Baja",'Mapa final'!$P$24="Leve"),CONCATENATE("R",'Mapa final'!$A$24),"")</f>
        <v/>
      </c>
      <c r="Q39" s="383"/>
      <c r="R39" s="390" t="str">
        <f ca="1">IF(AND('Mapa final'!$Q$22="Baja",'Mapa final'!$U$22="Menor"),CONCATENATE("R",'Mapa final'!$A$22),"")</f>
        <v/>
      </c>
      <c r="S39" s="391"/>
      <c r="T39" s="391" t="str">
        <f ca="1">IF(AND('Mapa final'!$LR$23="Baja",'Mapa final'!$U$23="Menor"),CONCATENATE("R",'Mapa final'!$A$23),"")</f>
        <v/>
      </c>
      <c r="U39" s="391"/>
      <c r="V39" s="391" t="str">
        <f>IF(AND('Mapa final'!$Q$24="Baja",'Mapa final'!$U$24="Menor"),CONCATENATE("R",'Mapa final'!$A$24),"")</f>
        <v/>
      </c>
      <c r="W39" s="392"/>
      <c r="X39" s="390" t="str">
        <f ca="1">IF(AND('Mapa final'!$Q$22="Baja",'Mapa final'!$U$22="Moderado"),CONCATENATE("R",'Mapa final'!$A$22),"")</f>
        <v/>
      </c>
      <c r="Y39" s="391"/>
      <c r="Z39" s="391" t="str">
        <f ca="1">IF(AND('Mapa final'!$Q$23="Baja",'Mapa final'!$U$23="Moderado"),CONCATENATE("R",'Mapa final'!$A$23),"")</f>
        <v/>
      </c>
      <c r="AA39" s="391"/>
      <c r="AB39" s="391" t="str">
        <f>IF(AND('Mapa final'!$Q$24="Baja",'Mapa final'!$U$24="Moderado"),CONCATENATE("R",'Mapa final'!$A$24),"")</f>
        <v/>
      </c>
      <c r="AC39" s="392"/>
      <c r="AD39" s="410" t="str">
        <f ca="1">IF(AND('Mapa final'!$Q$22="Baja",'Mapa final'!$U$22="Mayor"),CONCATENATE("R",'Mapa final'!$A$22),"")</f>
        <v/>
      </c>
      <c r="AE39" s="411"/>
      <c r="AF39" s="411" t="str">
        <f ca="1">IF(AND('Mapa final'!$Q$23="Baja",'Mapa final'!$U$23="Mayor"),CONCATENATE("R",'Mapa final'!$A$23),"")</f>
        <v/>
      </c>
      <c r="AG39" s="411"/>
      <c r="AH39" s="411" t="str">
        <f>IF(AND('Mapa final'!$Q$24="Baja",'Mapa final'!$U$24="Mayor"),CONCATENATE("R",'Mapa final'!$A$24),"")</f>
        <v/>
      </c>
      <c r="AI39" s="419"/>
      <c r="AJ39" s="400" t="str">
        <f ca="1">IF(AND('Mapa final'!$Q$22="Baja",'Mapa final'!$U$22="Catastrófico"),CONCATENATE("R",'Mapa final'!$A$22),"")</f>
        <v/>
      </c>
      <c r="AK39" s="406"/>
      <c r="AL39" s="406" t="str">
        <f ca="1">IF(AND('Mapa final'!$Q$23="Baja",'Mapa final'!$U$23="Catastrófico"),CONCATENATE("R",'Mapa final'!$A$23),"")</f>
        <v/>
      </c>
      <c r="AM39" s="406"/>
      <c r="AN39" s="406" t="str">
        <f>IF(AND('Mapa final'!$Q$24="Baja",'Mapa final'!$U$24="Catastrófico"),CONCATENATE("R",'Mapa final'!$A$24),"")</f>
        <v/>
      </c>
      <c r="AO39" s="402"/>
      <c r="AP39" s="64"/>
      <c r="AQ39" s="485"/>
      <c r="AR39" s="486"/>
      <c r="AS39" s="486"/>
      <c r="AT39" s="486"/>
      <c r="AU39" s="486"/>
      <c r="AV39" s="487"/>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row>
    <row r="40" spans="3:82" ht="15" customHeight="1" x14ac:dyDescent="0.25">
      <c r="C40" s="64"/>
      <c r="D40" s="453"/>
      <c r="E40" s="453"/>
      <c r="F40" s="454"/>
      <c r="G40" s="424"/>
      <c r="H40" s="425"/>
      <c r="I40" s="425"/>
      <c r="J40" s="425"/>
      <c r="K40" s="425"/>
      <c r="L40" s="380"/>
      <c r="M40" s="381"/>
      <c r="N40" s="381"/>
      <c r="O40" s="381"/>
      <c r="P40" s="381"/>
      <c r="Q40" s="383"/>
      <c r="R40" s="390"/>
      <c r="S40" s="391"/>
      <c r="T40" s="391"/>
      <c r="U40" s="391"/>
      <c r="V40" s="391"/>
      <c r="W40" s="392"/>
      <c r="X40" s="390"/>
      <c r="Y40" s="391"/>
      <c r="Z40" s="391"/>
      <c r="AA40" s="391"/>
      <c r="AB40" s="391"/>
      <c r="AC40" s="392"/>
      <c r="AD40" s="410"/>
      <c r="AE40" s="411"/>
      <c r="AF40" s="411"/>
      <c r="AG40" s="411"/>
      <c r="AH40" s="411"/>
      <c r="AI40" s="419"/>
      <c r="AJ40" s="400"/>
      <c r="AK40" s="406"/>
      <c r="AL40" s="406"/>
      <c r="AM40" s="406"/>
      <c r="AN40" s="406"/>
      <c r="AO40" s="402"/>
      <c r="AP40" s="64"/>
      <c r="AQ40" s="485"/>
      <c r="AR40" s="486"/>
      <c r="AS40" s="486"/>
      <c r="AT40" s="486"/>
      <c r="AU40" s="486"/>
      <c r="AV40" s="487"/>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row>
    <row r="41" spans="3:82" ht="15" customHeight="1" x14ac:dyDescent="0.25">
      <c r="C41" s="64"/>
      <c r="D41" s="453"/>
      <c r="E41" s="453"/>
      <c r="F41" s="454"/>
      <c r="G41" s="424"/>
      <c r="H41" s="425"/>
      <c r="I41" s="425"/>
      <c r="J41" s="425"/>
      <c r="K41" s="425"/>
      <c r="L41" s="380" t="str">
        <f>IF(AND('Mapa final'!$Q$25="Baja",'Mapa final'!$U$25="Leve"),CONCATENATE("R",'Mapa final'!$A$25),"")</f>
        <v/>
      </c>
      <c r="M41" s="381"/>
      <c r="N41" s="381" t="str">
        <f>IF(AND('Mapa final'!$L$26="Baja",'Mapa final'!$P$26="Leve"),CONCATENATE("R",'Mapa final'!$A$26),"")</f>
        <v/>
      </c>
      <c r="O41" s="381"/>
      <c r="P41" s="381" t="str">
        <f>IF(AND('Mapa final'!$L$27="Baja",'Mapa final'!$P$27="Leve"),CONCATENATE("R",'Mapa final'!$A$27),"")</f>
        <v/>
      </c>
      <c r="Q41" s="383"/>
      <c r="R41" s="390" t="str">
        <f>IF(AND('Mapa final'!$Q$25="Baja",'Mapa final'!$U$25="Menor"),CONCATENATE("R",'Mapa final'!$A$25),"")</f>
        <v/>
      </c>
      <c r="S41" s="391"/>
      <c r="T41" s="391" t="str">
        <f>IF(AND('Mapa final'!$Q$26="Baja",'Mapa final'!$U$26="Menor"),CONCATENATE("R",'Mapa final'!$A$26),"")</f>
        <v/>
      </c>
      <c r="U41" s="391"/>
      <c r="V41" s="391" t="str">
        <f>IF(AND('Mapa final'!$Q$27="Baja",'Mapa final'!$U$27="Menor"),CONCATENATE("R",'Mapa final'!$A$27),"")</f>
        <v/>
      </c>
      <c r="W41" s="392"/>
      <c r="X41" s="390" t="str">
        <f>IF(AND('Mapa final'!$Q$25="Baja",'Mapa final'!$U$25="Moderado"),CONCATENATE("R",'Mapa final'!$A$25),"")</f>
        <v/>
      </c>
      <c r="Y41" s="391"/>
      <c r="Z41" s="391" t="str">
        <f>IF(AND('Mapa final'!$Q$26="Baja",'Mapa final'!$U$26="Moderado"),CONCATENATE("R",'Mapa final'!$A$26),"")</f>
        <v/>
      </c>
      <c r="AA41" s="391"/>
      <c r="AB41" s="391" t="str">
        <f>IF(AND('Mapa final'!$Q$27="Baja",'Mapa final'!$U$27="Moderado"),CONCATENATE("R",'Mapa final'!$A$27),"")</f>
        <v/>
      </c>
      <c r="AC41" s="392"/>
      <c r="AD41" s="410" t="str">
        <f>IF(AND('Mapa final'!$Q$25="Baja",'Mapa final'!$U$25="Mayor"),CONCATENATE("R",'Mapa final'!$A$25),"")</f>
        <v/>
      </c>
      <c r="AE41" s="411"/>
      <c r="AF41" s="411" t="str">
        <f>IF(AND('Mapa final'!$Q$26="Baja",'Mapa final'!$U$26="Mayor"),CONCATENATE("R",'Mapa final'!$A$26),"")</f>
        <v/>
      </c>
      <c r="AG41" s="411"/>
      <c r="AH41" s="411" t="str">
        <f>IF(AND('Mapa final'!$Q$27="Baja",'Mapa final'!$U$27="Mayor"),CONCATENATE("R",'Mapa final'!$A$27),"")</f>
        <v/>
      </c>
      <c r="AI41" s="419"/>
      <c r="AJ41" s="400" t="str">
        <f>IF(AND('Mapa final'!$Q$25="Baja",'Mapa final'!$U$25="Catastrófico"),CONCATENATE("R",'Mapa final'!$A$25),"")</f>
        <v/>
      </c>
      <c r="AK41" s="406"/>
      <c r="AL41" s="406" t="str">
        <f>IF(AND('Mapa final'!$Q$26="Baja",'Mapa final'!$U$26="Catastrófico"),CONCATENATE("R",'Mapa final'!$A$26),"")</f>
        <v/>
      </c>
      <c r="AM41" s="406"/>
      <c r="AN41" s="406" t="str">
        <f>IF(AND('Mapa final'!$Q$27="Baja",'Mapa final'!$U$27="Catastrófico"),CONCATENATE("R",'Mapa final'!$A$27),"")</f>
        <v/>
      </c>
      <c r="AO41" s="402"/>
      <c r="AP41" s="64"/>
      <c r="AQ41" s="485"/>
      <c r="AR41" s="486"/>
      <c r="AS41" s="486"/>
      <c r="AT41" s="486"/>
      <c r="AU41" s="486"/>
      <c r="AV41" s="487"/>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row>
    <row r="42" spans="3:82" ht="15.75" customHeight="1" thickBot="1" x14ac:dyDescent="0.3">
      <c r="C42" s="64"/>
      <c r="D42" s="453"/>
      <c r="E42" s="453"/>
      <c r="F42" s="454"/>
      <c r="G42" s="427"/>
      <c r="H42" s="428"/>
      <c r="I42" s="428"/>
      <c r="J42" s="428"/>
      <c r="K42" s="428"/>
      <c r="L42" s="389"/>
      <c r="M42" s="384"/>
      <c r="N42" s="384"/>
      <c r="O42" s="384"/>
      <c r="P42" s="384"/>
      <c r="Q42" s="385"/>
      <c r="R42" s="393"/>
      <c r="S42" s="394"/>
      <c r="T42" s="394"/>
      <c r="U42" s="394"/>
      <c r="V42" s="394"/>
      <c r="W42" s="395"/>
      <c r="X42" s="393"/>
      <c r="Y42" s="394"/>
      <c r="Z42" s="394"/>
      <c r="AA42" s="394"/>
      <c r="AB42" s="394"/>
      <c r="AC42" s="395"/>
      <c r="AD42" s="413"/>
      <c r="AE42" s="414"/>
      <c r="AF42" s="414"/>
      <c r="AG42" s="414"/>
      <c r="AH42" s="414"/>
      <c r="AI42" s="414"/>
      <c r="AJ42" s="403"/>
      <c r="AK42" s="404"/>
      <c r="AL42" s="404"/>
      <c r="AM42" s="404"/>
      <c r="AN42" s="404"/>
      <c r="AO42" s="405"/>
      <c r="AP42" s="64"/>
      <c r="AQ42" s="488"/>
      <c r="AR42" s="489"/>
      <c r="AS42" s="489"/>
      <c r="AT42" s="489"/>
      <c r="AU42" s="489"/>
      <c r="AV42" s="490"/>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row>
    <row r="43" spans="3:82" ht="15" customHeight="1" x14ac:dyDescent="0.25">
      <c r="C43" s="64"/>
      <c r="D43" s="453"/>
      <c r="E43" s="453"/>
      <c r="F43" s="454"/>
      <c r="G43" s="420" t="s">
        <v>112</v>
      </c>
      <c r="H43" s="422"/>
      <c r="I43" s="422"/>
      <c r="J43" s="422"/>
      <c r="K43" s="422"/>
      <c r="L43" s="386" t="str">
        <f ca="1">IF(AND('Mapa final'!$Q$15="Muy Baja",'Mapa final'!$U$15="Leve"),CONCATENATE("R",'Mapa final'!$D$15),"")</f>
        <v/>
      </c>
      <c r="M43" s="387"/>
      <c r="N43" s="387" t="str">
        <f>IF(AND('Mapa final'!$L$16="Muy Baja",'Mapa final'!$P$16="Leve"),CONCATENATE("R",'Mapa final'!$D$16),"")</f>
        <v/>
      </c>
      <c r="O43" s="387"/>
      <c r="P43" s="387" t="str">
        <f>IF(AND('Mapa final'!$L$18="Muy Baja",'Mapa final'!$P$18="Leve"),CONCATENATE("R",'Mapa final'!$D$18),"")</f>
        <v/>
      </c>
      <c r="Q43" s="388"/>
      <c r="R43" s="386" t="str">
        <f ca="1">IF(AND('Mapa final'!$Q$15="Muy Baja",'Mapa final'!$U$15="Menor"),CONCATENATE("R",'Mapa final'!$A$15),"")</f>
        <v/>
      </c>
      <c r="S43" s="387"/>
      <c r="T43" s="387" t="str">
        <f>IF(AND('Mapa final'!$Q$16="Muy Baja",'Mapa final'!$U$16="Menor"),CONCATENATE("R",'Mapa final'!$A$16),"")</f>
        <v/>
      </c>
      <c r="U43" s="387"/>
      <c r="V43" s="387" t="str">
        <f ca="1">IF(AND('Mapa final'!$Q$18="Muy Baja",'Mapa final'!$U$18="Menor"),CONCATENATE("R",'Mapa final'!$A$18),"")</f>
        <v/>
      </c>
      <c r="W43" s="388"/>
      <c r="X43" s="396" t="str">
        <f ca="1">IF(AND('Mapa final'!$Q$15="Muy Baja",'Mapa final'!$U$15="Moderado"),CONCATENATE("R",'Mapa final'!$A$15),"")</f>
        <v/>
      </c>
      <c r="Y43" s="397"/>
      <c r="Z43" s="397" t="str">
        <f>IF(AND('Mapa final'!Q$16="Muy Baja",'Mapa final'!$U$16="Moderado"),CONCATENATE("R",'Mapa final'!$A$16),"")</f>
        <v/>
      </c>
      <c r="AA43" s="397"/>
      <c r="AB43" s="397" t="str">
        <f ca="1">IF(AND('Mapa final'!$Q$18="Muy Baja",'Mapa final'!$U$18="Moderado"),CONCATENATE("R",'Mapa final'!$A$18),"")</f>
        <v/>
      </c>
      <c r="AC43" s="398"/>
      <c r="AD43" s="416" t="str">
        <f ca="1">IF(AND('Mapa final'!$Q$15="Muy Baja",'Mapa final'!$U$15="Mayor"),CONCATENATE("R",'Mapa final'!$A$15),"")</f>
        <v/>
      </c>
      <c r="AE43" s="417"/>
      <c r="AF43" s="417" t="str">
        <f>IF(AND('Mapa final'!$Q$16="Muy Baja",'Mapa final'!$U$16="Mayor"),CONCATENATE("R",'Mapa final'!$A$16),"")</f>
        <v/>
      </c>
      <c r="AG43" s="417"/>
      <c r="AH43" s="417" t="str">
        <f ca="1">IF(AND('Mapa final'!$Q$18="Muy Baja",'Mapa final'!$U$18="Mayor"),CONCATENATE("R",'Mapa final'!$A$18),"")</f>
        <v/>
      </c>
      <c r="AI43" s="418"/>
      <c r="AJ43" s="400" t="str">
        <f ca="1">IF(AND('Mapa final'!$Q$15="Muy Baja",'Mapa final'!$U$15="Catastrófico"),CONCATENATE("R",'Mapa final'!$A$15),"")</f>
        <v/>
      </c>
      <c r="AK43" s="406"/>
      <c r="AL43" s="406" t="str">
        <f>IF(AND('Mapa final'!$Q$16="Muy Baja",'Mapa final'!$U$16="Catastrófico"),CONCATENATE("R",'Mapa final'!$A$16),"")</f>
        <v/>
      </c>
      <c r="AM43" s="406"/>
      <c r="AN43" s="406" t="str">
        <f ca="1">IF(AND('Mapa final'!$Q$18="Muy Baja",'Mapa final'!$U$18="Catastrófico"),CONCATENATE("R",'Mapa final'!$A$18),"")</f>
        <v/>
      </c>
      <c r="AO43" s="402"/>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row>
    <row r="44" spans="3:82" ht="15" customHeight="1" x14ac:dyDescent="0.25">
      <c r="C44" s="64"/>
      <c r="D44" s="453"/>
      <c r="E44" s="453"/>
      <c r="F44" s="454"/>
      <c r="G44" s="424"/>
      <c r="H44" s="425"/>
      <c r="I44" s="425"/>
      <c r="J44" s="425"/>
      <c r="K44" s="431"/>
      <c r="L44" s="380"/>
      <c r="M44" s="381"/>
      <c r="N44" s="381"/>
      <c r="O44" s="381"/>
      <c r="P44" s="381"/>
      <c r="Q44" s="383"/>
      <c r="R44" s="380"/>
      <c r="S44" s="381"/>
      <c r="T44" s="382"/>
      <c r="U44" s="382"/>
      <c r="V44" s="382"/>
      <c r="W44" s="383"/>
      <c r="X44" s="390"/>
      <c r="Y44" s="391"/>
      <c r="Z44" s="391"/>
      <c r="AA44" s="391"/>
      <c r="AB44" s="391"/>
      <c r="AC44" s="392"/>
      <c r="AD44" s="410"/>
      <c r="AE44" s="411"/>
      <c r="AF44" s="411"/>
      <c r="AG44" s="411"/>
      <c r="AH44" s="411"/>
      <c r="AI44" s="412"/>
      <c r="AJ44" s="400"/>
      <c r="AK44" s="401"/>
      <c r="AL44" s="401"/>
      <c r="AM44" s="401"/>
      <c r="AN44" s="401"/>
      <c r="AO44" s="402"/>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row>
    <row r="45" spans="3:82" ht="15" customHeight="1" x14ac:dyDescent="0.25">
      <c r="C45" s="64"/>
      <c r="D45" s="453"/>
      <c r="E45" s="453"/>
      <c r="F45" s="454"/>
      <c r="G45" s="424"/>
      <c r="H45" s="425"/>
      <c r="I45" s="425"/>
      <c r="J45" s="425"/>
      <c r="K45" s="431"/>
      <c r="L45" s="380" t="str">
        <f>IF(AND('Mapa final'!$Q$19="Muy Baja",'Mapa final'!$U$19="Leve"),CONCATENATE("R",'Mapa final'!$D$19),"")</f>
        <v/>
      </c>
      <c r="M45" s="381"/>
      <c r="N45" s="381" t="str">
        <f>IF(AND('Mapa final'!$L$20="Muy Baja",'Mapa final'!$P$20="Leve"),CONCATENATE("R",'Mapa final'!$D$20),"")</f>
        <v/>
      </c>
      <c r="O45" s="381"/>
      <c r="P45" s="381" t="str">
        <f>IF(AND('Mapa final'!$L$21="Muy Baja",'Mapa final'!$P$21="Leve"),CONCATENATE("R",'Mapa final'!$D$21),"")</f>
        <v/>
      </c>
      <c r="Q45" s="383"/>
      <c r="R45" s="380" t="str">
        <f>IF(AND('Mapa final'!$Q$19="Muy Baja",'Mapa final'!$U$19="Menor"),CONCATENATE("R",'Mapa final'!$A$19),"")</f>
        <v/>
      </c>
      <c r="S45" s="381"/>
      <c r="T45" s="382" t="str">
        <f ca="1">IF(AND('Mapa final'!$Q$20="Muy Baja",'Mapa final'!$U$20="Menor"),CONCATENATE("R",'Mapa final'!$A$20),"")</f>
        <v/>
      </c>
      <c r="U45" s="382"/>
      <c r="V45" s="382" t="str">
        <f ca="1">IF(AND('Mapa final'!$Q$21="Muy Baja",'Mapa final'!$U$21="Menor"),CONCATENATE("R",'Mapa final'!$A$21),"")</f>
        <v/>
      </c>
      <c r="W45" s="383"/>
      <c r="X45" s="390" t="str">
        <f>IF(AND('Mapa final'!$Q$19="Muy Baja",'Mapa final'!$U$19="Moderado"),CONCATENATE("R",'Mapa final'!$A$19),"")</f>
        <v/>
      </c>
      <c r="Y45" s="391"/>
      <c r="Z45" s="391" t="str">
        <f ca="1">IF(AND('Mapa final'!$Q$20="Muy Baja",'Mapa final'!$U$20="Moderado"),CONCATENATE("R",'Mapa final'!$A$20),"")</f>
        <v/>
      </c>
      <c r="AA45" s="391"/>
      <c r="AB45" s="391" t="str">
        <f ca="1">IF(AND('Mapa final'!$Q$21="Muy Baja",'Mapa final'!$U$21="Moderado"),CONCATENATE("R",'Mapa final'!$A$21),"")</f>
        <v/>
      </c>
      <c r="AC45" s="392"/>
      <c r="AD45" s="410" t="str">
        <f>IF(AND('Mapa final'!$Q$19="Muy Baja",'Mapa final'!$U$19="Mayor"),CONCATENATE("R",'Mapa final'!$A$19),"")</f>
        <v/>
      </c>
      <c r="AE45" s="411"/>
      <c r="AF45" s="411" t="str">
        <f ca="1">IF(AND('Mapa final'!$Q$20="Muy Baja",'Mapa final'!$U$20="Mayor"),CONCATENATE("R",'Mapa final'!$A$20),"")</f>
        <v/>
      </c>
      <c r="AG45" s="411"/>
      <c r="AH45" s="411" t="str">
        <f ca="1">IF(AND('Mapa final'!$Q$21="Muy Baja",'Mapa final'!$U$21="Mayor"),CONCATENATE("R",'Mapa final'!$A$21),"")</f>
        <v/>
      </c>
      <c r="AI45" s="412"/>
      <c r="AJ45" s="400" t="str">
        <f>IF(AND('Mapa final'!$Q$19="Muy Baja",'Mapa final'!$U$19="Catastrófico"),CONCATENATE("R",'Mapa final'!$A$19),"")</f>
        <v/>
      </c>
      <c r="AK45" s="401"/>
      <c r="AL45" s="401" t="str">
        <f ca="1">IF(AND('Mapa final'!$Q$20="Muy Baja",'Mapa final'!$U$20="Catastrófico"),CONCATENATE("R",'Mapa final'!$A$20),"")</f>
        <v/>
      </c>
      <c r="AM45" s="401"/>
      <c r="AN45" s="401" t="str">
        <f>IF(AND('Mapa final'!$Q$21="Muy Baja",'Mapa final'!$L$21="Catastrófico"),CONCATENATE("R",'Mapa final'!$A$21),"")</f>
        <v/>
      </c>
      <c r="AO45" s="402"/>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row>
    <row r="46" spans="3:82" ht="15" customHeight="1" x14ac:dyDescent="0.25">
      <c r="C46" s="64"/>
      <c r="D46" s="453"/>
      <c r="E46" s="453"/>
      <c r="F46" s="454"/>
      <c r="G46" s="424"/>
      <c r="H46" s="425"/>
      <c r="I46" s="425"/>
      <c r="J46" s="425"/>
      <c r="K46" s="431"/>
      <c r="L46" s="380"/>
      <c r="M46" s="381"/>
      <c r="N46" s="381"/>
      <c r="O46" s="381"/>
      <c r="P46" s="381"/>
      <c r="Q46" s="383"/>
      <c r="R46" s="380"/>
      <c r="S46" s="381"/>
      <c r="T46" s="382"/>
      <c r="U46" s="382"/>
      <c r="V46" s="382"/>
      <c r="W46" s="383"/>
      <c r="X46" s="390"/>
      <c r="Y46" s="391"/>
      <c r="Z46" s="391"/>
      <c r="AA46" s="391"/>
      <c r="AB46" s="391"/>
      <c r="AC46" s="392"/>
      <c r="AD46" s="410"/>
      <c r="AE46" s="411"/>
      <c r="AF46" s="411"/>
      <c r="AG46" s="411"/>
      <c r="AH46" s="411"/>
      <c r="AI46" s="412"/>
      <c r="AJ46" s="400"/>
      <c r="AK46" s="401"/>
      <c r="AL46" s="401"/>
      <c r="AM46" s="401"/>
      <c r="AN46" s="401"/>
      <c r="AO46" s="402"/>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row>
    <row r="47" spans="3:82" ht="15" customHeight="1" x14ac:dyDescent="0.25">
      <c r="C47" s="64"/>
      <c r="D47" s="453"/>
      <c r="E47" s="453"/>
      <c r="F47" s="454"/>
      <c r="G47" s="424"/>
      <c r="H47" s="425"/>
      <c r="I47" s="425"/>
      <c r="J47" s="425"/>
      <c r="K47" s="431"/>
      <c r="L47" s="380" t="str">
        <f ca="1">IF(AND('Mapa final'!$Q$22="Muy Baja",'Mapa final'!$U$22="Leve"),CONCATENATE("R",'Mapa final'!$D$22),"")</f>
        <v/>
      </c>
      <c r="M47" s="381"/>
      <c r="N47" s="381" t="str">
        <f>IF(AND('Mapa final'!$L$23="Muy Baja",'Mapa final'!$P$23="Leve"),CONCATENATE("R",'Mapa final'!$D$23),"")</f>
        <v/>
      </c>
      <c r="O47" s="381"/>
      <c r="P47" s="381" t="str">
        <f>IF(AND('Mapa final'!$L$24="Muy Baja",'Mapa final'!$P$24="Leve"),CONCATENATE("R",'Mapa final'!$D$24),"")</f>
        <v/>
      </c>
      <c r="Q47" s="383"/>
      <c r="R47" s="380" t="str">
        <f ca="1">IF(AND('Mapa final'!$Q$22="Muy Baja",'Mapa final'!$U$22="Menor"),CONCATENATE("R",'Mapa final'!$A$22),"")</f>
        <v/>
      </c>
      <c r="S47" s="381"/>
      <c r="T47" s="382" t="str">
        <f ca="1">IF(AND('Mapa final'!$LR$23="Muy Baja",'Mapa final'!$U$23="Menor"),CONCATENATE("R",'Mapa final'!$A$23),"")</f>
        <v/>
      </c>
      <c r="U47" s="382"/>
      <c r="V47" s="382" t="str">
        <f>IF(AND('Mapa final'!$Q$24="Muy Baja",'Mapa final'!$U$24="Menor"),CONCATENATE("R",'Mapa final'!$A$24),"")</f>
        <v/>
      </c>
      <c r="W47" s="383"/>
      <c r="X47" s="390" t="str">
        <f ca="1">IF(AND('Mapa final'!$Q$22="Muy Baja",'Mapa final'!$U$22="Moderado"),CONCATENATE("R",'Mapa final'!$A$22),"")</f>
        <v/>
      </c>
      <c r="Y47" s="391"/>
      <c r="Z47" s="391" t="str">
        <f ca="1">IF(AND('Mapa final'!$Q$23="Muy Baja",'Mapa final'!$U$23="Moderado"),CONCATENATE("R",'Mapa final'!$A$23),"")</f>
        <v/>
      </c>
      <c r="AA47" s="391"/>
      <c r="AB47" s="391" t="str">
        <f>IF(AND('Mapa final'!$Q$24="Muy Baja",'Mapa final'!$U$24="Moderado"),CONCATENATE("R",'Mapa final'!$A$24),"")</f>
        <v/>
      </c>
      <c r="AC47" s="392"/>
      <c r="AD47" s="410" t="str">
        <f ca="1">IF(AND('Mapa final'!$Q$22="Muy Baja",'Mapa final'!$U$22="Mayor"),CONCATENATE("R",'Mapa final'!$A$22),"")</f>
        <v/>
      </c>
      <c r="AE47" s="411"/>
      <c r="AF47" s="411" t="str">
        <f ca="1">IF(AND('Mapa final'!$Q$23="Muy Baja",'Mapa final'!$U$23="Mayor"),CONCATENATE("R",'Mapa final'!$A$23),"")</f>
        <v/>
      </c>
      <c r="AG47" s="411"/>
      <c r="AH47" s="411" t="str">
        <f>IF(AND('Mapa final'!$Q$24="Muy Baja",'Mapa final'!$U$24="Mayor"),CONCATENATE("R",'Mapa final'!$A$24),"")</f>
        <v/>
      </c>
      <c r="AI47" s="412"/>
      <c r="AJ47" s="400" t="str">
        <f ca="1">IF(AND('Mapa final'!$Q$22="Muy Baja",'Mapa final'!$U$22="Catastrófico"),CONCATENATE("R",'Mapa final'!$A$22),"")</f>
        <v/>
      </c>
      <c r="AK47" s="401"/>
      <c r="AL47" s="401" t="str">
        <f ca="1">IF(AND('Mapa final'!$Q$23="Muy Baja",'Mapa final'!$U$23="Catastrófico"),CONCATENATE("R",'Mapa final'!$A$23),"")</f>
        <v/>
      </c>
      <c r="AM47" s="401"/>
      <c r="AN47" s="401" t="str">
        <f>IF(AND('Mapa final'!$Q$24="Muy Baja",'Mapa final'!$U$24="Catastrófico"),CONCATENATE("R",'Mapa final'!$A$24),"")</f>
        <v/>
      </c>
      <c r="AO47" s="402"/>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row>
    <row r="48" spans="3:82" ht="15" customHeight="1" x14ac:dyDescent="0.25">
      <c r="C48" s="64"/>
      <c r="D48" s="453"/>
      <c r="E48" s="453"/>
      <c r="F48" s="454"/>
      <c r="G48" s="424"/>
      <c r="H48" s="425"/>
      <c r="I48" s="425"/>
      <c r="J48" s="425"/>
      <c r="K48" s="431"/>
      <c r="L48" s="380"/>
      <c r="M48" s="381"/>
      <c r="N48" s="381"/>
      <c r="O48" s="381"/>
      <c r="P48" s="381"/>
      <c r="Q48" s="383"/>
      <c r="R48" s="380"/>
      <c r="S48" s="381"/>
      <c r="T48" s="382"/>
      <c r="U48" s="382"/>
      <c r="V48" s="382"/>
      <c r="W48" s="383"/>
      <c r="X48" s="390"/>
      <c r="Y48" s="391"/>
      <c r="Z48" s="391"/>
      <c r="AA48" s="391"/>
      <c r="AB48" s="391"/>
      <c r="AC48" s="392"/>
      <c r="AD48" s="410"/>
      <c r="AE48" s="411"/>
      <c r="AF48" s="411"/>
      <c r="AG48" s="411"/>
      <c r="AH48" s="411"/>
      <c r="AI48" s="412"/>
      <c r="AJ48" s="400"/>
      <c r="AK48" s="401"/>
      <c r="AL48" s="401"/>
      <c r="AM48" s="401"/>
      <c r="AN48" s="401"/>
      <c r="AO48" s="402"/>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row>
    <row r="49" spans="3:82" ht="15" customHeight="1" x14ac:dyDescent="0.25">
      <c r="C49" s="64"/>
      <c r="D49" s="453"/>
      <c r="E49" s="453"/>
      <c r="F49" s="454"/>
      <c r="G49" s="424"/>
      <c r="H49" s="425"/>
      <c r="I49" s="425"/>
      <c r="J49" s="425"/>
      <c r="K49" s="431"/>
      <c r="L49" s="380" t="str">
        <f>IF(AND('Mapa final'!$Q$25="Muy Baja",'Mapa final'!$U$25="Leve"),CONCATENATE("R",'Mapa final'!$D$25),"")</f>
        <v/>
      </c>
      <c r="M49" s="381"/>
      <c r="N49" s="381" t="str">
        <f>IF(AND('Mapa final'!$L$26="Muy Baja",'Mapa final'!$P$26="Leve"),CONCATENATE("R",'Mapa final'!$D$26),"")</f>
        <v/>
      </c>
      <c r="O49" s="381"/>
      <c r="P49" s="381" t="str">
        <f>IF(AND('Mapa final'!$L$27="Muy Baja",'Mapa final'!$P$27="Leve"),CONCATENATE("R",'Mapa final'!$D$27),"")</f>
        <v/>
      </c>
      <c r="Q49" s="383"/>
      <c r="R49" s="381" t="str">
        <f>IF(AND('Mapa final'!$Q$25="Muy Baja",'Mapa final'!$U$25="Menor"),CONCATENATE("R",'Mapa final'!$A$25),"")</f>
        <v/>
      </c>
      <c r="S49" s="382"/>
      <c r="T49" s="382" t="str">
        <f>IF(AND('Mapa final'!$Q$26="Muy Baja",'Mapa final'!$U$26="Menor"),CONCATENATE("R",'Mapa final'!$A$26),"")</f>
        <v/>
      </c>
      <c r="U49" s="382"/>
      <c r="V49" s="382" t="str">
        <f>IF(AND('Mapa final'!$Q$27="Muy Baja",'Mapa final'!$U$27="Menor"),CONCATENATE("R",'Mapa final'!$A$27),"")</f>
        <v/>
      </c>
      <c r="W49" s="383"/>
      <c r="X49" s="390" t="str">
        <f>IF(AND('Mapa final'!$Q$25="Muy Baja",'Mapa final'!$U$25="Moderado"),CONCATENATE("R",'Mapa final'!$A$25),"")</f>
        <v/>
      </c>
      <c r="Y49" s="391"/>
      <c r="Z49" s="391" t="str">
        <f>IF(AND('Mapa final'!$Q$26="Muy Baja",'Mapa final'!$U$26="Moderado"),CONCATENATE("R",'Mapa final'!$A$26),"")</f>
        <v/>
      </c>
      <c r="AA49" s="391"/>
      <c r="AB49" s="391" t="str">
        <f>IF(AND('Mapa final'!$Q$27="Muy Baja",'Mapa final'!$U$27="Moderado"),CONCATENATE("R",'Mapa final'!$A$27),"")</f>
        <v/>
      </c>
      <c r="AC49" s="392"/>
      <c r="AD49" s="410" t="str">
        <f>IF(AND('Mapa final'!$Q$25="Muy Baja",'Mapa final'!$U$25="Mayor"),CONCATENATE("R",'Mapa final'!$A$25),"")</f>
        <v/>
      </c>
      <c r="AE49" s="411"/>
      <c r="AF49" s="411" t="str">
        <f>IF(AND('Mapa final'!$Q$26="Muy Baja",'Mapa final'!$U$26="Mayor"),CONCATENATE("R",'Mapa final'!$A$26),"")</f>
        <v/>
      </c>
      <c r="AG49" s="411"/>
      <c r="AH49" s="411" t="str">
        <f>IF(AND('Mapa final'!$Q$27="Muy Baja",'Mapa final'!$U$27="Mayor"),CONCATENATE("R",'Mapa final'!$A$27),"")</f>
        <v/>
      </c>
      <c r="AI49" s="412"/>
      <c r="AJ49" s="400" t="str">
        <f>IF(AND('Mapa final'!$Q$25="Muy Baja",'Mapa final'!$U$25="Catastrófico"),CONCATENATE("R",'Mapa final'!$A$25),"")</f>
        <v/>
      </c>
      <c r="AK49" s="401"/>
      <c r="AL49" s="401" t="str">
        <f>IF(AND('Mapa final'!$Q$26="Muy Baja",'Mapa final'!$U$26="Catastrófico"),CONCATENATE("R",'Mapa final'!$A$26),"")</f>
        <v/>
      </c>
      <c r="AM49" s="401"/>
      <c r="AN49" s="401" t="str">
        <f>IF(AND('Mapa final'!$Q$27="Muy Baja",'Mapa final'!$U$27="Catastrófico"),CONCATENATE("R",'Mapa final'!$A$27),"")</f>
        <v/>
      </c>
      <c r="AO49" s="402"/>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row>
    <row r="50" spans="3:82" ht="15.75" customHeight="1" thickBot="1" x14ac:dyDescent="0.3">
      <c r="C50" s="64"/>
      <c r="D50" s="453"/>
      <c r="E50" s="453"/>
      <c r="F50" s="454"/>
      <c r="G50" s="427"/>
      <c r="H50" s="428"/>
      <c r="I50" s="428"/>
      <c r="J50" s="428"/>
      <c r="K50" s="428"/>
      <c r="L50" s="389"/>
      <c r="M50" s="384"/>
      <c r="N50" s="384"/>
      <c r="O50" s="384"/>
      <c r="P50" s="384"/>
      <c r="Q50" s="385"/>
      <c r="R50" s="384"/>
      <c r="S50" s="384"/>
      <c r="T50" s="384"/>
      <c r="U50" s="384"/>
      <c r="V50" s="384"/>
      <c r="W50" s="385"/>
      <c r="X50" s="393"/>
      <c r="Y50" s="394"/>
      <c r="Z50" s="394"/>
      <c r="AA50" s="394"/>
      <c r="AB50" s="394"/>
      <c r="AC50" s="395"/>
      <c r="AD50" s="413"/>
      <c r="AE50" s="414"/>
      <c r="AF50" s="414"/>
      <c r="AG50" s="414"/>
      <c r="AH50" s="414"/>
      <c r="AI50" s="415"/>
      <c r="AJ50" s="403"/>
      <c r="AK50" s="404"/>
      <c r="AL50" s="404"/>
      <c r="AM50" s="404"/>
      <c r="AN50" s="404"/>
      <c r="AO50" s="405"/>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row>
    <row r="51" spans="3:82" x14ac:dyDescent="0.25">
      <c r="C51" s="64"/>
      <c r="D51" s="64"/>
      <c r="E51" s="64"/>
      <c r="F51" s="64"/>
      <c r="G51" s="64"/>
      <c r="H51" s="64"/>
      <c r="I51" s="64"/>
      <c r="J51" s="64"/>
      <c r="K51" s="64"/>
      <c r="L51" s="430" t="s">
        <v>111</v>
      </c>
      <c r="M51" s="431"/>
      <c r="N51" s="431"/>
      <c r="O51" s="431"/>
      <c r="P51" s="431"/>
      <c r="Q51" s="426"/>
      <c r="R51" s="420" t="s">
        <v>110</v>
      </c>
      <c r="S51" s="422"/>
      <c r="T51" s="422"/>
      <c r="U51" s="422"/>
      <c r="V51" s="422"/>
      <c r="W51" s="423"/>
      <c r="X51" s="420" t="s">
        <v>109</v>
      </c>
      <c r="Y51" s="422"/>
      <c r="Z51" s="422"/>
      <c r="AA51" s="422"/>
      <c r="AB51" s="422"/>
      <c r="AC51" s="423"/>
      <c r="AD51" s="420" t="s">
        <v>108</v>
      </c>
      <c r="AE51" s="421"/>
      <c r="AF51" s="422"/>
      <c r="AG51" s="422"/>
      <c r="AH51" s="422"/>
      <c r="AI51" s="423"/>
      <c r="AJ51" s="420" t="s">
        <v>107</v>
      </c>
      <c r="AK51" s="422"/>
      <c r="AL51" s="422"/>
      <c r="AM51" s="422"/>
      <c r="AN51" s="422"/>
      <c r="AO51" s="423"/>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row>
    <row r="52" spans="3:82" x14ac:dyDescent="0.25">
      <c r="C52" s="64"/>
      <c r="D52" s="64"/>
      <c r="E52" s="64"/>
      <c r="F52" s="64"/>
      <c r="G52" s="64"/>
      <c r="H52" s="64"/>
      <c r="I52" s="64"/>
      <c r="J52" s="64"/>
      <c r="K52" s="64"/>
      <c r="L52" s="424"/>
      <c r="M52" s="425"/>
      <c r="N52" s="425"/>
      <c r="O52" s="425"/>
      <c r="P52" s="425"/>
      <c r="Q52" s="426"/>
      <c r="R52" s="424"/>
      <c r="S52" s="425"/>
      <c r="T52" s="425"/>
      <c r="U52" s="425"/>
      <c r="V52" s="425"/>
      <c r="W52" s="426"/>
      <c r="X52" s="424"/>
      <c r="Y52" s="425"/>
      <c r="Z52" s="425"/>
      <c r="AA52" s="425"/>
      <c r="AB52" s="425"/>
      <c r="AC52" s="426"/>
      <c r="AD52" s="424"/>
      <c r="AE52" s="425"/>
      <c r="AF52" s="425"/>
      <c r="AG52" s="425"/>
      <c r="AH52" s="425"/>
      <c r="AI52" s="426"/>
      <c r="AJ52" s="424"/>
      <c r="AK52" s="425"/>
      <c r="AL52" s="425"/>
      <c r="AM52" s="425"/>
      <c r="AN52" s="425"/>
      <c r="AO52" s="426"/>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row>
    <row r="53" spans="3:82" x14ac:dyDescent="0.25">
      <c r="C53" s="64"/>
      <c r="D53" s="64"/>
      <c r="E53" s="64"/>
      <c r="F53" s="64"/>
      <c r="G53" s="64"/>
      <c r="H53" s="64"/>
      <c r="I53" s="64"/>
      <c r="J53" s="64"/>
      <c r="K53" s="64"/>
      <c r="L53" s="424"/>
      <c r="M53" s="425"/>
      <c r="N53" s="425"/>
      <c r="O53" s="425"/>
      <c r="P53" s="425"/>
      <c r="Q53" s="426"/>
      <c r="R53" s="424"/>
      <c r="S53" s="425"/>
      <c r="T53" s="425"/>
      <c r="U53" s="425"/>
      <c r="V53" s="425"/>
      <c r="W53" s="426"/>
      <c r="X53" s="424"/>
      <c r="Y53" s="425"/>
      <c r="Z53" s="425"/>
      <c r="AA53" s="425"/>
      <c r="AB53" s="425"/>
      <c r="AC53" s="426"/>
      <c r="AD53" s="424"/>
      <c r="AE53" s="425"/>
      <c r="AF53" s="425"/>
      <c r="AG53" s="425"/>
      <c r="AH53" s="425"/>
      <c r="AI53" s="426"/>
      <c r="AJ53" s="424"/>
      <c r="AK53" s="425"/>
      <c r="AL53" s="425"/>
      <c r="AM53" s="425"/>
      <c r="AN53" s="425"/>
      <c r="AO53" s="426"/>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row>
    <row r="54" spans="3:82" x14ac:dyDescent="0.25">
      <c r="C54" s="64"/>
      <c r="D54" s="64"/>
      <c r="E54" s="64"/>
      <c r="F54" s="64"/>
      <c r="G54" s="64"/>
      <c r="H54" s="64"/>
      <c r="I54" s="64"/>
      <c r="J54" s="64"/>
      <c r="K54" s="64"/>
      <c r="L54" s="424"/>
      <c r="M54" s="425"/>
      <c r="N54" s="425"/>
      <c r="O54" s="425"/>
      <c r="P54" s="425"/>
      <c r="Q54" s="426"/>
      <c r="R54" s="424"/>
      <c r="S54" s="425"/>
      <c r="T54" s="425"/>
      <c r="U54" s="425"/>
      <c r="V54" s="425"/>
      <c r="W54" s="426"/>
      <c r="X54" s="424"/>
      <c r="Y54" s="425"/>
      <c r="Z54" s="425"/>
      <c r="AA54" s="425"/>
      <c r="AB54" s="425"/>
      <c r="AC54" s="426"/>
      <c r="AD54" s="424"/>
      <c r="AE54" s="425"/>
      <c r="AF54" s="425"/>
      <c r="AG54" s="425"/>
      <c r="AH54" s="425"/>
      <c r="AI54" s="426"/>
      <c r="AJ54" s="424"/>
      <c r="AK54" s="425"/>
      <c r="AL54" s="425"/>
      <c r="AM54" s="425"/>
      <c r="AN54" s="425"/>
      <c r="AO54" s="426"/>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row>
    <row r="55" spans="3:82" x14ac:dyDescent="0.25">
      <c r="C55" s="64"/>
      <c r="D55" s="64"/>
      <c r="E55" s="64"/>
      <c r="F55" s="64"/>
      <c r="G55" s="64"/>
      <c r="H55" s="64"/>
      <c r="I55" s="64"/>
      <c r="J55" s="64"/>
      <c r="K55" s="64"/>
      <c r="L55" s="424"/>
      <c r="M55" s="425"/>
      <c r="N55" s="425"/>
      <c r="O55" s="425"/>
      <c r="P55" s="425"/>
      <c r="Q55" s="426"/>
      <c r="R55" s="424"/>
      <c r="S55" s="425"/>
      <c r="T55" s="425"/>
      <c r="U55" s="425"/>
      <c r="V55" s="425"/>
      <c r="W55" s="426"/>
      <c r="X55" s="424"/>
      <c r="Y55" s="425"/>
      <c r="Z55" s="425"/>
      <c r="AA55" s="425"/>
      <c r="AB55" s="425"/>
      <c r="AC55" s="426"/>
      <c r="AD55" s="424"/>
      <c r="AE55" s="425"/>
      <c r="AF55" s="425"/>
      <c r="AG55" s="425"/>
      <c r="AH55" s="425"/>
      <c r="AI55" s="426"/>
      <c r="AJ55" s="424"/>
      <c r="AK55" s="425"/>
      <c r="AL55" s="425"/>
      <c r="AM55" s="425"/>
      <c r="AN55" s="425"/>
      <c r="AO55" s="426"/>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row>
    <row r="56" spans="3:82" ht="15.75" thickBot="1" x14ac:dyDescent="0.3">
      <c r="C56" s="64"/>
      <c r="D56" s="64"/>
      <c r="E56" s="64"/>
      <c r="F56" s="64"/>
      <c r="G56" s="64"/>
      <c r="H56" s="64"/>
      <c r="I56" s="64"/>
      <c r="J56" s="64"/>
      <c r="K56" s="64"/>
      <c r="L56" s="427"/>
      <c r="M56" s="428"/>
      <c r="N56" s="428"/>
      <c r="O56" s="428"/>
      <c r="P56" s="428"/>
      <c r="Q56" s="429"/>
      <c r="R56" s="427"/>
      <c r="S56" s="428"/>
      <c r="T56" s="428"/>
      <c r="U56" s="428"/>
      <c r="V56" s="428"/>
      <c r="W56" s="429"/>
      <c r="X56" s="427"/>
      <c r="Y56" s="428"/>
      <c r="Z56" s="428"/>
      <c r="AA56" s="428"/>
      <c r="AB56" s="428"/>
      <c r="AC56" s="429"/>
      <c r="AD56" s="427"/>
      <c r="AE56" s="428"/>
      <c r="AF56" s="428"/>
      <c r="AG56" s="428"/>
      <c r="AH56" s="428"/>
      <c r="AI56" s="429"/>
      <c r="AJ56" s="427"/>
      <c r="AK56" s="428"/>
      <c r="AL56" s="428"/>
      <c r="AM56" s="428"/>
      <c r="AN56" s="428"/>
      <c r="AO56" s="429"/>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row>
    <row r="57" spans="3:82" x14ac:dyDescent="0.2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row>
    <row r="58" spans="3:82" ht="15" customHeight="1" x14ac:dyDescent="0.25">
      <c r="C58" s="64"/>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row>
    <row r="59" spans="3:82" ht="15" customHeight="1" x14ac:dyDescent="0.25">
      <c r="C59" s="64"/>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row>
    <row r="60" spans="3:82" x14ac:dyDescent="0.25">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row>
    <row r="61" spans="3:82" x14ac:dyDescent="0.25">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row>
    <row r="62" spans="3:82" x14ac:dyDescent="0.25">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row>
    <row r="63" spans="3:82" x14ac:dyDescent="0.25">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row>
    <row r="64" spans="3:82" x14ac:dyDescent="0.25">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row>
    <row r="65" spans="3:82" x14ac:dyDescent="0.25">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row>
    <row r="66" spans="3:82" x14ac:dyDescent="0.25">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row>
    <row r="67" spans="3:82" x14ac:dyDescent="0.25">
      <c r="C67" s="64"/>
      <c r="D67" s="64"/>
      <c r="E67" s="64"/>
      <c r="F67" s="64"/>
      <c r="G67" s="64"/>
      <c r="H67" s="64" t="s">
        <v>306</v>
      </c>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row>
    <row r="68" spans="3:82" x14ac:dyDescent="0.25">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row>
    <row r="69" spans="3:82" x14ac:dyDescent="0.25">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row>
    <row r="70" spans="3:82" x14ac:dyDescent="0.25">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row>
    <row r="71" spans="3:82" x14ac:dyDescent="0.25">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row>
    <row r="72" spans="3:82" x14ac:dyDescent="0.25">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row>
    <row r="73" spans="3:82" x14ac:dyDescent="0.25">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row>
    <row r="74" spans="3:82" x14ac:dyDescent="0.25">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row>
    <row r="75" spans="3:82" x14ac:dyDescent="0.25">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row>
    <row r="76" spans="3:82" x14ac:dyDescent="0.2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row>
    <row r="77" spans="3:82" x14ac:dyDescent="0.2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row>
    <row r="78" spans="3:82" x14ac:dyDescent="0.2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row>
    <row r="79" spans="3:82" x14ac:dyDescent="0.25">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row>
    <row r="80" spans="3:82" x14ac:dyDescent="0.25">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row>
    <row r="81" spans="3:82" x14ac:dyDescent="0.25">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row>
    <row r="82" spans="3:82" x14ac:dyDescent="0.25">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row>
    <row r="83" spans="3:82" x14ac:dyDescent="0.25">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row>
    <row r="84" spans="3:82" x14ac:dyDescent="0.25">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row>
    <row r="85" spans="3:82" x14ac:dyDescent="0.25">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row>
    <row r="86" spans="3:82" x14ac:dyDescent="0.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row>
    <row r="87" spans="3:82" x14ac:dyDescent="0.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row>
    <row r="88" spans="3:82" x14ac:dyDescent="0.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row>
    <row r="89" spans="3:82" x14ac:dyDescent="0.25">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row>
    <row r="90" spans="3:82" x14ac:dyDescent="0.25">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row>
    <row r="91" spans="3:82" x14ac:dyDescent="0.25">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row>
    <row r="92" spans="3:82" x14ac:dyDescent="0.25">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row>
    <row r="93" spans="3:82" x14ac:dyDescent="0.25">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row>
    <row r="94" spans="3:82" x14ac:dyDescent="0.25">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row>
    <row r="95" spans="3:82" x14ac:dyDescent="0.25">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row>
    <row r="96" spans="3:82" x14ac:dyDescent="0.25">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row>
    <row r="97" spans="3:65" x14ac:dyDescent="0.2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row>
    <row r="98" spans="3:65" x14ac:dyDescent="0.25">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row>
    <row r="99" spans="3:65" x14ac:dyDescent="0.25">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row>
    <row r="100" spans="3:65" x14ac:dyDescent="0.25">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row>
    <row r="101" spans="3:65" x14ac:dyDescent="0.25">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row>
    <row r="102" spans="3:65" x14ac:dyDescent="0.25">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row>
    <row r="103" spans="3:65" x14ac:dyDescent="0.25">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row>
    <row r="104" spans="3:65" x14ac:dyDescent="0.25">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row>
    <row r="105" spans="3:65" x14ac:dyDescent="0.25">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row>
    <row r="106" spans="3:65" x14ac:dyDescent="0.25">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row>
    <row r="107" spans="3:65" x14ac:dyDescent="0.25">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row>
    <row r="108" spans="3:65" x14ac:dyDescent="0.25">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row>
    <row r="109" spans="3:65" x14ac:dyDescent="0.25">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row>
    <row r="110" spans="3:65" x14ac:dyDescent="0.25">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row>
    <row r="111" spans="3:65" x14ac:dyDescent="0.25">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row>
    <row r="112" spans="3:65" x14ac:dyDescent="0.25">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row>
    <row r="113" spans="3:65" x14ac:dyDescent="0.25">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row>
    <row r="114" spans="3:65" x14ac:dyDescent="0.25">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row>
    <row r="115" spans="3:65" x14ac:dyDescent="0.25">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row>
    <row r="116" spans="3:65" x14ac:dyDescent="0.25">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row>
    <row r="117" spans="3:65" x14ac:dyDescent="0.25">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row>
    <row r="118" spans="3:65" x14ac:dyDescent="0.25">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row>
    <row r="119" spans="3:65" x14ac:dyDescent="0.25">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row>
    <row r="120" spans="3:65" x14ac:dyDescent="0.25">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row>
    <row r="121" spans="3:65" x14ac:dyDescent="0.25">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row>
    <row r="122" spans="3:65" x14ac:dyDescent="0.25">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row>
    <row r="123" spans="3:65" x14ac:dyDescent="0.25">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row>
    <row r="124" spans="3:65" x14ac:dyDescent="0.25">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row>
    <row r="125" spans="3:65" x14ac:dyDescent="0.25">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row>
    <row r="126" spans="3:65" x14ac:dyDescent="0.25">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row>
    <row r="127" spans="3:65" x14ac:dyDescent="0.25">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row>
    <row r="128" spans="3:65" x14ac:dyDescent="0.25">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row>
    <row r="129" spans="4:65" x14ac:dyDescent="0.25">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row>
    <row r="130" spans="4:65" x14ac:dyDescent="0.25">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row>
    <row r="131" spans="4:65" x14ac:dyDescent="0.25">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row>
    <row r="132" spans="4:65" x14ac:dyDescent="0.25">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row>
    <row r="133" spans="4:65" x14ac:dyDescent="0.25">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row>
    <row r="134" spans="4:65" x14ac:dyDescent="0.25">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row>
    <row r="135" spans="4:65" x14ac:dyDescent="0.25">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row>
    <row r="136" spans="4:65" x14ac:dyDescent="0.25">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row>
    <row r="137" spans="4:65" x14ac:dyDescent="0.25">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row>
    <row r="138" spans="4:65" x14ac:dyDescent="0.25">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row>
    <row r="139" spans="4:65" x14ac:dyDescent="0.25">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row>
    <row r="140" spans="4:65" x14ac:dyDescent="0.25">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row>
    <row r="141" spans="4:65" x14ac:dyDescent="0.25">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row>
    <row r="142" spans="4:65" x14ac:dyDescent="0.25">
      <c r="D142" s="64"/>
      <c r="E142" s="64"/>
      <c r="F142" s="64"/>
      <c r="G142" s="64"/>
      <c r="H142" s="64"/>
      <c r="I142" s="64"/>
      <c r="J142" s="64"/>
      <c r="K142" s="64"/>
    </row>
    <row r="143" spans="4:65" x14ac:dyDescent="0.25">
      <c r="D143" s="64"/>
      <c r="E143" s="64"/>
      <c r="F143" s="64"/>
      <c r="G143" s="64"/>
      <c r="H143" s="64"/>
      <c r="I143" s="64"/>
      <c r="J143" s="64"/>
      <c r="K143" s="64"/>
    </row>
    <row r="144" spans="4:65" x14ac:dyDescent="0.25">
      <c r="D144" s="64"/>
      <c r="E144" s="64"/>
      <c r="F144" s="64"/>
      <c r="G144" s="64"/>
      <c r="H144" s="64"/>
      <c r="I144" s="64"/>
      <c r="J144" s="64"/>
      <c r="K144" s="64"/>
    </row>
    <row r="145" spans="4:11" x14ac:dyDescent="0.25">
      <c r="D145" s="64"/>
      <c r="E145" s="64"/>
      <c r="F145" s="64"/>
      <c r="G145" s="64"/>
      <c r="H145" s="64"/>
      <c r="I145" s="64"/>
      <c r="J145" s="64"/>
      <c r="K145" s="64"/>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5" width="5.7109375" customWidth="1"/>
    <col min="16" max="16" width="9.7109375" customWidth="1"/>
    <col min="17" max="17" width="10" customWidth="1"/>
    <col min="18" max="19" width="5.7109375" customWidth="1"/>
    <col min="20" max="20" width="11" customWidth="1"/>
    <col min="21" max="21" width="5.7109375" customWidth="1"/>
    <col min="22" max="22" width="10.28515625" customWidth="1"/>
    <col min="23" max="24" width="5.710937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444" t="s">
        <v>251</v>
      </c>
      <c r="D2" s="445"/>
      <c r="E2" s="445"/>
      <c r="F2" s="445"/>
      <c r="G2" s="445"/>
      <c r="H2" s="445"/>
      <c r="I2" s="445"/>
      <c r="J2" s="446"/>
      <c r="K2" s="435" t="s">
        <v>205</v>
      </c>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7"/>
      <c r="AO2" s="263" t="s">
        <v>377</v>
      </c>
      <c r="AP2" s="432"/>
      <c r="AQ2" s="432"/>
      <c r="AR2" s="432"/>
      <c r="AS2" s="432"/>
      <c r="AT2" s="432"/>
      <c r="AU2" s="252"/>
    </row>
    <row r="3" spans="1:92" x14ac:dyDescent="0.25">
      <c r="C3" s="447"/>
      <c r="D3" s="448"/>
      <c r="E3" s="448"/>
      <c r="F3" s="448"/>
      <c r="G3" s="448"/>
      <c r="H3" s="448"/>
      <c r="I3" s="448"/>
      <c r="J3" s="449"/>
      <c r="K3" s="438"/>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40"/>
      <c r="AO3" s="264" t="s">
        <v>264</v>
      </c>
      <c r="AP3" s="433"/>
      <c r="AQ3" s="433"/>
      <c r="AR3" s="433"/>
      <c r="AS3" s="433"/>
      <c r="AT3" s="433"/>
      <c r="AU3" s="254"/>
    </row>
    <row r="4" spans="1:92" x14ac:dyDescent="0.25">
      <c r="C4" s="447"/>
      <c r="D4" s="448"/>
      <c r="E4" s="448"/>
      <c r="F4" s="448"/>
      <c r="G4" s="448"/>
      <c r="H4" s="448"/>
      <c r="I4" s="448"/>
      <c r="J4" s="449"/>
      <c r="K4" s="438"/>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40"/>
      <c r="AO4" s="264" t="s">
        <v>389</v>
      </c>
      <c r="AP4" s="433" t="s">
        <v>263</v>
      </c>
      <c r="AQ4" s="433"/>
      <c r="AR4" s="433"/>
      <c r="AS4" s="433"/>
      <c r="AT4" s="433"/>
      <c r="AU4" s="254"/>
    </row>
    <row r="5" spans="1:92" ht="15.75" thickBot="1" x14ac:dyDescent="0.3">
      <c r="C5" s="450"/>
      <c r="D5" s="451"/>
      <c r="E5" s="451"/>
      <c r="F5" s="451"/>
      <c r="G5" s="451"/>
      <c r="H5" s="451"/>
      <c r="I5" s="451"/>
      <c r="J5" s="452"/>
      <c r="K5" s="441"/>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3"/>
      <c r="AO5" s="265" t="s">
        <v>245</v>
      </c>
      <c r="AP5" s="434" t="s">
        <v>245</v>
      </c>
      <c r="AQ5" s="434"/>
      <c r="AR5" s="434"/>
      <c r="AS5" s="434"/>
      <c r="AT5" s="434"/>
      <c r="AU5" s="256"/>
    </row>
    <row r="7" spans="1:92" x14ac:dyDescent="0.25">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row>
    <row r="8" spans="1:92" ht="18" customHeight="1" x14ac:dyDescent="0.25">
      <c r="A8" s="492" t="s">
        <v>266</v>
      </c>
      <c r="B8" s="492"/>
      <c r="C8" s="520" t="s">
        <v>156</v>
      </c>
      <c r="D8" s="521"/>
      <c r="E8" s="521"/>
      <c r="F8" s="521"/>
      <c r="G8" s="521"/>
      <c r="H8" s="521"/>
      <c r="I8" s="521"/>
      <c r="J8" s="521"/>
      <c r="K8" s="522" t="s">
        <v>2</v>
      </c>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row>
    <row r="9" spans="1:92" ht="18.75" customHeight="1" x14ac:dyDescent="0.25">
      <c r="B9" s="64"/>
      <c r="C9" s="521"/>
      <c r="D9" s="521"/>
      <c r="E9" s="521"/>
      <c r="F9" s="521"/>
      <c r="G9" s="521"/>
      <c r="H9" s="521"/>
      <c r="I9" s="521"/>
      <c r="J9" s="521"/>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row>
    <row r="10" spans="1:92" ht="15" customHeight="1" x14ac:dyDescent="0.25">
      <c r="B10" s="64"/>
      <c r="C10" s="521"/>
      <c r="D10" s="521"/>
      <c r="E10" s="521"/>
      <c r="F10" s="521"/>
      <c r="G10" s="521"/>
      <c r="H10" s="521"/>
      <c r="I10" s="521"/>
      <c r="J10" s="521"/>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row>
    <row r="11" spans="1:92" ht="15.75" thickBot="1" x14ac:dyDescent="0.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row>
    <row r="12" spans="1:92" ht="15" customHeight="1" x14ac:dyDescent="0.25">
      <c r="B12" s="64"/>
      <c r="C12" s="453" t="s">
        <v>4</v>
      </c>
      <c r="D12" s="453"/>
      <c r="E12" s="454"/>
      <c r="F12" s="499" t="s">
        <v>115</v>
      </c>
      <c r="G12" s="500"/>
      <c r="H12" s="500"/>
      <c r="I12" s="500"/>
      <c r="J12" s="500"/>
      <c r="K12" s="32" t="str">
        <f ca="1">IF(AND('Mapa final'!$AJ$15="Muy Alta",'Mapa final'!$AL$15="Leve"),CONCATENATE("R2C",'Mapa final'!$D$15),"")</f>
        <v/>
      </c>
      <c r="L12" s="33" t="str">
        <f ca="1">IF(AND('Mapa final'!$AJ$15="Muy Alta",'Mapa final'!$AL$15="Leve"),CONCATENATE("R2C",'Mapa final'!$S$15),"")</f>
        <v/>
      </c>
      <c r="M12" s="33" t="str">
        <f ca="1">IF(AND('Mapa final'!$AJ$15="Muy Alta",'Mapa final'!$AL$15="Leve"),CONCATENATE("R2C",'Mapa final'!$S$15),"")</f>
        <v/>
      </c>
      <c r="N12" s="33" t="str">
        <f ca="1">IF(AND('Mapa final'!$AJ$18="Muy Alta",'Mapa final'!$AL$18="Leve"),CONCATENATE("R2C",'Mapa final'!$D$18),"")</f>
        <v/>
      </c>
      <c r="O12" s="33" t="str">
        <f ca="1">IF(AND('Mapa final'!$AJ$15="Muy Alta",'Mapa final'!$AL$15="Leve"),CONCATENATE("R2C",'Mapa final'!$S$15),"")</f>
        <v/>
      </c>
      <c r="P12" s="34" t="str">
        <f ca="1">IF(AND('Mapa final'!$AJ$15="Muy Alta",'Mapa final'!$AL$15="Leve"),CONCATENATE("R2C",'Mapa final'!$S$15),"")</f>
        <v/>
      </c>
      <c r="Q12" s="32" t="str">
        <f ca="1">IF(AND('Mapa final'!$AJ$15="Muy Alta",'Mapa final'!$AL$15="Menor"),CONCATENATE("R2C",'Mapa final'!$D$15),"")</f>
        <v/>
      </c>
      <c r="R12" s="33" t="str">
        <f ca="1">IF(AND('Mapa final'!$AJ$15="Muy Alta",'Mapa final'!$AL$15="Leve"),CONCATENATE("R2C",'Mapa final'!$S$15),"")</f>
        <v/>
      </c>
      <c r="S12" s="33" t="str">
        <f ca="1">IF(AND('Mapa final'!$AJ$15="Muy Alta",'Mapa final'!$AL$15="Leve"),CONCATENATE("R2C",'Mapa final'!$S$15),"")</f>
        <v/>
      </c>
      <c r="T12" s="33" t="str">
        <f ca="1">IF(AND('Mapa final'!$AJ$18="Muy Alta",'Mapa final'!$AL$18="Menor"),CONCATENATE("R2C",'Mapa final'!$D$18),"")</f>
        <v/>
      </c>
      <c r="U12" s="33" t="str">
        <f ca="1">IF(AND('Mapa final'!$AJ$15="Muy Alta",'Mapa final'!$AL$15="Leve"),CONCATENATE("R2C",'Mapa final'!$S$15),"")</f>
        <v/>
      </c>
      <c r="V12" s="34" t="str">
        <f ca="1">IF(AND('Mapa final'!$AJ$15="Muy Alta",'Mapa final'!$AL$15="Leve"),CONCATENATE("R2C",'Mapa final'!$S$15),"")</f>
        <v/>
      </c>
      <c r="W12" s="32" t="str">
        <f ca="1">IF(AND('Mapa final'!$AJ$15="Muy Alta",'Mapa final'!$AL$15="Moderado"),CONCATENATE("R2C",'Mapa final'!$D$15),"")</f>
        <v/>
      </c>
      <c r="X12" s="33" t="str">
        <f ca="1">IF(AND('Mapa final'!$AJ$15="Muy Alta",'Mapa final'!$AL$15="Leve"),CONCATENATE("R2C",'Mapa final'!$S$15),"")</f>
        <v/>
      </c>
      <c r="Y12" s="33" t="str">
        <f ca="1">IF(AND('Mapa final'!$AJ$15="Muy Alta",'Mapa final'!$AL$15="Leve"),CONCATENATE("R2C",'Mapa final'!$S$15),"")</f>
        <v/>
      </c>
      <c r="Z12" s="33" t="str">
        <f ca="1">IF(AND('Mapa final'!$AJ$18="Muy Alta",'Mapa final'!$AL$18="Moderado"),CONCATENATE("R2C",'Mapa final'!$D$18),"")</f>
        <v/>
      </c>
      <c r="AA12" s="33" t="str">
        <f ca="1">IF(AND('Mapa final'!$AJ$15="Muy Alta",'Mapa final'!$AL$15="Leve"),CONCATENATE("R2C",'Mapa final'!$S$15),"")</f>
        <v/>
      </c>
      <c r="AB12" s="34" t="str">
        <f ca="1">IF(AND('Mapa final'!$AJ$15="Muy Alta",'Mapa final'!$AL$15="Leve"),CONCATENATE("R2C",'Mapa final'!$S$15),"")</f>
        <v/>
      </c>
      <c r="AC12" s="32" t="str">
        <f ca="1">IF(AND('Mapa final'!$AJ$15="Muy Alta",'Mapa final'!$AL$15="Mayor"),CONCATENATE("R2C",'Mapa final'!$D$15),"")</f>
        <v/>
      </c>
      <c r="AD12" s="33" t="str">
        <f ca="1">IF(AND('Mapa final'!$AJ$15="Muy Alta",'Mapa final'!$AL$15="Leve"),CONCATENATE("R2C",'Mapa final'!$S$15),"")</f>
        <v/>
      </c>
      <c r="AE12" s="33" t="str">
        <f ca="1">IF(AND('Mapa final'!$AJ$15="Muy Alta",'Mapa final'!$AL$15="Leve"),CONCATENATE("R2C",'Mapa final'!$S$15),"")</f>
        <v/>
      </c>
      <c r="AF12" s="33" t="str">
        <f ca="1">IF(AND('Mapa final'!$AJ$18="Muy Alta",'Mapa final'!$AL$18="Mayor"),CONCATENATE("R2C",'Mapa final'!$D$18),"")</f>
        <v/>
      </c>
      <c r="AG12" s="33" t="str">
        <f ca="1">IF(AND('Mapa final'!$AJ$15="Muy Alta",'Mapa final'!$AL$15="Leve"),CONCATENATE("R2C",'Mapa final'!$S$15),"")</f>
        <v/>
      </c>
      <c r="AH12" s="33" t="str">
        <f ca="1">IF(AND('Mapa final'!$AJ$15="Muy Alta",'Mapa final'!$AL$15="Leve"),CONCATENATE("R2C",'Mapa final'!$S$15),"")</f>
        <v/>
      </c>
      <c r="AI12" s="35" t="str">
        <f ca="1">IF(AND('Mapa final'!$AJ$15="Muy Alta",'Mapa final'!$AL$15="Catastrófico"),CONCATENATE("R2C",'Mapa final'!$D$15),"")</f>
        <v/>
      </c>
      <c r="AJ12" s="36" t="str">
        <f>IF(AND('[4]Mapa final'!$AJ$16="Muy Alta",'[4]Mapa final'!$AL$16="Catastrófico"),CONCATENATE("R2C",'[4]Mapa final'!$S$16),"")</f>
        <v/>
      </c>
      <c r="AK12" s="36" t="str">
        <f>IF(AND('[4]Mapa final'!$AJ$17="Muy Alta",'[4]Mapa final'!$AL$17="Catastrófico"),CONCATENATE("R2C",'[4]Mapa final'!$S$17),"")</f>
        <v/>
      </c>
      <c r="AL12" s="36" t="str">
        <f ca="1">IF(AND('Mapa final'!$AJ$18="Muy Alta",'Mapa final'!$AL$18="Catastrófico"),CONCATENATE("R2C",'Mapa final'!$D$18),"")</f>
        <v/>
      </c>
      <c r="AM12" s="36" t="str">
        <f>IF(AND('[4]Mapa final'!$AJ$19="Muy Alta",'[4]Mapa final'!$AL$19="Catastrófico"),CONCATENATE("R2C",'[4]Mapa final'!$S$19),"")</f>
        <v/>
      </c>
      <c r="AN12" s="37" t="str">
        <f>IF(AND('[4]Mapa final'!$AJ$20="Muy Alta",'[4]Mapa final'!$AL$20="Catastrófico"),CONCATENATE("R2C",'[4]Mapa final'!$S$20),"")</f>
        <v/>
      </c>
      <c r="AO12" s="64"/>
      <c r="AP12" s="511" t="s">
        <v>78</v>
      </c>
      <c r="AQ12" s="512"/>
      <c r="AR12" s="512"/>
      <c r="AS12" s="512"/>
      <c r="AT12" s="512"/>
      <c r="AU12" s="513"/>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row>
    <row r="13" spans="1:92" ht="15" customHeight="1" x14ac:dyDescent="0.25">
      <c r="B13" s="64"/>
      <c r="C13" s="453"/>
      <c r="D13" s="453"/>
      <c r="E13" s="454"/>
      <c r="F13" s="493"/>
      <c r="G13" s="494"/>
      <c r="H13" s="494"/>
      <c r="I13" s="494"/>
      <c r="J13" s="494"/>
      <c r="K13" s="38" t="str">
        <f ca="1">IF(AND('Mapa final'!$AJ$15="Muy Alta",'Mapa final'!$AL$15="Leve"),CONCATENATE("R2C",'Mapa final'!$S$15),"")</f>
        <v/>
      </c>
      <c r="L13" s="173" t="str">
        <f ca="1">IF(AND('Mapa final'!$AJ$15="Muy Alta",'Mapa final'!$AL$15="Leve"),CONCATENATE("R2C",'Mapa final'!$S$15),"")</f>
        <v/>
      </c>
      <c r="M13" s="173" t="str">
        <f ca="1">IF(AND('Mapa final'!$AJ$15="Muy Alta",'Mapa final'!$AL$15="Leve"),CONCATENATE("R2C",'Mapa final'!$S$15),"")</f>
        <v/>
      </c>
      <c r="N13" s="173" t="str">
        <f ca="1">IF(AND('Mapa final'!$AJ$15="Muy Alta",'Mapa final'!$AL$15="Leve"),CONCATENATE("R2C",'Mapa final'!$S$15),"")</f>
        <v/>
      </c>
      <c r="O13" s="173" t="str">
        <f ca="1">IF(AND('Mapa final'!$AJ$15="Muy Alta",'Mapa final'!$AL$15="Leve"),CONCATENATE("R2C",'Mapa final'!$S$15),"")</f>
        <v/>
      </c>
      <c r="P13" s="39" t="str">
        <f ca="1">IF(AND('Mapa final'!$AJ$15="Muy Alta",'Mapa final'!$AL$15="Leve"),CONCATENATE("R2C",'Mapa final'!$S$15),"")</f>
        <v/>
      </c>
      <c r="Q13" s="38" t="str">
        <f ca="1">IF(AND('Mapa final'!$AJ$15="Muy Alta",'Mapa final'!$AL$15="Leve"),CONCATENATE("R2C",'Mapa final'!$S$15),"")</f>
        <v/>
      </c>
      <c r="R13" s="173" t="str">
        <f ca="1">IF(AND('Mapa final'!$AJ$15="Muy Alta",'Mapa final'!$AL$15="Leve"),CONCATENATE("R2C",'Mapa final'!$S$15),"")</f>
        <v/>
      </c>
      <c r="S13" s="173" t="str">
        <f ca="1">IF(AND('Mapa final'!$AJ$15="Muy Alta",'Mapa final'!$AL$15="Leve"),CONCATENATE("R2C",'Mapa final'!$S$15),"")</f>
        <v/>
      </c>
      <c r="T13" s="173" t="str">
        <f ca="1">IF(AND('Mapa final'!$AJ$15="Muy Alta",'Mapa final'!$AL$15="Leve"),CONCATENATE("R2C",'Mapa final'!$S$15),"")</f>
        <v/>
      </c>
      <c r="U13" s="173" t="str">
        <f ca="1">IF(AND('Mapa final'!$AJ$15="Muy Alta",'Mapa final'!$AL$15="Leve"),CONCATENATE("R2C",'Mapa final'!$S$15),"")</f>
        <v/>
      </c>
      <c r="V13" s="39" t="str">
        <f ca="1">IF(AND('Mapa final'!$AJ$15="Muy Alta",'Mapa final'!$AL$15="Leve"),CONCATENATE("R2C",'Mapa final'!$S$15),"")</f>
        <v/>
      </c>
      <c r="W13" s="38" t="str">
        <f ca="1">IF(AND('Mapa final'!$AJ$15="Muy Alta",'Mapa final'!$AL$15="Leve"),CONCATENATE("R2C",'Mapa final'!$S$15),"")</f>
        <v/>
      </c>
      <c r="X13" s="173" t="str">
        <f ca="1">IF(AND('Mapa final'!$AJ$15="Muy Alta",'Mapa final'!$AL$15="Leve"),CONCATENATE("R2C",'Mapa final'!$S$15),"")</f>
        <v/>
      </c>
      <c r="Y13" s="173" t="str">
        <f ca="1">IF(AND('Mapa final'!$AJ$15="Muy Alta",'Mapa final'!$AL$15="Leve"),CONCATENATE("R2C",'Mapa final'!$S$15),"")</f>
        <v/>
      </c>
      <c r="Z13" s="173" t="str">
        <f ca="1">IF(AND('Mapa final'!$AJ$15="Muy Alta",'Mapa final'!$AL$15="Leve"),CONCATENATE("R2C",'Mapa final'!$S$15),"")</f>
        <v/>
      </c>
      <c r="AA13" s="173" t="str">
        <f ca="1">IF(AND('Mapa final'!$AJ$15="Muy Alta",'Mapa final'!$AL$15="Leve"),CONCATENATE("R2C",'Mapa final'!$S$15),"")</f>
        <v/>
      </c>
      <c r="AB13" s="39" t="str">
        <f ca="1">IF(AND('Mapa final'!$AJ$15="Muy Alta",'Mapa final'!$AL$15="Leve"),CONCATENATE("R2C",'Mapa final'!$S$15),"")</f>
        <v/>
      </c>
      <c r="AC13" s="38" t="str">
        <f ca="1">IF(AND('Mapa final'!$AJ$15="Muy Alta",'Mapa final'!$AL$15="Leve"),CONCATENATE("R2C",'Mapa final'!$S$15),"")</f>
        <v/>
      </c>
      <c r="AD13" s="173" t="str">
        <f ca="1">IF(AND('Mapa final'!$AJ$15="Muy Alta",'Mapa final'!$AL$15="Leve"),CONCATENATE("R2C",'Mapa final'!$S$15),"")</f>
        <v/>
      </c>
      <c r="AE13" s="173" t="str">
        <f ca="1">IF(AND('Mapa final'!$AJ$15="Muy Alta",'Mapa final'!$AL$15="Leve"),CONCATENATE("R2C",'Mapa final'!$S$15),"")</f>
        <v/>
      </c>
      <c r="AF13" s="173" t="str">
        <f ca="1">IF(AND('Mapa final'!$AJ$15="Muy Alta",'Mapa final'!$AL$15="Leve"),CONCATENATE("R2C",'Mapa final'!$S$15),"")</f>
        <v/>
      </c>
      <c r="AG13" s="173" t="str">
        <f ca="1">IF(AND('Mapa final'!$AJ$15="Muy Alta",'Mapa final'!$AL$15="Leve"),CONCATENATE("R2C",'Mapa final'!$S$15),"")</f>
        <v/>
      </c>
      <c r="AH13" s="173" t="str">
        <f ca="1">IF(AND('Mapa final'!$AJ$15="Muy Alta",'Mapa final'!$AL$15="Leve"),CONCATENATE("R2C",'Mapa final'!$S$15),"")</f>
        <v/>
      </c>
      <c r="AI13" s="40" t="str">
        <f ca="1">IF(AND('Mapa final'!$AJ$15="Muy Alta",'Mapa final'!$AL$15="Leve"),CONCATENATE("R2C",'Mapa final'!$S$15),"")</f>
        <v/>
      </c>
      <c r="AJ13" s="217" t="str">
        <f>IF(AND('[4]Mapa final'!$AJ$16="Muy Alta",'[4]Mapa final'!$AL$16="Catastrófico"),CONCATENATE("R2C",'[4]Mapa final'!$S$16),"")</f>
        <v/>
      </c>
      <c r="AK13" s="217" t="str">
        <f>IF(AND('[4]Mapa final'!$AJ$17="Muy Alta",'[4]Mapa final'!$AL$17="Catastrófico"),CONCATENATE("R2C",'[4]Mapa final'!$S$17),"")</f>
        <v/>
      </c>
      <c r="AL13" s="217" t="str">
        <f>IF(AND('[4]Mapa final'!$AJ$18="Muy Alta",'[4]Mapa final'!$AL$18="Catastrófico"),CONCATENATE("R2C",'[4]Mapa final'!$S$18),"")</f>
        <v/>
      </c>
      <c r="AM13" s="217" t="str">
        <f>IF(AND('[4]Mapa final'!$AJ$19="Muy Alta",'[4]Mapa final'!$AL$19="Catastrófico"),CONCATENATE("R2C",'[4]Mapa final'!$S$19),"")</f>
        <v/>
      </c>
      <c r="AN13" s="41" t="str">
        <f>IF(AND('[4]Mapa final'!$AJ$20="Muy Alta",'[4]Mapa final'!$AL$20="Catastrófico"),CONCATENATE("R2C",'[4]Mapa final'!$S$20),"")</f>
        <v/>
      </c>
      <c r="AO13" s="64"/>
      <c r="AP13" s="514"/>
      <c r="AQ13" s="515"/>
      <c r="AR13" s="515"/>
      <c r="AS13" s="515"/>
      <c r="AT13" s="515"/>
      <c r="AU13" s="516"/>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row>
    <row r="14" spans="1:92" ht="15" customHeight="1" x14ac:dyDescent="0.25">
      <c r="B14" s="64"/>
      <c r="C14" s="453"/>
      <c r="D14" s="453"/>
      <c r="E14" s="454"/>
      <c r="F14" s="493"/>
      <c r="G14" s="494"/>
      <c r="H14" s="494"/>
      <c r="I14" s="494"/>
      <c r="J14" s="494"/>
      <c r="K14" s="38" t="str">
        <f ca="1">IF(AND('Mapa final'!$AJ$15="Muy Alta",'Mapa final'!$AL$15="Leve"),CONCATENATE("R2C",'Mapa final'!$S$15),"")</f>
        <v/>
      </c>
      <c r="L14" s="173" t="str">
        <f ca="1">IF(AND('Mapa final'!$AJ$15="Muy Alta",'Mapa final'!$AL$15="Leve"),CONCATENATE("R2C",'Mapa final'!$S$15),"")</f>
        <v/>
      </c>
      <c r="M14" s="173" t="str">
        <f ca="1">IF(AND('Mapa final'!$AJ$15="Muy Alta",'Mapa final'!$AL$15="Leve"),CONCATENATE("R2C",'Mapa final'!$S$15),"")</f>
        <v/>
      </c>
      <c r="N14" s="173" t="str">
        <f ca="1">IF(AND('Mapa final'!$AJ$15="Muy Alta",'Mapa final'!$AL$15="Leve"),CONCATENATE("R2C",'Mapa final'!$S$15),"")</f>
        <v/>
      </c>
      <c r="O14" s="173" t="str">
        <f ca="1">IF(AND('Mapa final'!$AJ$15="Muy Alta",'Mapa final'!$AL$15="Leve"),CONCATENATE("R2C",'Mapa final'!$S$15),"")</f>
        <v/>
      </c>
      <c r="P14" s="39" t="str">
        <f ca="1">IF(AND('Mapa final'!$AJ$15="Muy Alta",'Mapa final'!$AL$15="Leve"),CONCATENATE("R2C",'Mapa final'!$S$15),"")</f>
        <v/>
      </c>
      <c r="Q14" s="38" t="str">
        <f ca="1">IF(AND('Mapa final'!$AJ$15="Muy Alta",'Mapa final'!$AL$15="Leve"),CONCATENATE("R2C",'Mapa final'!$S$15),"")</f>
        <v/>
      </c>
      <c r="R14" s="173" t="str">
        <f ca="1">IF(AND('Mapa final'!$AJ$15="Muy Alta",'Mapa final'!$AL$15="Leve"),CONCATENATE("R2C",'Mapa final'!$S$15),"")</f>
        <v/>
      </c>
      <c r="S14" s="173" t="str">
        <f ca="1">IF(AND('Mapa final'!$AJ$15="Muy Alta",'Mapa final'!$AL$15="Leve"),CONCATENATE("R2C",'Mapa final'!$S$15),"")</f>
        <v/>
      </c>
      <c r="T14" s="173" t="str">
        <f ca="1">IF(AND('Mapa final'!$AJ$15="Muy Alta",'Mapa final'!$AL$15="Leve"),CONCATENATE("R2C",'Mapa final'!$S$15),"")</f>
        <v/>
      </c>
      <c r="U14" s="173" t="str">
        <f ca="1">IF(AND('Mapa final'!$AJ$15="Muy Alta",'Mapa final'!$AL$15="Leve"),CONCATENATE("R2C",'Mapa final'!$S$15),"")</f>
        <v/>
      </c>
      <c r="V14" s="39" t="str">
        <f ca="1">IF(AND('Mapa final'!$AJ$15="Muy Alta",'Mapa final'!$AL$15="Leve"),CONCATENATE("R2C",'Mapa final'!$S$15),"")</f>
        <v/>
      </c>
      <c r="W14" s="38" t="str">
        <f ca="1">IF(AND('Mapa final'!$AJ$15="Muy Alta",'Mapa final'!$AL$15="Leve"),CONCATENATE("R2C",'Mapa final'!$S$15),"")</f>
        <v/>
      </c>
      <c r="X14" s="173" t="str">
        <f ca="1">IF(AND('Mapa final'!$AJ$15="Muy Alta",'Mapa final'!$AL$15="Leve"),CONCATENATE("R2C",'Mapa final'!$S$15),"")</f>
        <v/>
      </c>
      <c r="Y14" s="173" t="str">
        <f ca="1">IF(AND('Mapa final'!$AJ$15="Muy Alta",'Mapa final'!$AL$15="Leve"),CONCATENATE("R2C",'Mapa final'!$S$15),"")</f>
        <v/>
      </c>
      <c r="Z14" s="173" t="str">
        <f ca="1">IF(AND('Mapa final'!$AJ$15="Muy Alta",'Mapa final'!$AL$15="Leve"),CONCATENATE("R2C",'Mapa final'!$S$15),"")</f>
        <v/>
      </c>
      <c r="AA14" s="173" t="str">
        <f ca="1">IF(AND('Mapa final'!$AJ$15="Muy Alta",'Mapa final'!$AL$15="Leve"),CONCATENATE("R2C",'Mapa final'!$S$15),"")</f>
        <v/>
      </c>
      <c r="AB14" s="39" t="str">
        <f ca="1">IF(AND('Mapa final'!$AJ$15="Muy Alta",'Mapa final'!$AL$15="Leve"),CONCATENATE("R2C",'Mapa final'!$S$15),"")</f>
        <v/>
      </c>
      <c r="AC14" s="38" t="str">
        <f ca="1">IF(AND('Mapa final'!$AJ$15="Muy Alta",'Mapa final'!$AL$15="Leve"),CONCATENATE("R2C",'Mapa final'!$S$15),"")</f>
        <v/>
      </c>
      <c r="AD14" s="173" t="str">
        <f ca="1">IF(AND('Mapa final'!$AJ$15="Muy Alta",'Mapa final'!$AL$15="Leve"),CONCATENATE("R2C",'Mapa final'!$S$15),"")</f>
        <v/>
      </c>
      <c r="AE14" s="173" t="str">
        <f ca="1">IF(AND('Mapa final'!$AJ$15="Muy Alta",'Mapa final'!$AL$15="Leve"),CONCATENATE("R2C",'Mapa final'!$S$15),"")</f>
        <v/>
      </c>
      <c r="AF14" s="173" t="str">
        <f ca="1">IF(AND('Mapa final'!$AJ$15="Muy Alta",'Mapa final'!$AL$15="Leve"),CONCATENATE("R2C",'Mapa final'!$S$15),"")</f>
        <v/>
      </c>
      <c r="AG14" s="173" t="str">
        <f ca="1">IF(AND('Mapa final'!$AJ$15="Muy Alta",'Mapa final'!$AL$15="Leve"),CONCATENATE("R2C",'Mapa final'!$S$15),"")</f>
        <v/>
      </c>
      <c r="AH14" s="173" t="str">
        <f ca="1">IF(AND('Mapa final'!$AJ$15="Muy Alta",'Mapa final'!$AL$15="Leve"),CONCATENATE("R2C",'Mapa final'!$S$15),"")</f>
        <v/>
      </c>
      <c r="AI14" s="40" t="str">
        <f ca="1">IF(AND('Mapa final'!$AJ$15="Muy Alta",'Mapa final'!$AL$15="Leve"),CONCATENATE("R2C",'Mapa final'!$S$15),"")</f>
        <v/>
      </c>
      <c r="AJ14" s="217" t="str">
        <f>IF(AND('[4]Mapa final'!$AJ$16="Muy Alta",'[4]Mapa final'!$AL$16="Catastrófico"),CONCATENATE("R2C",'[4]Mapa final'!$S$16),"")</f>
        <v/>
      </c>
      <c r="AK14" s="217" t="str">
        <f>IF(AND('[4]Mapa final'!$AJ$17="Muy Alta",'[4]Mapa final'!$AL$17="Catastrófico"),CONCATENATE("R2C",'[4]Mapa final'!$S$17),"")</f>
        <v/>
      </c>
      <c r="AL14" s="217" t="str">
        <f>IF(AND('[4]Mapa final'!$AJ$18="Muy Alta",'[4]Mapa final'!$AL$18="Catastrófico"),CONCATENATE("R2C",'[4]Mapa final'!$S$18),"")</f>
        <v/>
      </c>
      <c r="AM14" s="217" t="str">
        <f>IF(AND('[4]Mapa final'!$AJ$19="Muy Alta",'[4]Mapa final'!$AL$19="Catastrófico"),CONCATENATE("R2C",'[4]Mapa final'!$S$19),"")</f>
        <v/>
      </c>
      <c r="AN14" s="41" t="str">
        <f>IF(AND('[4]Mapa final'!$AJ$20="Muy Alta",'[4]Mapa final'!$AL$20="Catastrófico"),CONCATENATE("R2C",'[4]Mapa final'!$S$20),"")</f>
        <v/>
      </c>
      <c r="AO14" s="64"/>
      <c r="AP14" s="514"/>
      <c r="AQ14" s="515"/>
      <c r="AR14" s="515"/>
      <c r="AS14" s="515"/>
      <c r="AT14" s="515"/>
      <c r="AU14" s="516"/>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row>
    <row r="15" spans="1:92" ht="15" customHeight="1" x14ac:dyDescent="0.25">
      <c r="B15" s="64"/>
      <c r="C15" s="453"/>
      <c r="D15" s="453"/>
      <c r="E15" s="454"/>
      <c r="F15" s="493"/>
      <c r="G15" s="494"/>
      <c r="H15" s="494"/>
      <c r="I15" s="494"/>
      <c r="J15" s="494"/>
      <c r="K15" s="38" t="str">
        <f ca="1">IF(AND('Mapa final'!$AJ$15="Muy Alta",'Mapa final'!$AL$15="Leve"),CONCATENATE("R2C",'Mapa final'!$S$15),"")</f>
        <v/>
      </c>
      <c r="L15" s="173" t="str">
        <f ca="1">IF(AND('Mapa final'!$AJ$15="Muy Alta",'Mapa final'!$AL$15="Leve"),CONCATENATE("R2C",'Mapa final'!$S$15),"")</f>
        <v/>
      </c>
      <c r="M15" s="173" t="str">
        <f ca="1">IF(AND('Mapa final'!$AJ$15="Muy Alta",'Mapa final'!$AL$15="Leve"),CONCATENATE("R2C",'Mapa final'!$S$15),"")</f>
        <v/>
      </c>
      <c r="N15" s="173" t="str">
        <f ca="1">IF(AND('Mapa final'!$AJ$15="Muy Alta",'Mapa final'!$AL$15="Leve"),CONCATENATE("R2C",'Mapa final'!$S$15),"")</f>
        <v/>
      </c>
      <c r="O15" s="173" t="str">
        <f ca="1">IF(AND('Mapa final'!$AJ$15="Muy Alta",'Mapa final'!$AL$15="Leve"),CONCATENATE("R2C",'Mapa final'!$S$15),"")</f>
        <v/>
      </c>
      <c r="P15" s="39" t="str">
        <f ca="1">IF(AND('Mapa final'!$AJ$15="Muy Alta",'Mapa final'!$AL$15="Leve"),CONCATENATE("R2C",'Mapa final'!$S$15),"")</f>
        <v/>
      </c>
      <c r="Q15" s="38" t="str">
        <f ca="1">IF(AND('Mapa final'!$AJ$15="Muy Alta",'Mapa final'!$AL$15="Leve"),CONCATENATE("R2C",'Mapa final'!$S$15),"")</f>
        <v/>
      </c>
      <c r="R15" s="173" t="str">
        <f ca="1">IF(AND('Mapa final'!$AJ$15="Muy Alta",'Mapa final'!$AL$15="Leve"),CONCATENATE("R2C",'Mapa final'!$S$15),"")</f>
        <v/>
      </c>
      <c r="S15" s="173" t="str">
        <f ca="1">IF(AND('Mapa final'!$AJ$15="Muy Alta",'Mapa final'!$AL$15="Leve"),CONCATENATE("R2C",'Mapa final'!$S$15),"")</f>
        <v/>
      </c>
      <c r="T15" s="173" t="str">
        <f ca="1">IF(AND('Mapa final'!$AJ$15="Muy Alta",'Mapa final'!$AL$15="Leve"),CONCATENATE("R2C",'Mapa final'!$S$15),"")</f>
        <v/>
      </c>
      <c r="U15" s="173" t="str">
        <f ca="1">IF(AND('Mapa final'!$AJ$15="Muy Alta",'Mapa final'!$AL$15="Leve"),CONCATENATE("R2C",'Mapa final'!$S$15),"")</f>
        <v/>
      </c>
      <c r="V15" s="39" t="str">
        <f ca="1">IF(AND('Mapa final'!$AJ$15="Muy Alta",'Mapa final'!$AL$15="Leve"),CONCATENATE("R2C",'Mapa final'!$S$15),"")</f>
        <v/>
      </c>
      <c r="W15" s="38" t="str">
        <f ca="1">IF(AND('Mapa final'!$AJ$15="Muy Alta",'Mapa final'!$AL$15="Leve"),CONCATENATE("R2C",'Mapa final'!$S$15),"")</f>
        <v/>
      </c>
      <c r="X15" s="173" t="str">
        <f ca="1">IF(AND('Mapa final'!$AJ$15="Muy Alta",'Mapa final'!$AL$15="Leve"),CONCATENATE("R2C",'Mapa final'!$S$15),"")</f>
        <v/>
      </c>
      <c r="Y15" s="173" t="str">
        <f ca="1">IF(AND('Mapa final'!$AJ$15="Muy Alta",'Mapa final'!$AL$15="Leve"),CONCATENATE("R2C",'Mapa final'!$S$15),"")</f>
        <v/>
      </c>
      <c r="Z15" s="173" t="str">
        <f ca="1">IF(AND('Mapa final'!$AJ$15="Muy Alta",'Mapa final'!$AL$15="Leve"),CONCATENATE("R2C",'Mapa final'!$S$15),"")</f>
        <v/>
      </c>
      <c r="AA15" s="173" t="str">
        <f ca="1">IF(AND('Mapa final'!$AJ$15="Muy Alta",'Mapa final'!$AL$15="Leve"),CONCATENATE("R2C",'Mapa final'!$S$15),"")</f>
        <v/>
      </c>
      <c r="AB15" s="39" t="str">
        <f ca="1">IF(AND('Mapa final'!$AJ$15="Muy Alta",'Mapa final'!$AL$15="Leve"),CONCATENATE("R2C",'Mapa final'!$S$15),"")</f>
        <v/>
      </c>
      <c r="AC15" s="38" t="str">
        <f ca="1">IF(AND('Mapa final'!$AJ$15="Muy Alta",'Mapa final'!$AL$15="Leve"),CONCATENATE("R2C",'Mapa final'!$S$15),"")</f>
        <v/>
      </c>
      <c r="AD15" s="173" t="str">
        <f ca="1">IF(AND('Mapa final'!$AJ$15="Muy Alta",'Mapa final'!$AL$15="Leve"),CONCATENATE("R2C",'Mapa final'!$S$15),"")</f>
        <v/>
      </c>
      <c r="AE15" s="173" t="str">
        <f ca="1">IF(AND('Mapa final'!$AJ$15="Muy Alta",'Mapa final'!$AL$15="Leve"),CONCATENATE("R2C",'Mapa final'!$S$15),"")</f>
        <v/>
      </c>
      <c r="AF15" s="173" t="str">
        <f ca="1">IF(AND('Mapa final'!$AJ$15="Muy Alta",'Mapa final'!$AL$15="Leve"),CONCATENATE("R2C",'Mapa final'!$S$15),"")</f>
        <v/>
      </c>
      <c r="AG15" s="173" t="str">
        <f ca="1">IF(AND('Mapa final'!$AJ$15="Muy Alta",'Mapa final'!$AL$15="Leve"),CONCATENATE("R2C",'Mapa final'!$S$15),"")</f>
        <v/>
      </c>
      <c r="AH15" s="173" t="str">
        <f ca="1">IF(AND('Mapa final'!$AJ$15="Muy Alta",'Mapa final'!$AL$15="Leve"),CONCATENATE("R2C",'Mapa final'!$S$15),"")</f>
        <v/>
      </c>
      <c r="AI15" s="40" t="str">
        <f ca="1">IF(AND('Mapa final'!$AJ$15="Muy Alta",'Mapa final'!$AL$15="Leve"),CONCATENATE("R2C",'Mapa final'!$S$15),"")</f>
        <v/>
      </c>
      <c r="AJ15" s="217" t="str">
        <f>IF(AND('[4]Mapa final'!$AJ$16="Muy Alta",'[4]Mapa final'!$AL$16="Catastrófico"),CONCATENATE("R2C",'[4]Mapa final'!$S$16),"")</f>
        <v/>
      </c>
      <c r="AK15" s="217" t="str">
        <f>IF(AND('[4]Mapa final'!$AJ$17="Muy Alta",'[4]Mapa final'!$AL$17="Catastrófico"),CONCATENATE("R2C",'[4]Mapa final'!$S$17),"")</f>
        <v/>
      </c>
      <c r="AL15" s="217" t="str">
        <f>IF(AND('[4]Mapa final'!$AJ$18="Muy Alta",'[4]Mapa final'!$AL$18="Catastrófico"),CONCATENATE("R2C",'[4]Mapa final'!$S$18),"")</f>
        <v/>
      </c>
      <c r="AM15" s="217" t="str">
        <f>IF(AND('[4]Mapa final'!$AJ$19="Muy Alta",'[4]Mapa final'!$AL$19="Catastrófico"),CONCATENATE("R2C",'[4]Mapa final'!$S$19),"")</f>
        <v/>
      </c>
      <c r="AN15" s="41" t="str">
        <f>IF(AND('[4]Mapa final'!$AJ$20="Muy Alta",'[4]Mapa final'!$AL$20="Catastrófico"),CONCATENATE("R2C",'[4]Mapa final'!$S$20),"")</f>
        <v/>
      </c>
      <c r="AO15" s="64"/>
      <c r="AP15" s="514"/>
      <c r="AQ15" s="515"/>
      <c r="AR15" s="515"/>
      <c r="AS15" s="515"/>
      <c r="AT15" s="515"/>
      <c r="AU15" s="516"/>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row>
    <row r="16" spans="1:92" ht="15" customHeight="1" x14ac:dyDescent="0.25">
      <c r="B16" s="64"/>
      <c r="C16" s="453"/>
      <c r="D16" s="453"/>
      <c r="E16" s="454"/>
      <c r="F16" s="493"/>
      <c r="G16" s="494"/>
      <c r="H16" s="494"/>
      <c r="I16" s="494"/>
      <c r="J16" s="494"/>
      <c r="K16" s="38" t="str">
        <f ca="1">IF(AND('Mapa final'!$AJ$15="Muy Alta",'Mapa final'!$AL$15="Leve"),CONCATENATE("R2C",'Mapa final'!$S$15),"")</f>
        <v/>
      </c>
      <c r="L16" s="173" t="str">
        <f ca="1">IF(AND('Mapa final'!$AJ$15="Muy Alta",'Mapa final'!$AL$15="Leve"),CONCATENATE("R2C",'Mapa final'!$S$15),"")</f>
        <v/>
      </c>
      <c r="M16" s="173" t="str">
        <f ca="1">IF(AND('Mapa final'!$AJ$15="Muy Alta",'Mapa final'!$AL$15="Leve"),CONCATENATE("R2C",'Mapa final'!$S$15),"")</f>
        <v/>
      </c>
      <c r="N16" s="173" t="str">
        <f ca="1">IF(AND('Mapa final'!$AJ$15="Muy Alta",'Mapa final'!$AL$15="Leve"),CONCATENATE("R2C",'Mapa final'!$S$15),"")</f>
        <v/>
      </c>
      <c r="O16" s="173" t="str">
        <f ca="1">IF(AND('Mapa final'!$AJ$15="Muy Alta",'Mapa final'!$AL$15="Leve"),CONCATENATE("R2C",'Mapa final'!$S$15),"")</f>
        <v/>
      </c>
      <c r="P16" s="39" t="str">
        <f ca="1">IF(AND('Mapa final'!$AJ$15="Muy Alta",'Mapa final'!$AL$15="Leve"),CONCATENATE("R2C",'Mapa final'!$S$15),"")</f>
        <v/>
      </c>
      <c r="Q16" s="38" t="str">
        <f ca="1">IF(AND('Mapa final'!$AJ$15="Muy Alta",'Mapa final'!$AL$15="Leve"),CONCATENATE("R2C",'Mapa final'!$S$15),"")</f>
        <v/>
      </c>
      <c r="R16" s="173" t="str">
        <f ca="1">IF(AND('Mapa final'!$AJ$15="Muy Alta",'Mapa final'!$AL$15="Leve"),CONCATENATE("R2C",'Mapa final'!$S$15),"")</f>
        <v/>
      </c>
      <c r="S16" s="173" t="str">
        <f ca="1">IF(AND('Mapa final'!$AJ$15="Muy Alta",'Mapa final'!$AL$15="Leve"),CONCATENATE("R2C",'Mapa final'!$S$15),"")</f>
        <v/>
      </c>
      <c r="T16" s="173" t="str">
        <f ca="1">IF(AND('Mapa final'!$AJ$15="Muy Alta",'Mapa final'!$AL$15="Leve"),CONCATENATE("R2C",'Mapa final'!$S$15),"")</f>
        <v/>
      </c>
      <c r="U16" s="173" t="str">
        <f ca="1">IF(AND('Mapa final'!$AJ$15="Muy Alta",'Mapa final'!$AL$15="Leve"),CONCATENATE("R2C",'Mapa final'!$S$15),"")</f>
        <v/>
      </c>
      <c r="V16" s="39" t="str">
        <f ca="1">IF(AND('Mapa final'!$AJ$15="Muy Alta",'Mapa final'!$AL$15="Leve"),CONCATENATE("R2C",'Mapa final'!$S$15),"")</f>
        <v/>
      </c>
      <c r="W16" s="38" t="str">
        <f ca="1">IF(AND('Mapa final'!$AJ$15="Muy Alta",'Mapa final'!$AL$15="Leve"),CONCATENATE("R2C",'Mapa final'!$S$15),"")</f>
        <v/>
      </c>
      <c r="X16" s="173" t="str">
        <f ca="1">IF(AND('Mapa final'!$AJ$15="Muy Alta",'Mapa final'!$AL$15="Leve"),CONCATENATE("R2C",'Mapa final'!$S$15),"")</f>
        <v/>
      </c>
      <c r="Y16" s="173" t="str">
        <f ca="1">IF(AND('Mapa final'!$AJ$15="Muy Alta",'Mapa final'!$AL$15="Leve"),CONCATENATE("R2C",'Mapa final'!$S$15),"")</f>
        <v/>
      </c>
      <c r="Z16" s="173" t="str">
        <f ca="1">IF(AND('Mapa final'!$AJ$15="Muy Alta",'Mapa final'!$AL$15="Leve"),CONCATENATE("R2C",'Mapa final'!$S$15),"")</f>
        <v/>
      </c>
      <c r="AA16" s="173" t="str">
        <f ca="1">IF(AND('Mapa final'!$AJ$15="Muy Alta",'Mapa final'!$AL$15="Leve"),CONCATENATE("R2C",'Mapa final'!$S$15),"")</f>
        <v/>
      </c>
      <c r="AB16" s="39" t="str">
        <f ca="1">IF(AND('Mapa final'!$AJ$15="Muy Alta",'Mapa final'!$AL$15="Leve"),CONCATENATE("R2C",'Mapa final'!$S$15),"")</f>
        <v/>
      </c>
      <c r="AC16" s="38" t="str">
        <f ca="1">IF(AND('Mapa final'!$AJ$15="Muy Alta",'Mapa final'!$AL$15="Leve"),CONCATENATE("R2C",'Mapa final'!$S$15),"")</f>
        <v/>
      </c>
      <c r="AD16" s="173" t="str">
        <f ca="1">IF(AND('Mapa final'!$AJ$15="Muy Alta",'Mapa final'!$AL$15="Leve"),CONCATENATE("R2C",'Mapa final'!$S$15),"")</f>
        <v/>
      </c>
      <c r="AE16" s="173" t="str">
        <f ca="1">IF(AND('Mapa final'!$AJ$15="Muy Alta",'Mapa final'!$AL$15="Leve"),CONCATENATE("R2C",'Mapa final'!$S$15),"")</f>
        <v/>
      </c>
      <c r="AF16" s="173" t="str">
        <f ca="1">IF(AND('Mapa final'!$AJ$15="Muy Alta",'Mapa final'!$AL$15="Leve"),CONCATENATE("R2C",'Mapa final'!$S$15),"")</f>
        <v/>
      </c>
      <c r="AG16" s="173" t="str">
        <f ca="1">IF(AND('Mapa final'!$AJ$15="Muy Alta",'Mapa final'!$AL$15="Leve"),CONCATENATE("R2C",'Mapa final'!$S$15),"")</f>
        <v/>
      </c>
      <c r="AH16" s="173" t="str">
        <f ca="1">IF(AND('Mapa final'!$AJ$15="Muy Alta",'Mapa final'!$AL$15="Leve"),CONCATENATE("R2C",'Mapa final'!$S$15),"")</f>
        <v/>
      </c>
      <c r="AI16" s="40" t="str">
        <f ca="1">IF(AND('Mapa final'!$AJ$15="Muy Alta",'Mapa final'!$AL$15="Leve"),CONCATENATE("R2C",'Mapa final'!$S$15),"")</f>
        <v/>
      </c>
      <c r="AJ16" s="217" t="str">
        <f>IF(AND('[4]Mapa final'!$AJ$16="Muy Alta",'[4]Mapa final'!$AL$16="Catastrófico"),CONCATENATE("R2C",'[4]Mapa final'!$S$16),"")</f>
        <v/>
      </c>
      <c r="AK16" s="217" t="str">
        <f>IF(AND('[4]Mapa final'!$AJ$17="Muy Alta",'[4]Mapa final'!$AL$17="Catastrófico"),CONCATENATE("R2C",'[4]Mapa final'!$S$17),"")</f>
        <v/>
      </c>
      <c r="AL16" s="217" t="str">
        <f>IF(AND('[4]Mapa final'!$AJ$18="Muy Alta",'[4]Mapa final'!$AL$18="Catastrófico"),CONCATENATE("R2C",'[4]Mapa final'!$S$18),"")</f>
        <v/>
      </c>
      <c r="AM16" s="217" t="str">
        <f>IF(AND('[4]Mapa final'!$AJ$19="Muy Alta",'[4]Mapa final'!$AL$19="Catastrófico"),CONCATENATE("R2C",'[4]Mapa final'!$S$19),"")</f>
        <v/>
      </c>
      <c r="AN16" s="41" t="str">
        <f>IF(AND('[4]Mapa final'!$AJ$20="Muy Alta",'[4]Mapa final'!$AL$20="Catastrófico"),CONCATENATE("R2C",'[4]Mapa final'!$S$20),"")</f>
        <v/>
      </c>
      <c r="AO16" s="64"/>
      <c r="AP16" s="514"/>
      <c r="AQ16" s="515"/>
      <c r="AR16" s="515"/>
      <c r="AS16" s="515"/>
      <c r="AT16" s="515"/>
      <c r="AU16" s="516"/>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row>
    <row r="17" spans="2:77" ht="15" customHeight="1" x14ac:dyDescent="0.25">
      <c r="B17" s="64"/>
      <c r="C17" s="453"/>
      <c r="D17" s="453"/>
      <c r="E17" s="454"/>
      <c r="F17" s="493"/>
      <c r="G17" s="494"/>
      <c r="H17" s="494"/>
      <c r="I17" s="494"/>
      <c r="J17" s="494"/>
      <c r="K17" s="38" t="str">
        <f ca="1">IF(AND('Mapa final'!$AJ$15="Muy Alta",'Mapa final'!$AL$15="Leve"),CONCATENATE("R2C",'Mapa final'!$S$15),"")</f>
        <v/>
      </c>
      <c r="L17" s="173" t="str">
        <f ca="1">IF(AND('Mapa final'!$AJ$15="Muy Alta",'Mapa final'!$AL$15="Leve"),CONCATENATE("R2C",'Mapa final'!$S$15),"")</f>
        <v/>
      </c>
      <c r="M17" s="173" t="str">
        <f ca="1">IF(AND('Mapa final'!$AJ$15="Muy Alta",'Mapa final'!$AL$15="Leve"),CONCATENATE("R2C",'Mapa final'!$S$15),"")</f>
        <v/>
      </c>
      <c r="N17" s="173" t="str">
        <f ca="1">IF(AND('Mapa final'!$AJ$15="Muy Alta",'Mapa final'!$AL$15="Leve"),CONCATENATE("R2C",'Mapa final'!$S$15),"")</f>
        <v/>
      </c>
      <c r="O17" s="173" t="str">
        <f ca="1">IF(AND('Mapa final'!$AJ$15="Muy Alta",'Mapa final'!$AL$15="Leve"),CONCATENATE("R2C",'Mapa final'!$S$15),"")</f>
        <v/>
      </c>
      <c r="P17" s="39" t="str">
        <f ca="1">IF(AND('Mapa final'!$AJ$15="Muy Alta",'Mapa final'!$AL$15="Leve"),CONCATENATE("R2C",'Mapa final'!$S$15),"")</f>
        <v/>
      </c>
      <c r="Q17" s="38" t="str">
        <f ca="1">IF(AND('Mapa final'!$AJ$15="Muy Alta",'Mapa final'!$AL$15="Leve"),CONCATENATE("R2C",'Mapa final'!$S$15),"")</f>
        <v/>
      </c>
      <c r="R17" s="173" t="str">
        <f ca="1">IF(AND('Mapa final'!$AJ$15="Muy Alta",'Mapa final'!$AL$15="Leve"),CONCATENATE("R2C",'Mapa final'!$S$15),"")</f>
        <v/>
      </c>
      <c r="S17" s="173" t="str">
        <f ca="1">IF(AND('Mapa final'!$AJ$15="Muy Alta",'Mapa final'!$AL$15="Leve"),CONCATENATE("R2C",'Mapa final'!$S$15),"")</f>
        <v/>
      </c>
      <c r="T17" s="173" t="str">
        <f ca="1">IF(AND('Mapa final'!$AJ$15="Muy Alta",'Mapa final'!$AL$15="Leve"),CONCATENATE("R2C",'Mapa final'!$S$15),"")</f>
        <v/>
      </c>
      <c r="U17" s="173" t="str">
        <f ca="1">IF(AND('Mapa final'!$AJ$15="Muy Alta",'Mapa final'!$AL$15="Leve"),CONCATENATE("R2C",'Mapa final'!$S$15),"")</f>
        <v/>
      </c>
      <c r="V17" s="39" t="str">
        <f ca="1">IF(AND('Mapa final'!$AJ$15="Muy Alta",'Mapa final'!$AL$15="Leve"),CONCATENATE("R2C",'Mapa final'!$S$15),"")</f>
        <v/>
      </c>
      <c r="W17" s="38" t="str">
        <f ca="1">IF(AND('Mapa final'!$AJ$15="Muy Alta",'Mapa final'!$AL$15="Leve"),CONCATENATE("R2C",'Mapa final'!$S$15),"")</f>
        <v/>
      </c>
      <c r="X17" s="173" t="str">
        <f ca="1">IF(AND('Mapa final'!$AJ$15="Muy Alta",'Mapa final'!$AL$15="Leve"),CONCATENATE("R2C",'Mapa final'!$S$15),"")</f>
        <v/>
      </c>
      <c r="Y17" s="173" t="str">
        <f ca="1">IF(AND('Mapa final'!$AJ$15="Muy Alta",'Mapa final'!$AL$15="Leve"),CONCATENATE("R2C",'Mapa final'!$S$15),"")</f>
        <v/>
      </c>
      <c r="Z17" s="173" t="str">
        <f ca="1">IF(AND('Mapa final'!$AJ$15="Muy Alta",'Mapa final'!$AL$15="Leve"),CONCATENATE("R2C",'Mapa final'!$S$15),"")</f>
        <v/>
      </c>
      <c r="AA17" s="173" t="str">
        <f ca="1">IF(AND('Mapa final'!$AJ$15="Muy Alta",'Mapa final'!$AL$15="Leve"),CONCATENATE("R2C",'Mapa final'!$S$15),"")</f>
        <v/>
      </c>
      <c r="AB17" s="39" t="str">
        <f ca="1">IF(AND('Mapa final'!$AJ$15="Muy Alta",'Mapa final'!$AL$15="Leve"),CONCATENATE("R2C",'Mapa final'!$S$15),"")</f>
        <v/>
      </c>
      <c r="AC17" s="38" t="str">
        <f ca="1">IF(AND('Mapa final'!$AJ$15="Muy Alta",'Mapa final'!$AL$15="Leve"),CONCATENATE("R2C",'Mapa final'!$S$15),"")</f>
        <v/>
      </c>
      <c r="AD17" s="173" t="str">
        <f ca="1">IF(AND('Mapa final'!$AJ$15="Muy Alta",'Mapa final'!$AL$15="Leve"),CONCATENATE("R2C",'Mapa final'!$S$15),"")</f>
        <v/>
      </c>
      <c r="AE17" s="173" t="str">
        <f ca="1">IF(AND('Mapa final'!$AJ$15="Muy Alta",'Mapa final'!$AL$15="Leve"),CONCATENATE("R2C",'Mapa final'!$S$15),"")</f>
        <v/>
      </c>
      <c r="AF17" s="173" t="str">
        <f ca="1">IF(AND('Mapa final'!$AJ$15="Muy Alta",'Mapa final'!$AL$15="Leve"),CONCATENATE("R2C",'Mapa final'!$S$15),"")</f>
        <v/>
      </c>
      <c r="AG17" s="173" t="str">
        <f ca="1">IF(AND('Mapa final'!$AJ$15="Muy Alta",'Mapa final'!$AL$15="Leve"),CONCATENATE("R2C",'Mapa final'!$S$15),"")</f>
        <v/>
      </c>
      <c r="AH17" s="173" t="str">
        <f ca="1">IF(AND('Mapa final'!$AJ$15="Muy Alta",'Mapa final'!$AL$15="Leve"),CONCATENATE("R2C",'Mapa final'!$S$15),"")</f>
        <v/>
      </c>
      <c r="AI17" s="40" t="str">
        <f ca="1">IF(AND('Mapa final'!$AJ$15="Muy Alta",'Mapa final'!$AL$15="Leve"),CONCATENATE("R2C",'Mapa final'!$S$15),"")</f>
        <v/>
      </c>
      <c r="AJ17" s="217" t="str">
        <f>IF(AND('[4]Mapa final'!$AJ$16="Muy Alta",'[4]Mapa final'!$AL$16="Catastrófico"),CONCATENATE("R2C",'[4]Mapa final'!$S$16),"")</f>
        <v/>
      </c>
      <c r="AK17" s="217" t="str">
        <f>IF(AND('[4]Mapa final'!$AJ$17="Muy Alta",'[4]Mapa final'!$AL$17="Catastrófico"),CONCATENATE("R2C",'[4]Mapa final'!$S$17),"")</f>
        <v/>
      </c>
      <c r="AL17" s="217" t="str">
        <f>IF(AND('[4]Mapa final'!$AJ$18="Muy Alta",'[4]Mapa final'!$AL$18="Catastrófico"),CONCATENATE("R2C",'[4]Mapa final'!$S$18),"")</f>
        <v/>
      </c>
      <c r="AM17" s="217" t="str">
        <f>IF(AND('[4]Mapa final'!$AJ$19="Muy Alta",'[4]Mapa final'!$AL$19="Catastrófico"),CONCATENATE("R2C",'[4]Mapa final'!$S$19),"")</f>
        <v/>
      </c>
      <c r="AN17" s="41" t="str">
        <f>IF(AND('[4]Mapa final'!$AJ$20="Muy Alta",'[4]Mapa final'!$AL$20="Catastrófico"),CONCATENATE("R2C",'[4]Mapa final'!$S$20),"")</f>
        <v/>
      </c>
      <c r="AO17" s="64"/>
      <c r="AP17" s="514"/>
      <c r="AQ17" s="515"/>
      <c r="AR17" s="515"/>
      <c r="AS17" s="515"/>
      <c r="AT17" s="515"/>
      <c r="AU17" s="516"/>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row>
    <row r="18" spans="2:77" ht="15" customHeight="1" x14ac:dyDescent="0.25">
      <c r="B18" s="64"/>
      <c r="C18" s="453"/>
      <c r="D18" s="453"/>
      <c r="E18" s="454"/>
      <c r="F18" s="493"/>
      <c r="G18" s="494"/>
      <c r="H18" s="494"/>
      <c r="I18" s="494"/>
      <c r="J18" s="494"/>
      <c r="K18" s="38" t="str">
        <f ca="1">IF(AND('Mapa final'!$AJ$15="Muy Alta",'Mapa final'!$AL$15="Leve"),CONCATENATE("R2C",'Mapa final'!$S$15),"")</f>
        <v/>
      </c>
      <c r="L18" s="173" t="str">
        <f ca="1">IF(AND('Mapa final'!$AJ$15="Muy Alta",'Mapa final'!$AL$15="Leve"),CONCATENATE("R2C",'Mapa final'!$S$15),"")</f>
        <v/>
      </c>
      <c r="M18" s="173" t="str">
        <f ca="1">IF(AND('Mapa final'!$AJ$15="Muy Alta",'Mapa final'!$AL$15="Leve"),CONCATENATE("R2C",'Mapa final'!$S$15),"")</f>
        <v/>
      </c>
      <c r="N18" s="173" t="str">
        <f ca="1">IF(AND('Mapa final'!$AJ$15="Muy Alta",'Mapa final'!$AL$15="Leve"),CONCATENATE("R2C",'Mapa final'!$S$15),"")</f>
        <v/>
      </c>
      <c r="O18" s="173" t="str">
        <f ca="1">IF(AND('Mapa final'!$AJ$15="Muy Alta",'Mapa final'!$AL$15="Leve"),CONCATENATE("R2C",'Mapa final'!$S$15),"")</f>
        <v/>
      </c>
      <c r="P18" s="39" t="str">
        <f ca="1">IF(AND('Mapa final'!$AJ$15="Muy Alta",'Mapa final'!$AL$15="Leve"),CONCATENATE("R2C",'Mapa final'!$S$15),"")</f>
        <v/>
      </c>
      <c r="Q18" s="38" t="str">
        <f ca="1">IF(AND('Mapa final'!$AJ$15="Muy Alta",'Mapa final'!$AL$15="Leve"),CONCATENATE("R2C",'Mapa final'!$S$15),"")</f>
        <v/>
      </c>
      <c r="R18" s="173" t="str">
        <f ca="1">IF(AND('Mapa final'!$AJ$15="Muy Alta",'Mapa final'!$AL$15="Leve"),CONCATENATE("R2C",'Mapa final'!$S$15),"")</f>
        <v/>
      </c>
      <c r="S18" s="173" t="str">
        <f ca="1">IF(AND('Mapa final'!$AJ$15="Muy Alta",'Mapa final'!$AL$15="Leve"),CONCATENATE("R2C",'Mapa final'!$S$15),"")</f>
        <v/>
      </c>
      <c r="T18" s="173" t="str">
        <f ca="1">IF(AND('Mapa final'!$AJ$15="Muy Alta",'Mapa final'!$AL$15="Leve"),CONCATENATE("R2C",'Mapa final'!$S$15),"")</f>
        <v/>
      </c>
      <c r="U18" s="173" t="str">
        <f ca="1">IF(AND('Mapa final'!$AJ$15="Muy Alta",'Mapa final'!$AL$15="Leve"),CONCATENATE("R2C",'Mapa final'!$S$15),"")</f>
        <v/>
      </c>
      <c r="V18" s="39" t="str">
        <f ca="1">IF(AND('Mapa final'!$AJ$15="Muy Alta",'Mapa final'!$AL$15="Leve"),CONCATENATE("R2C",'Mapa final'!$S$15),"")</f>
        <v/>
      </c>
      <c r="W18" s="38" t="str">
        <f ca="1">IF(AND('Mapa final'!$AJ$15="Muy Alta",'Mapa final'!$AL$15="Leve"),CONCATENATE("R2C",'Mapa final'!$S$15),"")</f>
        <v/>
      </c>
      <c r="X18" s="173" t="str">
        <f ca="1">IF(AND('Mapa final'!$AJ$15="Muy Alta",'Mapa final'!$AL$15="Leve"),CONCATENATE("R2C",'Mapa final'!$S$15),"")</f>
        <v/>
      </c>
      <c r="Y18" s="173" t="str">
        <f ca="1">IF(AND('Mapa final'!$AJ$15="Muy Alta",'Mapa final'!$AL$15="Leve"),CONCATENATE("R2C",'Mapa final'!$S$15),"")</f>
        <v/>
      </c>
      <c r="Z18" s="173" t="str">
        <f ca="1">IF(AND('Mapa final'!$AJ$15="Muy Alta",'Mapa final'!$AL$15="Leve"),CONCATENATE("R2C",'Mapa final'!$S$15),"")</f>
        <v/>
      </c>
      <c r="AA18" s="173" t="str">
        <f ca="1">IF(AND('Mapa final'!$AJ$15="Muy Alta",'Mapa final'!$AL$15="Leve"),CONCATENATE("R2C",'Mapa final'!$S$15),"")</f>
        <v/>
      </c>
      <c r="AB18" s="39" t="str">
        <f ca="1">IF(AND('Mapa final'!$AJ$15="Muy Alta",'Mapa final'!$AL$15="Leve"),CONCATENATE("R2C",'Mapa final'!$S$15),"")</f>
        <v/>
      </c>
      <c r="AC18" s="38" t="str">
        <f ca="1">IF(AND('Mapa final'!$AJ$15="Muy Alta",'Mapa final'!$AL$15="Leve"),CONCATENATE("R2C",'Mapa final'!$S$15),"")</f>
        <v/>
      </c>
      <c r="AD18" s="173" t="str">
        <f ca="1">IF(AND('Mapa final'!$AJ$15="Muy Alta",'Mapa final'!$AL$15="Leve"),CONCATENATE("R2C",'Mapa final'!$S$15),"")</f>
        <v/>
      </c>
      <c r="AE18" s="173" t="str">
        <f ca="1">IF(AND('Mapa final'!$AJ$15="Muy Alta",'Mapa final'!$AL$15="Leve"),CONCATENATE("R2C",'Mapa final'!$S$15),"")</f>
        <v/>
      </c>
      <c r="AF18" s="173" t="str">
        <f ca="1">IF(AND('Mapa final'!$AJ$15="Muy Alta",'Mapa final'!$AL$15="Leve"),CONCATENATE("R2C",'Mapa final'!$S$15),"")</f>
        <v/>
      </c>
      <c r="AG18" s="173" t="str">
        <f ca="1">IF(AND('Mapa final'!$AJ$15="Muy Alta",'Mapa final'!$AL$15="Leve"),CONCATENATE("R2C",'Mapa final'!$S$15),"")</f>
        <v/>
      </c>
      <c r="AH18" s="173" t="str">
        <f ca="1">IF(AND('Mapa final'!$AJ$15="Muy Alta",'Mapa final'!$AL$15="Leve"),CONCATENATE("R2C",'Mapa final'!$S$15),"")</f>
        <v/>
      </c>
      <c r="AI18" s="40" t="str">
        <f ca="1">IF(AND('Mapa final'!$AJ$15="Muy Alta",'Mapa final'!$AL$15="Leve"),CONCATENATE("R2C",'Mapa final'!$S$15),"")</f>
        <v/>
      </c>
      <c r="AJ18" s="217" t="str">
        <f>IF(AND('[4]Mapa final'!$AJ$16="Muy Alta",'[4]Mapa final'!$AL$16="Catastrófico"),CONCATENATE("R2C",'[4]Mapa final'!$S$16),"")</f>
        <v/>
      </c>
      <c r="AK18" s="217" t="str">
        <f>IF(AND('[4]Mapa final'!$AJ$17="Muy Alta",'[4]Mapa final'!$AL$17="Catastrófico"),CONCATENATE("R2C",'[4]Mapa final'!$S$17),"")</f>
        <v/>
      </c>
      <c r="AL18" s="217" t="str">
        <f>IF(AND('[4]Mapa final'!$AJ$18="Muy Alta",'[4]Mapa final'!$AL$18="Catastrófico"),CONCATENATE("R2C",'[4]Mapa final'!$S$18),"")</f>
        <v/>
      </c>
      <c r="AM18" s="217" t="str">
        <f>IF(AND('[4]Mapa final'!$AJ$19="Muy Alta",'[4]Mapa final'!$AL$19="Catastrófico"),CONCATENATE("R2C",'[4]Mapa final'!$S$19),"")</f>
        <v/>
      </c>
      <c r="AN18" s="41" t="str">
        <f>IF(AND('[4]Mapa final'!$AJ$20="Muy Alta",'[4]Mapa final'!$AL$20="Catastrófico"),CONCATENATE("R2C",'[4]Mapa final'!$S$20),"")</f>
        <v/>
      </c>
      <c r="AO18" s="64"/>
      <c r="AP18" s="514"/>
      <c r="AQ18" s="515"/>
      <c r="AR18" s="515"/>
      <c r="AS18" s="515"/>
      <c r="AT18" s="515"/>
      <c r="AU18" s="516"/>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row>
    <row r="19" spans="2:77" ht="15" customHeight="1" x14ac:dyDescent="0.25">
      <c r="B19" s="64"/>
      <c r="C19" s="453"/>
      <c r="D19" s="453"/>
      <c r="E19" s="454"/>
      <c r="F19" s="493"/>
      <c r="G19" s="494"/>
      <c r="H19" s="494"/>
      <c r="I19" s="494"/>
      <c r="J19" s="494"/>
      <c r="K19" s="38" t="str">
        <f ca="1">IF(AND('Mapa final'!$AJ$15="Muy Alta",'Mapa final'!$AL$15="Leve"),CONCATENATE("R2C",'Mapa final'!$S$15),"")</f>
        <v/>
      </c>
      <c r="L19" s="173" t="str">
        <f ca="1">IF(AND('Mapa final'!$AJ$15="Muy Alta",'Mapa final'!$AL$15="Leve"),CONCATENATE("R2C",'Mapa final'!$S$15),"")</f>
        <v/>
      </c>
      <c r="M19" s="173" t="str">
        <f ca="1">IF(AND('Mapa final'!$AJ$15="Muy Alta",'Mapa final'!$AL$15="Leve"),CONCATENATE("R2C",'Mapa final'!$S$15),"")</f>
        <v/>
      </c>
      <c r="N19" s="173" t="str">
        <f ca="1">IF(AND('Mapa final'!$AJ$15="Muy Alta",'Mapa final'!$AL$15="Leve"),CONCATENATE("R2C",'Mapa final'!$S$15),"")</f>
        <v/>
      </c>
      <c r="O19" s="173" t="str">
        <f ca="1">IF(AND('Mapa final'!$AJ$15="Muy Alta",'Mapa final'!$AL$15="Leve"),CONCATENATE("R2C",'Mapa final'!$S$15),"")</f>
        <v/>
      </c>
      <c r="P19" s="39" t="str">
        <f ca="1">IF(AND('Mapa final'!$AJ$15="Muy Alta",'Mapa final'!$AL$15="Leve"),CONCATENATE("R2C",'Mapa final'!$S$15),"")</f>
        <v/>
      </c>
      <c r="Q19" s="38" t="str">
        <f ca="1">IF(AND('Mapa final'!$AJ$15="Muy Alta",'Mapa final'!$AL$15="Leve"),CONCATENATE("R2C",'Mapa final'!$S$15),"")</f>
        <v/>
      </c>
      <c r="R19" s="173" t="str">
        <f ca="1">IF(AND('Mapa final'!$AJ$15="Muy Alta",'Mapa final'!$AL$15="Leve"),CONCATENATE("R2C",'Mapa final'!$S$15),"")</f>
        <v/>
      </c>
      <c r="S19" s="173" t="str">
        <f ca="1">IF(AND('Mapa final'!$AJ$15="Muy Alta",'Mapa final'!$AL$15="Leve"),CONCATENATE("R2C",'Mapa final'!$S$15),"")</f>
        <v/>
      </c>
      <c r="T19" s="173" t="str">
        <f ca="1">IF(AND('Mapa final'!$AJ$15="Muy Alta",'Mapa final'!$AL$15="Leve"),CONCATENATE("R2C",'Mapa final'!$S$15),"")</f>
        <v/>
      </c>
      <c r="U19" s="173" t="str">
        <f ca="1">IF(AND('Mapa final'!$AJ$15="Muy Alta",'Mapa final'!$AL$15="Leve"),CONCATENATE("R2C",'Mapa final'!$S$15),"")</f>
        <v/>
      </c>
      <c r="V19" s="39" t="str">
        <f ca="1">IF(AND('Mapa final'!$AJ$15="Muy Alta",'Mapa final'!$AL$15="Leve"),CONCATENATE("R2C",'Mapa final'!$S$15),"")</f>
        <v/>
      </c>
      <c r="W19" s="38" t="str">
        <f ca="1">IF(AND('Mapa final'!$AJ$15="Muy Alta",'Mapa final'!$AL$15="Leve"),CONCATENATE("R2C",'Mapa final'!$S$15),"")</f>
        <v/>
      </c>
      <c r="X19" s="173" t="str">
        <f ca="1">IF(AND('Mapa final'!$AJ$15="Muy Alta",'Mapa final'!$AL$15="Leve"),CONCATENATE("R2C",'Mapa final'!$S$15),"")</f>
        <v/>
      </c>
      <c r="Y19" s="173" t="str">
        <f ca="1">IF(AND('Mapa final'!$AJ$15="Muy Alta",'Mapa final'!$AL$15="Leve"),CONCATENATE("R2C",'Mapa final'!$S$15),"")</f>
        <v/>
      </c>
      <c r="Z19" s="173" t="str">
        <f ca="1">IF(AND('Mapa final'!$AJ$15="Muy Alta",'Mapa final'!$AL$15="Leve"),CONCATENATE("R2C",'Mapa final'!$S$15),"")</f>
        <v/>
      </c>
      <c r="AA19" s="173" t="str">
        <f ca="1">IF(AND('Mapa final'!$AJ$15="Muy Alta",'Mapa final'!$AL$15="Leve"),CONCATENATE("R2C",'Mapa final'!$S$15),"")</f>
        <v/>
      </c>
      <c r="AB19" s="39" t="str">
        <f ca="1">IF(AND('Mapa final'!$AJ$15="Muy Alta",'Mapa final'!$AL$15="Leve"),CONCATENATE("R2C",'Mapa final'!$S$15),"")</f>
        <v/>
      </c>
      <c r="AC19" s="38" t="str">
        <f ca="1">IF(AND('Mapa final'!$AJ$15="Muy Alta",'Mapa final'!$AL$15="Leve"),CONCATENATE("R2C",'Mapa final'!$S$15),"")</f>
        <v/>
      </c>
      <c r="AD19" s="173" t="str">
        <f ca="1">IF(AND('Mapa final'!$AJ$15="Muy Alta",'Mapa final'!$AL$15="Leve"),CONCATENATE("R2C",'Mapa final'!$S$15),"")</f>
        <v/>
      </c>
      <c r="AE19" s="173" t="str">
        <f ca="1">IF(AND('Mapa final'!$AJ$15="Muy Alta",'Mapa final'!$AL$15="Leve"),CONCATENATE("R2C",'Mapa final'!$S$15),"")</f>
        <v/>
      </c>
      <c r="AF19" s="173" t="str">
        <f ca="1">IF(AND('Mapa final'!$AJ$15="Muy Alta",'Mapa final'!$AL$15="Leve"),CONCATENATE("R2C",'Mapa final'!$S$15),"")</f>
        <v/>
      </c>
      <c r="AG19" s="173" t="str">
        <f ca="1">IF(AND('Mapa final'!$AJ$15="Muy Alta",'Mapa final'!$AL$15="Leve"),CONCATENATE("R2C",'Mapa final'!$S$15),"")</f>
        <v/>
      </c>
      <c r="AH19" s="173" t="str">
        <f ca="1">IF(AND('Mapa final'!$AJ$15="Muy Alta",'Mapa final'!$AL$15="Leve"),CONCATENATE("R2C",'Mapa final'!$S$15),"")</f>
        <v/>
      </c>
      <c r="AI19" s="40" t="str">
        <f ca="1">IF(AND('Mapa final'!$AJ$15="Muy Alta",'Mapa final'!$AL$15="Leve"),CONCATENATE("R2C",'Mapa final'!$S$15),"")</f>
        <v/>
      </c>
      <c r="AJ19" s="217" t="str">
        <f>IF(AND('[4]Mapa final'!$AJ$16="Muy Alta",'[4]Mapa final'!$AL$16="Catastrófico"),CONCATENATE("R2C",'[4]Mapa final'!$S$16),"")</f>
        <v/>
      </c>
      <c r="AK19" s="217" t="str">
        <f>IF(AND('[4]Mapa final'!$AJ$17="Muy Alta",'[4]Mapa final'!$AL$17="Catastrófico"),CONCATENATE("R2C",'[4]Mapa final'!$S$17),"")</f>
        <v/>
      </c>
      <c r="AL19" s="217" t="str">
        <f>IF(AND('[4]Mapa final'!$AJ$18="Muy Alta",'[4]Mapa final'!$AL$18="Catastrófico"),CONCATENATE("R2C",'[4]Mapa final'!$S$18),"")</f>
        <v/>
      </c>
      <c r="AM19" s="217" t="str">
        <f>IF(AND('[4]Mapa final'!$AJ$19="Muy Alta",'[4]Mapa final'!$AL$19="Catastrófico"),CONCATENATE("R2C",'[4]Mapa final'!$S$19),"")</f>
        <v/>
      </c>
      <c r="AN19" s="41" t="str">
        <f>IF(AND('[4]Mapa final'!$AJ$20="Muy Alta",'[4]Mapa final'!$AL$20="Catastrófico"),CONCATENATE("R2C",'[4]Mapa final'!$S$20),"")</f>
        <v/>
      </c>
      <c r="AO19" s="64"/>
      <c r="AP19" s="514"/>
      <c r="AQ19" s="515"/>
      <c r="AR19" s="515"/>
      <c r="AS19" s="515"/>
      <c r="AT19" s="515"/>
      <c r="AU19" s="516"/>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row>
    <row r="20" spans="2:77" ht="15" customHeight="1" x14ac:dyDescent="0.25">
      <c r="B20" s="64"/>
      <c r="C20" s="453"/>
      <c r="D20" s="453"/>
      <c r="E20" s="454"/>
      <c r="F20" s="493"/>
      <c r="G20" s="494"/>
      <c r="H20" s="494"/>
      <c r="I20" s="494"/>
      <c r="J20" s="494"/>
      <c r="K20" s="38" t="str">
        <f ca="1">IF(AND('Mapa final'!$AJ$15="Muy Alta",'Mapa final'!$AL$15="Leve"),CONCATENATE("R2C",'Mapa final'!$S$15),"")</f>
        <v/>
      </c>
      <c r="L20" s="173" t="str">
        <f ca="1">IF(AND('Mapa final'!$AJ$15="Muy Alta",'Mapa final'!$AL$15="Leve"),CONCATENATE("R2C",'Mapa final'!$S$15),"")</f>
        <v/>
      </c>
      <c r="M20" s="173" t="str">
        <f ca="1">IF(AND('Mapa final'!$AJ$15="Muy Alta",'Mapa final'!$AL$15="Leve"),CONCATENATE("R2C",'Mapa final'!$S$15),"")</f>
        <v/>
      </c>
      <c r="N20" s="173" t="str">
        <f ca="1">IF(AND('Mapa final'!$AJ$15="Muy Alta",'Mapa final'!$AL$15="Leve"),CONCATENATE("R2C",'Mapa final'!$S$15),"")</f>
        <v/>
      </c>
      <c r="O20" s="173" t="str">
        <f ca="1">IF(AND('Mapa final'!$AJ$15="Muy Alta",'Mapa final'!$AL$15="Leve"),CONCATENATE("R2C",'Mapa final'!$S$15),"")</f>
        <v/>
      </c>
      <c r="P20" s="39" t="str">
        <f ca="1">IF(AND('Mapa final'!$AJ$15="Muy Alta",'Mapa final'!$AL$15="Leve"),CONCATENATE("R2C",'Mapa final'!$S$15),"")</f>
        <v/>
      </c>
      <c r="Q20" s="38" t="str">
        <f ca="1">IF(AND('Mapa final'!$AJ$15="Muy Alta",'Mapa final'!$AL$15="Leve"),CONCATENATE("R2C",'Mapa final'!$S$15),"")</f>
        <v/>
      </c>
      <c r="R20" s="173" t="str">
        <f ca="1">IF(AND('Mapa final'!$AJ$15="Muy Alta",'Mapa final'!$AL$15="Leve"),CONCATENATE("R2C",'Mapa final'!$S$15),"")</f>
        <v/>
      </c>
      <c r="S20" s="173" t="str">
        <f ca="1">IF(AND('Mapa final'!$AJ$15="Muy Alta",'Mapa final'!$AL$15="Leve"),CONCATENATE("R2C",'Mapa final'!$S$15),"")</f>
        <v/>
      </c>
      <c r="T20" s="173" t="str">
        <f ca="1">IF(AND('Mapa final'!$AJ$15="Muy Alta",'Mapa final'!$AL$15="Leve"),CONCATENATE("R2C",'Mapa final'!$S$15),"")</f>
        <v/>
      </c>
      <c r="U20" s="173" t="str">
        <f ca="1">IF(AND('Mapa final'!$AJ$15="Muy Alta",'Mapa final'!$AL$15="Leve"),CONCATENATE("R2C",'Mapa final'!$S$15),"")</f>
        <v/>
      </c>
      <c r="V20" s="39" t="str">
        <f ca="1">IF(AND('Mapa final'!$AJ$15="Muy Alta",'Mapa final'!$AL$15="Leve"),CONCATENATE("R2C",'Mapa final'!$S$15),"")</f>
        <v/>
      </c>
      <c r="W20" s="38" t="str">
        <f ca="1">IF(AND('Mapa final'!$AJ$15="Muy Alta",'Mapa final'!$AL$15="Leve"),CONCATENATE("R2C",'Mapa final'!$S$15),"")</f>
        <v/>
      </c>
      <c r="X20" s="173" t="str">
        <f ca="1">IF(AND('Mapa final'!$AJ$15="Muy Alta",'Mapa final'!$AL$15="Leve"),CONCATENATE("R2C",'Mapa final'!$S$15),"")</f>
        <v/>
      </c>
      <c r="Y20" s="173" t="str">
        <f ca="1">IF(AND('Mapa final'!$AJ$15="Muy Alta",'Mapa final'!$AL$15="Leve"),CONCATENATE("R2C",'Mapa final'!$S$15),"")</f>
        <v/>
      </c>
      <c r="Z20" s="173" t="str">
        <f ca="1">IF(AND('Mapa final'!$AJ$15="Muy Alta",'Mapa final'!$AL$15="Leve"),CONCATENATE("R2C",'Mapa final'!$S$15),"")</f>
        <v/>
      </c>
      <c r="AA20" s="173" t="str">
        <f ca="1">IF(AND('Mapa final'!$AJ$15="Muy Alta",'Mapa final'!$AL$15="Leve"),CONCATENATE("R2C",'Mapa final'!$S$15),"")</f>
        <v/>
      </c>
      <c r="AB20" s="39" t="str">
        <f ca="1">IF(AND('Mapa final'!$AJ$15="Muy Alta",'Mapa final'!$AL$15="Leve"),CONCATENATE("R2C",'Mapa final'!$S$15),"")</f>
        <v/>
      </c>
      <c r="AC20" s="38" t="str">
        <f ca="1">IF(AND('Mapa final'!$AJ$15="Muy Alta",'Mapa final'!$AL$15="Leve"),CONCATENATE("R2C",'Mapa final'!$S$15),"")</f>
        <v/>
      </c>
      <c r="AD20" s="173" t="str">
        <f ca="1">IF(AND('Mapa final'!$AJ$15="Muy Alta",'Mapa final'!$AL$15="Leve"),CONCATENATE("R2C",'Mapa final'!$S$15),"")</f>
        <v/>
      </c>
      <c r="AE20" s="173" t="str">
        <f ca="1">IF(AND('Mapa final'!$AJ$15="Muy Alta",'Mapa final'!$AL$15="Leve"),CONCATENATE("R2C",'Mapa final'!$S$15),"")</f>
        <v/>
      </c>
      <c r="AF20" s="173" t="str">
        <f ca="1">IF(AND('Mapa final'!$AJ$15="Muy Alta",'Mapa final'!$AL$15="Leve"),CONCATENATE("R2C",'Mapa final'!$S$15),"")</f>
        <v/>
      </c>
      <c r="AG20" s="173" t="str">
        <f ca="1">IF(AND('Mapa final'!$AJ$15="Muy Alta",'Mapa final'!$AL$15="Leve"),CONCATENATE("R2C",'Mapa final'!$S$15),"")</f>
        <v/>
      </c>
      <c r="AH20" s="173" t="str">
        <f ca="1">IF(AND('Mapa final'!$AJ$15="Muy Alta",'Mapa final'!$AL$15="Leve"),CONCATENATE("R2C",'Mapa final'!$S$15),"")</f>
        <v/>
      </c>
      <c r="AI20" s="40" t="str">
        <f ca="1">IF(AND('Mapa final'!$AJ$15="Muy Alta",'Mapa final'!$AL$15="Leve"),CONCATENATE("R2C",'Mapa final'!$S$15),"")</f>
        <v/>
      </c>
      <c r="AJ20" s="217" t="str">
        <f>IF(AND('[4]Mapa final'!$AJ$16="Muy Alta",'[4]Mapa final'!$AL$16="Catastrófico"),CONCATENATE("R2C",'[4]Mapa final'!$S$16),"")</f>
        <v/>
      </c>
      <c r="AK20" s="217" t="str">
        <f>IF(AND('[4]Mapa final'!$AJ$17="Muy Alta",'[4]Mapa final'!$AL$17="Catastrófico"),CONCATENATE("R2C",'[4]Mapa final'!$S$17),"")</f>
        <v/>
      </c>
      <c r="AL20" s="217" t="str">
        <f>IF(AND('[4]Mapa final'!$AJ$18="Muy Alta",'[4]Mapa final'!$AL$18="Catastrófico"),CONCATENATE("R2C",'[4]Mapa final'!$S$18),"")</f>
        <v/>
      </c>
      <c r="AM20" s="217" t="str">
        <f>IF(AND('[4]Mapa final'!$AJ$19="Muy Alta",'[4]Mapa final'!$AL$19="Catastrófico"),CONCATENATE("R2C",'[4]Mapa final'!$S$19),"")</f>
        <v/>
      </c>
      <c r="AN20" s="41" t="str">
        <f>IF(AND('[4]Mapa final'!$AJ$20="Muy Alta",'[4]Mapa final'!$AL$20="Catastrófico"),CONCATENATE("R2C",'[4]Mapa final'!$S$20),"")</f>
        <v/>
      </c>
      <c r="AO20" s="64"/>
      <c r="AP20" s="514"/>
      <c r="AQ20" s="515"/>
      <c r="AR20" s="515"/>
      <c r="AS20" s="515"/>
      <c r="AT20" s="515"/>
      <c r="AU20" s="516"/>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row>
    <row r="21" spans="2:77" ht="15.75" customHeight="1" thickBot="1" x14ac:dyDescent="0.3">
      <c r="B21" s="64"/>
      <c r="C21" s="453"/>
      <c r="D21" s="453"/>
      <c r="E21" s="454"/>
      <c r="F21" s="496"/>
      <c r="G21" s="497"/>
      <c r="H21" s="497"/>
      <c r="I21" s="497"/>
      <c r="J21" s="497"/>
      <c r="K21" s="42" t="str">
        <f ca="1">IF(AND('Mapa final'!$AJ$15="Muy Alta",'Mapa final'!$AL$15="Leve"),CONCATENATE("R2C",'Mapa final'!$S$15),"")</f>
        <v/>
      </c>
      <c r="L21" s="43" t="str">
        <f ca="1">IF(AND('Mapa final'!$AJ$15="Muy Alta",'Mapa final'!$AL$15="Leve"),CONCATENATE("R2C",'Mapa final'!$S$15),"")</f>
        <v/>
      </c>
      <c r="M21" s="43" t="str">
        <f ca="1">IF(AND('Mapa final'!$AJ$15="Muy Alta",'Mapa final'!$AL$15="Leve"),CONCATENATE("R2C",'Mapa final'!$S$15),"")</f>
        <v/>
      </c>
      <c r="N21" s="43" t="str">
        <f ca="1">IF(AND('Mapa final'!$AJ$15="Muy Alta",'Mapa final'!$AL$15="Leve"),CONCATENATE("R2C",'Mapa final'!$S$15),"")</f>
        <v/>
      </c>
      <c r="O21" s="43" t="str">
        <f ca="1">IF(AND('Mapa final'!$AJ$15="Muy Alta",'Mapa final'!$AL$15="Leve"),CONCATENATE("R2C",'Mapa final'!$S$15),"")</f>
        <v/>
      </c>
      <c r="P21" s="44" t="str">
        <f ca="1">IF(AND('Mapa final'!$AJ$15="Muy Alta",'Mapa final'!$AL$15="Leve"),CONCATENATE("R2C",'Mapa final'!$S$15),"")</f>
        <v/>
      </c>
      <c r="Q21" s="38" t="str">
        <f ca="1">IF(AND('Mapa final'!$AJ$15="Muy Alta",'Mapa final'!$AL$15="Leve"),CONCATENATE("R2C",'Mapa final'!$S$15),"")</f>
        <v/>
      </c>
      <c r="R21" s="173" t="str">
        <f ca="1">IF(AND('Mapa final'!$AJ$15="Muy Alta",'Mapa final'!$AL$15="Leve"),CONCATENATE("R2C",'Mapa final'!$S$15),"")</f>
        <v/>
      </c>
      <c r="S21" s="173" t="str">
        <f ca="1">IF(AND('Mapa final'!$AJ$15="Muy Alta",'Mapa final'!$AL$15="Leve"),CONCATENATE("R2C",'Mapa final'!$S$15),"")</f>
        <v/>
      </c>
      <c r="T21" s="173" t="str">
        <f ca="1">IF(AND('Mapa final'!$AJ$15="Muy Alta",'Mapa final'!$AL$15="Leve"),CONCATENATE("R2C",'Mapa final'!$S$15),"")</f>
        <v/>
      </c>
      <c r="U21" s="173" t="str">
        <f ca="1">IF(AND('Mapa final'!$AJ$15="Muy Alta",'Mapa final'!$AL$15="Leve"),CONCATENATE("R2C",'Mapa final'!$S$15),"")</f>
        <v/>
      </c>
      <c r="V21" s="39" t="str">
        <f ca="1">IF(AND('Mapa final'!$AJ$15="Muy Alta",'Mapa final'!$AL$15="Leve"),CONCATENATE("R2C",'Mapa final'!$S$15),"")</f>
        <v/>
      </c>
      <c r="W21" s="42" t="str">
        <f ca="1">IF(AND('Mapa final'!$AJ$15="Muy Alta",'Mapa final'!$AL$15="Leve"),CONCATENATE("R2C",'Mapa final'!$S$15),"")</f>
        <v/>
      </c>
      <c r="X21" s="43" t="str">
        <f ca="1">IF(AND('Mapa final'!$AJ$15="Muy Alta",'Mapa final'!$AL$15="Leve"),CONCATENATE("R2C",'Mapa final'!$S$15),"")</f>
        <v/>
      </c>
      <c r="Y21" s="43" t="str">
        <f ca="1">IF(AND('Mapa final'!$AJ$15="Muy Alta",'Mapa final'!$AL$15="Leve"),CONCATENATE("R2C",'Mapa final'!$S$15),"")</f>
        <v/>
      </c>
      <c r="Z21" s="43" t="str">
        <f ca="1">IF(AND('Mapa final'!$AJ$15="Muy Alta",'Mapa final'!$AL$15="Leve"),CONCATENATE("R2C",'Mapa final'!$S$15),"")</f>
        <v/>
      </c>
      <c r="AA21" s="43" t="str">
        <f ca="1">IF(AND('Mapa final'!$AJ$15="Muy Alta",'Mapa final'!$AL$15="Leve"),CONCATENATE("R2C",'Mapa final'!$S$15),"")</f>
        <v/>
      </c>
      <c r="AB21" s="44" t="str">
        <f ca="1">IF(AND('Mapa final'!$AJ$15="Muy Alta",'Mapa final'!$AL$15="Leve"),CONCATENATE("R2C",'Mapa final'!$S$15),"")</f>
        <v/>
      </c>
      <c r="AC21" s="42" t="str">
        <f ca="1">IF(AND('Mapa final'!$AJ$15="Muy Alta",'Mapa final'!$AL$15="Leve"),CONCATENATE("R2C",'Mapa final'!$S$15),"")</f>
        <v/>
      </c>
      <c r="AD21" s="43" t="str">
        <f ca="1">IF(AND('Mapa final'!$AJ$15="Muy Alta",'Mapa final'!$AL$15="Leve"),CONCATENATE("R2C",'Mapa final'!$S$15),"")</f>
        <v/>
      </c>
      <c r="AE21" s="43" t="str">
        <f ca="1">IF(AND('Mapa final'!$AJ$15="Muy Alta",'Mapa final'!$AL$15="Leve"),CONCATENATE("R2C",'Mapa final'!$S$15),"")</f>
        <v/>
      </c>
      <c r="AF21" s="43" t="str">
        <f ca="1">IF(AND('Mapa final'!$AJ$15="Muy Alta",'Mapa final'!$AL$15="Leve"),CONCATENATE("R2C",'Mapa final'!$S$15),"")</f>
        <v/>
      </c>
      <c r="AG21" s="43" t="str">
        <f ca="1">IF(AND('Mapa final'!$AJ$15="Muy Alta",'Mapa final'!$AL$15="Leve"),CONCATENATE("R2C",'Mapa final'!$S$15),"")</f>
        <v/>
      </c>
      <c r="AH21" s="43" t="str">
        <f ca="1">IF(AND('Mapa final'!$AJ$15="Muy Alta",'Mapa final'!$AL$15="Leve"),CONCATENATE("R2C",'Mapa final'!$S$15),"")</f>
        <v/>
      </c>
      <c r="AI21" s="45" t="str">
        <f ca="1">IF(AND('Mapa final'!$AJ$15="Muy Alta",'Mapa final'!$AL$15="Leve"),CONCATENATE("R2C",'Mapa final'!$S$15),"")</f>
        <v/>
      </c>
      <c r="AJ21" s="46" t="str">
        <f>IF(AND('[4]Mapa final'!$AJ$16="Muy Alta",'[4]Mapa final'!$AL$16="Catastrófico"),CONCATENATE("R2C",'[4]Mapa final'!$S$16),"")</f>
        <v/>
      </c>
      <c r="AK21" s="46" t="str">
        <f>IF(AND('[4]Mapa final'!$AJ$17="Muy Alta",'[4]Mapa final'!$AL$17="Catastrófico"),CONCATENATE("R2C",'[4]Mapa final'!$S$17),"")</f>
        <v/>
      </c>
      <c r="AL21" s="46" t="str">
        <f>IF(AND('[4]Mapa final'!$AJ$18="Muy Alta",'[4]Mapa final'!$AL$18="Catastrófico"),CONCATENATE("R2C",'[4]Mapa final'!$S$18),"")</f>
        <v/>
      </c>
      <c r="AM21" s="46" t="str">
        <f>IF(AND('[4]Mapa final'!$AJ$19="Muy Alta",'[4]Mapa final'!$AL$19="Catastrófico"),CONCATENATE("R2C",'[4]Mapa final'!$S$19),"")</f>
        <v/>
      </c>
      <c r="AN21" s="47" t="str">
        <f>IF(AND('[4]Mapa final'!$AJ$20="Muy Alta",'[4]Mapa final'!$AL$20="Catastrófico"),CONCATENATE("R2C",'[4]Mapa final'!$S$20),"")</f>
        <v/>
      </c>
      <c r="AO21" s="64"/>
      <c r="AP21" s="517"/>
      <c r="AQ21" s="518"/>
      <c r="AR21" s="518"/>
      <c r="AS21" s="518"/>
      <c r="AT21" s="518"/>
      <c r="AU21" s="519"/>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row>
    <row r="22" spans="2:77" ht="15" customHeight="1" x14ac:dyDescent="0.25">
      <c r="B22" s="64"/>
      <c r="C22" s="453"/>
      <c r="D22" s="453"/>
      <c r="E22" s="454"/>
      <c r="F22" s="499" t="s">
        <v>114</v>
      </c>
      <c r="G22" s="500"/>
      <c r="H22" s="500"/>
      <c r="I22" s="500"/>
      <c r="J22" s="500"/>
      <c r="K22" s="48" t="str">
        <f ca="1">IF(AND('Mapa final'!$AJ$15="Alta",'Mapa final'!$AL$15="Leve"),CONCATENATE("R2C",'Mapa final'!$D$15),"")</f>
        <v/>
      </c>
      <c r="L22" s="49" t="str">
        <f ca="1">IF(AND('Mapa final'!$AJ$15="Muy Alta",'Mapa final'!$AL$15="Leve"),CONCATENATE("R2C",'Mapa final'!$S$15),"")</f>
        <v/>
      </c>
      <c r="M22" s="49" t="str">
        <f ca="1">IF(AND('Mapa final'!$AJ$15="Muy Alta",'Mapa final'!$AL$15="Leve"),CONCATENATE("R2C",'Mapa final'!$S$15),"")</f>
        <v/>
      </c>
      <c r="N22" s="49" t="str">
        <f ca="1">IF(AND('Mapa final'!$AJ$18="Alta",'Mapa final'!$AL$18="Leve"),CONCATENATE("R2C",'Mapa final'!$D$18),"")</f>
        <v/>
      </c>
      <c r="O22" s="49" t="str">
        <f ca="1">IF(AND('Mapa final'!$AJ$15="Muy Alta",'Mapa final'!$AL$15="Leve"),CONCATENATE("R2C",'Mapa final'!$S$15),"")</f>
        <v/>
      </c>
      <c r="P22" s="50" t="str">
        <f ca="1">IF(AND('Mapa final'!$AJ$15="Muy Alta",'Mapa final'!$AL$15="Leve"),CONCATENATE("R2C",'Mapa final'!$S$15),"")</f>
        <v/>
      </c>
      <c r="Q22" s="48" t="str">
        <f ca="1">IF(AND('Mapa final'!$AJ$15="Alta",'Mapa final'!$AL$15="Menor"),CONCATENATE("R2C",'Mapa final'!$D$15),"")</f>
        <v/>
      </c>
      <c r="R22" s="49" t="str">
        <f ca="1">IF(AND('Mapa final'!$AJ$15="Muy Alta",'Mapa final'!$AL$15="Leve"),CONCATENATE("R2C",'Mapa final'!$S$15),"")</f>
        <v/>
      </c>
      <c r="S22" s="49" t="str">
        <f ca="1">IF(AND('Mapa final'!$AJ$15="Muy Alta",'Mapa final'!$AL$15="Leve"),CONCATENATE("R2C",'Mapa final'!$S$15),"")</f>
        <v/>
      </c>
      <c r="T22" s="49" t="str">
        <f ca="1">IF(AND('Mapa final'!$AJ$15="Muy Alta",'Mapa final'!$AL$15="Leve"),CONCATENATE("R2C",'Mapa final'!$S$15),"")</f>
        <v/>
      </c>
      <c r="U22" s="49" t="str">
        <f ca="1">IF(AND('Mapa final'!$AJ$15="Muy Alta",'Mapa final'!$AL$15="Leve"),CONCATENATE("R2C",'Mapa final'!$S$15),"")</f>
        <v/>
      </c>
      <c r="V22" s="50" t="str">
        <f ca="1">IF(AND('Mapa final'!$AJ$15="Muy Alta",'Mapa final'!$AL$15="Leve"),CONCATENATE("R2C",'Mapa final'!$S$15),"")</f>
        <v/>
      </c>
      <c r="W22" s="33" t="str">
        <f ca="1">IF(AND('Mapa final'!$AJ$15="Alta",'Mapa final'!$AL$15="Moderado"),CONCATENATE("R2C",'Mapa final'!$D$15),"")</f>
        <v/>
      </c>
      <c r="X22" s="33" t="str">
        <f ca="1">IF(AND('Mapa final'!$AJ$15="Muy Alta",'Mapa final'!$AL$15="Leve"),CONCATENATE("R2C",'Mapa final'!$S$15),"")</f>
        <v/>
      </c>
      <c r="Y22" s="33" t="str">
        <f ca="1">IF(AND('Mapa final'!$AJ$15="Muy Alta",'Mapa final'!$AL$15="Leve"),CONCATENATE("R2C",'Mapa final'!$S$15),"")</f>
        <v/>
      </c>
      <c r="Z22" s="33" t="str">
        <f ca="1">IF(AND('Mapa final'!$AJ$15="Muy Alta",'Mapa final'!$AL$15="Leve"),CONCATENATE("R2C",'Mapa final'!$S$15),"")</f>
        <v/>
      </c>
      <c r="AA22" s="33" t="str">
        <f ca="1">IF(AND('Mapa final'!$AJ$15="Muy Alta",'Mapa final'!$AL$15="Leve"),CONCATENATE("R2C",'Mapa final'!$S$15),"")</f>
        <v/>
      </c>
      <c r="AB22" s="34" t="str">
        <f ca="1">IF(AND('Mapa final'!$AJ$15="Muy Alta",'Mapa final'!$AL$15="Leve"),CONCATENATE("R2C",'Mapa final'!$S$15),"")</f>
        <v/>
      </c>
      <c r="AC22" s="32" t="str">
        <f ca="1">IF(AND('Mapa final'!$AJ$15="Alta",'Mapa final'!$AL$15="Mayor"),CONCATENATE("R2C",'Mapa final'!$D$15),"")</f>
        <v/>
      </c>
      <c r="AD22" s="33" t="str">
        <f ca="1">IF(AND('Mapa final'!$AJ$15="Muy Alta",'Mapa final'!$AL$15="Leve"),CONCATENATE("R2C",'Mapa final'!$S$15),"")</f>
        <v/>
      </c>
      <c r="AE22" s="33" t="str">
        <f ca="1">IF(AND('Mapa final'!$AJ$15="Muy Alta",'Mapa final'!$AL$15="Leve"),CONCATENATE("R2C",'Mapa final'!$S$15),"")</f>
        <v/>
      </c>
      <c r="AF22" s="33" t="str">
        <f ca="1">IF(AND('Mapa final'!$AJ$15="Muy Alta",'Mapa final'!$AL$15="Leve"),CONCATENATE("R2C",'Mapa final'!$S$15),"")</f>
        <v/>
      </c>
      <c r="AG22" s="33" t="str">
        <f ca="1">IF(AND('Mapa final'!$AJ$15="Muy Alta",'Mapa final'!$AL$15="Leve"),CONCATENATE("R2C",'Mapa final'!$S$15),"")</f>
        <v/>
      </c>
      <c r="AH22" s="33" t="str">
        <f ca="1">IF(AND('Mapa final'!$AJ$15="Muy Alta",'Mapa final'!$AL$15="Leve"),CONCATENATE("R2C",'Mapa final'!$S$15),"")</f>
        <v/>
      </c>
      <c r="AI22" s="35" t="str">
        <f ca="1">IF(AND('Mapa final'!$AJ$15="Alta",'Mapa final'!$AL$15="Catastrófico"),CONCATENATE("R2C",'Mapa final'!$D$15),"")</f>
        <v/>
      </c>
      <c r="AJ22" s="36" t="str">
        <f>IF(AND('[4]Mapa final'!$AJ$16="Muy Alta",'[4]Mapa final'!$AL$16="Catastrófico"),CONCATENATE("R2C",'[4]Mapa final'!$S$16),"")</f>
        <v/>
      </c>
      <c r="AK22" s="36" t="str">
        <f>IF(AND('[4]Mapa final'!$AJ$17="Muy Alta",'[4]Mapa final'!$AL$17="Catastrófico"),CONCATENATE("R2C",'[4]Mapa final'!$S$17),"")</f>
        <v/>
      </c>
      <c r="AL22" s="36" t="str">
        <f>IF(AND('[4]Mapa final'!$AJ$18="Muy Alta",'[4]Mapa final'!$AL$18="Catastrófico"),CONCATENATE("R2C",'[4]Mapa final'!$S$18),"")</f>
        <v/>
      </c>
      <c r="AM22" s="36" t="str">
        <f>IF(AND('[4]Mapa final'!$AJ$19="Muy Alta",'[4]Mapa final'!$AL$19="Catastrófico"),CONCATENATE("R2C",'[4]Mapa final'!$S$19),"")</f>
        <v/>
      </c>
      <c r="AN22" s="37" t="str">
        <f>IF(AND('[4]Mapa final'!$AJ$20="Muy Alta",'[4]Mapa final'!$AL$20="Catastrófico"),CONCATENATE("R2C",'[4]Mapa final'!$S$20),"")</f>
        <v/>
      </c>
      <c r="AO22" s="64"/>
      <c r="AP22" s="502" t="s">
        <v>79</v>
      </c>
      <c r="AQ22" s="503"/>
      <c r="AR22" s="503"/>
      <c r="AS22" s="503"/>
      <c r="AT22" s="503"/>
      <c r="AU22" s="50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row>
    <row r="23" spans="2:77" ht="15" customHeight="1" x14ac:dyDescent="0.25">
      <c r="B23" s="64"/>
      <c r="C23" s="453"/>
      <c r="D23" s="453"/>
      <c r="E23" s="454"/>
      <c r="F23" s="493"/>
      <c r="G23" s="494"/>
      <c r="H23" s="494"/>
      <c r="I23" s="494"/>
      <c r="J23" s="494"/>
      <c r="K23" s="51" t="str">
        <f ca="1">IF(AND('Mapa final'!$AJ$15="Muy Alta",'Mapa final'!$AL$15="Leve"),CONCATENATE("R2C",'Mapa final'!$S$15),"")</f>
        <v/>
      </c>
      <c r="L23" s="174" t="str">
        <f ca="1">IF(AND('Mapa final'!$AJ$15="Muy Alta",'Mapa final'!$AL$15="Leve"),CONCATENATE("R2C",'Mapa final'!$S$15),"")</f>
        <v/>
      </c>
      <c r="M23" s="174" t="str">
        <f ca="1">IF(AND('Mapa final'!$AJ$15="Muy Alta",'Mapa final'!$AL$15="Leve"),CONCATENATE("R2C",'Mapa final'!$S$15),"")</f>
        <v/>
      </c>
      <c r="N23" s="174" t="str">
        <f ca="1">IF(AND('Mapa final'!$AJ$15="Muy Alta",'Mapa final'!$AL$15="Leve"),CONCATENATE("R2C",'Mapa final'!$S$15),"")</f>
        <v/>
      </c>
      <c r="O23" s="174" t="str">
        <f ca="1">IF(AND('Mapa final'!$AJ$15="Muy Alta",'Mapa final'!$AL$15="Leve"),CONCATENATE("R2C",'Mapa final'!$S$15),"")</f>
        <v/>
      </c>
      <c r="P23" s="52" t="str">
        <f ca="1">IF(AND('Mapa final'!$AJ$15="Muy Alta",'Mapa final'!$AL$15="Leve"),CONCATENATE("R2C",'Mapa final'!$S$15),"")</f>
        <v/>
      </c>
      <c r="Q23" s="51" t="str">
        <f ca="1">IF(AND('Mapa final'!$AJ$15="Muy Alta",'Mapa final'!$AL$15="Leve"),CONCATENATE("R2C",'Mapa final'!$S$15),"")</f>
        <v/>
      </c>
      <c r="R23" s="174" t="str">
        <f ca="1">IF(AND('Mapa final'!$AJ$15="Muy Alta",'Mapa final'!$AL$15="Leve"),CONCATENATE("R2C",'Mapa final'!$S$15),"")</f>
        <v/>
      </c>
      <c r="S23" s="174" t="str">
        <f ca="1">IF(AND('Mapa final'!$AJ$15="Muy Alta",'Mapa final'!$AL$15="Leve"),CONCATENATE("R2C",'Mapa final'!$S$15),"")</f>
        <v/>
      </c>
      <c r="T23" s="174" t="str">
        <f ca="1">IF(AND('Mapa final'!$AJ$15="Muy Alta",'Mapa final'!$AL$15="Leve"),CONCATENATE("R2C",'Mapa final'!$S$15),"")</f>
        <v/>
      </c>
      <c r="U23" s="174" t="str">
        <f ca="1">IF(AND('Mapa final'!$AJ$15="Muy Alta",'Mapa final'!$AL$15="Leve"),CONCATENATE("R2C",'Mapa final'!$S$15),"")</f>
        <v/>
      </c>
      <c r="V23" s="52" t="str">
        <f ca="1">IF(AND('Mapa final'!$AJ$15="Muy Alta",'Mapa final'!$AL$15="Leve"),CONCATENATE("R2C",'Mapa final'!$S$15),"")</f>
        <v/>
      </c>
      <c r="W23" s="173" t="str">
        <f ca="1">IF(AND('Mapa final'!$AJ$15="Muy Alta",'Mapa final'!$AL$15="Leve"),CONCATENATE("R2C",'Mapa final'!$S$15),"")</f>
        <v/>
      </c>
      <c r="X23" s="173" t="str">
        <f ca="1">IF(AND('Mapa final'!$AJ$15="Muy Alta",'Mapa final'!$AL$15="Leve"),CONCATENATE("R2C",'Mapa final'!$S$15),"")</f>
        <v/>
      </c>
      <c r="Y23" s="173" t="str">
        <f ca="1">IF(AND('Mapa final'!$AJ$15="Muy Alta",'Mapa final'!$AL$15="Leve"),CONCATENATE("R2C",'Mapa final'!$S$15),"")</f>
        <v/>
      </c>
      <c r="Z23" s="173" t="str">
        <f ca="1">IF(AND('Mapa final'!$AJ$15="Muy Alta",'Mapa final'!$AL$15="Leve"),CONCATENATE("R2C",'Mapa final'!$S$15),"")</f>
        <v/>
      </c>
      <c r="AA23" s="173" t="str">
        <f ca="1">IF(AND('Mapa final'!$AJ$15="Muy Alta",'Mapa final'!$AL$15="Leve"),CONCATENATE("R2C",'Mapa final'!$S$15),"")</f>
        <v/>
      </c>
      <c r="AB23" s="39" t="str">
        <f ca="1">IF(AND('Mapa final'!$AJ$15="Muy Alta",'Mapa final'!$AL$15="Leve"),CONCATENATE("R2C",'Mapa final'!$S$15),"")</f>
        <v/>
      </c>
      <c r="AC23" s="38" t="str">
        <f ca="1">IF(AND('Mapa final'!$AJ$15="Muy Alta",'Mapa final'!$AL$15="Leve"),CONCATENATE("R2C",'Mapa final'!$S$15),"")</f>
        <v/>
      </c>
      <c r="AD23" s="173" t="str">
        <f ca="1">IF(AND('Mapa final'!$AJ$15="Muy Alta",'Mapa final'!$AL$15="Leve"),CONCATENATE("R2C",'Mapa final'!$S$15),"")</f>
        <v/>
      </c>
      <c r="AE23" s="173" t="str">
        <f ca="1">IF(AND('Mapa final'!$AJ$15="Muy Alta",'Mapa final'!$AL$15="Leve"),CONCATENATE("R2C",'Mapa final'!$S$15),"")</f>
        <v/>
      </c>
      <c r="AF23" s="173" t="str">
        <f ca="1">IF(AND('Mapa final'!$AJ$15="Muy Alta",'Mapa final'!$AL$15="Leve"),CONCATENATE("R2C",'Mapa final'!$S$15),"")</f>
        <v/>
      </c>
      <c r="AG23" s="173" t="str">
        <f ca="1">IF(AND('Mapa final'!$AJ$15="Muy Alta",'Mapa final'!$AL$15="Leve"),CONCATENATE("R2C",'Mapa final'!$S$15),"")</f>
        <v/>
      </c>
      <c r="AH23" s="173" t="str">
        <f ca="1">IF(AND('Mapa final'!$AJ$15="Muy Alta",'Mapa final'!$AL$15="Leve"),CONCATENATE("R2C",'Mapa final'!$S$15),"")</f>
        <v/>
      </c>
      <c r="AI23" s="40" t="str">
        <f ca="1">IF(AND('Mapa final'!$AJ$15="Muy Alta",'Mapa final'!$AL$15="Leve"),CONCATENATE("R2C",'Mapa final'!$S$15),"")</f>
        <v/>
      </c>
      <c r="AJ23" s="217" t="str">
        <f>IF(AND('[4]Mapa final'!$AJ$16="Muy Alta",'[4]Mapa final'!$AL$16="Catastrófico"),CONCATENATE("R2C",'[4]Mapa final'!$S$16),"")</f>
        <v/>
      </c>
      <c r="AK23" s="217" t="str">
        <f>IF(AND('[4]Mapa final'!$AJ$17="Muy Alta",'[4]Mapa final'!$AL$17="Catastrófico"),CONCATENATE("R2C",'[4]Mapa final'!$S$17),"")</f>
        <v/>
      </c>
      <c r="AL23" s="217" t="str">
        <f>IF(AND('[4]Mapa final'!$AJ$18="Muy Alta",'[4]Mapa final'!$AL$18="Catastrófico"),CONCATENATE("R2C",'[4]Mapa final'!$S$18),"")</f>
        <v/>
      </c>
      <c r="AM23" s="217" t="str">
        <f>IF(AND('[4]Mapa final'!$AJ$19="Muy Alta",'[4]Mapa final'!$AL$19="Catastrófico"),CONCATENATE("R2C",'[4]Mapa final'!$S$19),"")</f>
        <v/>
      </c>
      <c r="AN23" s="41" t="str">
        <f>IF(AND('[4]Mapa final'!$AJ$20="Muy Alta",'[4]Mapa final'!$AL$20="Catastrófico"),CONCATENATE("R2C",'[4]Mapa final'!$S$20),"")</f>
        <v/>
      </c>
      <c r="AO23" s="64"/>
      <c r="AP23" s="505"/>
      <c r="AQ23" s="506"/>
      <c r="AR23" s="506"/>
      <c r="AS23" s="506"/>
      <c r="AT23" s="506"/>
      <c r="AU23" s="507"/>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row>
    <row r="24" spans="2:77" ht="15" customHeight="1" x14ac:dyDescent="0.25">
      <c r="B24" s="64"/>
      <c r="C24" s="453"/>
      <c r="D24" s="453"/>
      <c r="E24" s="454"/>
      <c r="F24" s="493"/>
      <c r="G24" s="494"/>
      <c r="H24" s="494"/>
      <c r="I24" s="494"/>
      <c r="J24" s="494"/>
      <c r="K24" s="51" t="str">
        <f ca="1">IF(AND('Mapa final'!$AJ$15="Muy Alta",'Mapa final'!$AL$15="Leve"),CONCATENATE("R2C",'Mapa final'!$S$15),"")</f>
        <v/>
      </c>
      <c r="L24" s="174" t="str">
        <f ca="1">IF(AND('Mapa final'!$AJ$15="Muy Alta",'Mapa final'!$AL$15="Leve"),CONCATENATE("R2C",'Mapa final'!$S$15),"")</f>
        <v/>
      </c>
      <c r="M24" s="174" t="str">
        <f ca="1">IF(AND('Mapa final'!$AJ$15="Muy Alta",'Mapa final'!$AL$15="Leve"),CONCATENATE("R2C",'Mapa final'!$S$15),"")</f>
        <v/>
      </c>
      <c r="N24" s="174" t="str">
        <f ca="1">IF(AND('Mapa final'!$AJ$15="Muy Alta",'Mapa final'!$AL$15="Leve"),CONCATENATE("R2C",'Mapa final'!$S$15),"")</f>
        <v/>
      </c>
      <c r="O24" s="174" t="str">
        <f ca="1">IF(AND('Mapa final'!$AJ$15="Muy Alta",'Mapa final'!$AL$15="Leve"),CONCATENATE("R2C",'Mapa final'!$S$15),"")</f>
        <v/>
      </c>
      <c r="P24" s="52" t="str">
        <f ca="1">IF(AND('Mapa final'!$AJ$15="Muy Alta",'Mapa final'!$AL$15="Leve"),CONCATENATE("R2C",'Mapa final'!$S$15),"")</f>
        <v/>
      </c>
      <c r="Q24" s="51" t="str">
        <f ca="1">IF(AND('Mapa final'!$AJ$15="Muy Alta",'Mapa final'!$AL$15="Leve"),CONCATENATE("R2C",'Mapa final'!$S$15),"")</f>
        <v/>
      </c>
      <c r="R24" s="174" t="str">
        <f ca="1">IF(AND('Mapa final'!$AJ$15="Muy Alta",'Mapa final'!$AL$15="Leve"),CONCATENATE("R2C",'Mapa final'!$S$15),"")</f>
        <v/>
      </c>
      <c r="S24" s="174" t="str">
        <f ca="1">IF(AND('Mapa final'!$AJ$15="Muy Alta",'Mapa final'!$AL$15="Leve"),CONCATENATE("R2C",'Mapa final'!$S$15),"")</f>
        <v/>
      </c>
      <c r="T24" s="174" t="str">
        <f ca="1">IF(AND('Mapa final'!$AJ$15="Muy Alta",'Mapa final'!$AL$15="Leve"),CONCATENATE("R2C",'Mapa final'!$S$15),"")</f>
        <v/>
      </c>
      <c r="U24" s="174" t="str">
        <f ca="1">IF(AND('Mapa final'!$AJ$15="Muy Alta",'Mapa final'!$AL$15="Leve"),CONCATENATE("R2C",'Mapa final'!$S$15),"")</f>
        <v/>
      </c>
      <c r="V24" s="52" t="str">
        <f ca="1">IF(AND('Mapa final'!$AJ$15="Muy Alta",'Mapa final'!$AL$15="Leve"),CONCATENATE("R2C",'Mapa final'!$S$15),"")</f>
        <v/>
      </c>
      <c r="W24" s="173" t="str">
        <f ca="1">IF(AND('Mapa final'!$AJ$15="Muy Alta",'Mapa final'!$AL$15="Leve"),CONCATENATE("R2C",'Mapa final'!$S$15),"")</f>
        <v/>
      </c>
      <c r="X24" s="173" t="str">
        <f ca="1">IF(AND('Mapa final'!$AJ$15="Muy Alta",'Mapa final'!$AL$15="Leve"),CONCATENATE("R2C",'Mapa final'!$S$15),"")</f>
        <v/>
      </c>
      <c r="Y24" s="173" t="str">
        <f ca="1">IF(AND('Mapa final'!$AJ$15="Muy Alta",'Mapa final'!$AL$15="Leve"),CONCATENATE("R2C",'Mapa final'!$S$15),"")</f>
        <v/>
      </c>
      <c r="Z24" s="173" t="str">
        <f ca="1">IF(AND('Mapa final'!$AJ$15="Muy Alta",'Mapa final'!$AL$15="Leve"),CONCATENATE("R2C",'Mapa final'!$S$15),"")</f>
        <v/>
      </c>
      <c r="AA24" s="173" t="str">
        <f ca="1">IF(AND('Mapa final'!$AJ$15="Muy Alta",'Mapa final'!$AL$15="Leve"),CONCATENATE("R2C",'Mapa final'!$S$15),"")</f>
        <v/>
      </c>
      <c r="AB24" s="39" t="str">
        <f ca="1">IF(AND('Mapa final'!$AJ$15="Muy Alta",'Mapa final'!$AL$15="Leve"),CONCATENATE("R2C",'Mapa final'!$S$15),"")</f>
        <v/>
      </c>
      <c r="AC24" s="38" t="str">
        <f ca="1">IF(AND('Mapa final'!$AJ$15="Muy Alta",'Mapa final'!$AL$15="Leve"),CONCATENATE("R2C",'Mapa final'!$S$15),"")</f>
        <v/>
      </c>
      <c r="AD24" s="173" t="str">
        <f ca="1">IF(AND('Mapa final'!$AJ$15="Muy Alta",'Mapa final'!$AL$15="Leve"),CONCATENATE("R2C",'Mapa final'!$S$15),"")</f>
        <v/>
      </c>
      <c r="AE24" s="173" t="str">
        <f ca="1">IF(AND('Mapa final'!$AJ$15="Muy Alta",'Mapa final'!$AL$15="Leve"),CONCATENATE("R2C",'Mapa final'!$S$15),"")</f>
        <v/>
      </c>
      <c r="AF24" s="173" t="str">
        <f ca="1">IF(AND('Mapa final'!$AJ$15="Muy Alta",'Mapa final'!$AL$15="Leve"),CONCATENATE("R2C",'Mapa final'!$S$15),"")</f>
        <v/>
      </c>
      <c r="AG24" s="173" t="str">
        <f ca="1">IF(AND('Mapa final'!$AJ$15="Muy Alta",'Mapa final'!$AL$15="Leve"),CONCATENATE("R2C",'Mapa final'!$S$15),"")</f>
        <v/>
      </c>
      <c r="AH24" s="173" t="str">
        <f ca="1">IF(AND('Mapa final'!$AJ$15="Muy Alta",'Mapa final'!$AL$15="Leve"),CONCATENATE("R2C",'Mapa final'!$S$15),"")</f>
        <v/>
      </c>
      <c r="AI24" s="40" t="str">
        <f ca="1">IF(AND('Mapa final'!$AJ$15="Muy Alta",'Mapa final'!$AL$15="Leve"),CONCATENATE("R2C",'Mapa final'!$S$15),"")</f>
        <v/>
      </c>
      <c r="AJ24" s="217" t="str">
        <f>IF(AND('[4]Mapa final'!$AJ$16="Muy Alta",'[4]Mapa final'!$AL$16="Catastrófico"),CONCATENATE("R2C",'[4]Mapa final'!$S$16),"")</f>
        <v/>
      </c>
      <c r="AK24" s="217" t="str">
        <f>IF(AND('[4]Mapa final'!$AJ$17="Muy Alta",'[4]Mapa final'!$AL$17="Catastrófico"),CONCATENATE("R2C",'[4]Mapa final'!$S$17),"")</f>
        <v/>
      </c>
      <c r="AL24" s="217" t="str">
        <f>IF(AND('[4]Mapa final'!$AJ$18="Muy Alta",'[4]Mapa final'!$AL$18="Catastrófico"),CONCATENATE("R2C",'[4]Mapa final'!$S$18),"")</f>
        <v/>
      </c>
      <c r="AM24" s="217" t="str">
        <f>IF(AND('[4]Mapa final'!$AJ$19="Muy Alta",'[4]Mapa final'!$AL$19="Catastrófico"),CONCATENATE("R2C",'[4]Mapa final'!$S$19),"")</f>
        <v/>
      </c>
      <c r="AN24" s="41" t="str">
        <f>IF(AND('[4]Mapa final'!$AJ$20="Muy Alta",'[4]Mapa final'!$AL$20="Catastrófico"),CONCATENATE("R2C",'[4]Mapa final'!$S$20),"")</f>
        <v/>
      </c>
      <c r="AO24" s="64"/>
      <c r="AP24" s="505"/>
      <c r="AQ24" s="506"/>
      <c r="AR24" s="506"/>
      <c r="AS24" s="506"/>
      <c r="AT24" s="506"/>
      <c r="AU24" s="507"/>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row>
    <row r="25" spans="2:77" ht="15" customHeight="1" x14ac:dyDescent="0.25">
      <c r="B25" s="64"/>
      <c r="C25" s="453"/>
      <c r="D25" s="453"/>
      <c r="E25" s="454"/>
      <c r="F25" s="493"/>
      <c r="G25" s="494"/>
      <c r="H25" s="494"/>
      <c r="I25" s="494"/>
      <c r="J25" s="494"/>
      <c r="K25" s="51" t="str">
        <f ca="1">IF(AND('Mapa final'!$AJ$15="Muy Alta",'Mapa final'!$AL$15="Leve"),CONCATENATE("R2C",'Mapa final'!$S$15),"")</f>
        <v/>
      </c>
      <c r="L25" s="174" t="str">
        <f ca="1">IF(AND('Mapa final'!$AJ$15="Muy Alta",'Mapa final'!$AL$15="Leve"),CONCATENATE("R2C",'Mapa final'!$S$15),"")</f>
        <v/>
      </c>
      <c r="M25" s="174" t="str">
        <f ca="1">IF(AND('Mapa final'!$AJ$15="Muy Alta",'Mapa final'!$AL$15="Leve"),CONCATENATE("R2C",'Mapa final'!$S$15),"")</f>
        <v/>
      </c>
      <c r="N25" s="174" t="str">
        <f ca="1">IF(AND('Mapa final'!$AJ$15="Muy Alta",'Mapa final'!$AL$15="Leve"),CONCATENATE("R2C",'Mapa final'!$S$15),"")</f>
        <v/>
      </c>
      <c r="O25" s="174" t="str">
        <f ca="1">IF(AND('Mapa final'!$AJ$15="Muy Alta",'Mapa final'!$AL$15="Leve"),CONCATENATE("R2C",'Mapa final'!$S$15),"")</f>
        <v/>
      </c>
      <c r="P25" s="52" t="str">
        <f ca="1">IF(AND('Mapa final'!$AJ$15="Muy Alta",'Mapa final'!$AL$15="Leve"),CONCATENATE("R2C",'Mapa final'!$S$15),"")</f>
        <v/>
      </c>
      <c r="Q25" s="51" t="str">
        <f ca="1">IF(AND('Mapa final'!$AJ$15="Muy Alta",'Mapa final'!$AL$15="Leve"),CONCATENATE("R2C",'Mapa final'!$S$15),"")</f>
        <v/>
      </c>
      <c r="R25" s="174" t="str">
        <f ca="1">IF(AND('Mapa final'!$AJ$15="Muy Alta",'Mapa final'!$AL$15="Leve"),CONCATENATE("R2C",'Mapa final'!$S$15),"")</f>
        <v/>
      </c>
      <c r="S25" s="174" t="str">
        <f ca="1">IF(AND('Mapa final'!$AJ$15="Muy Alta",'Mapa final'!$AL$15="Leve"),CONCATENATE("R2C",'Mapa final'!$S$15),"")</f>
        <v/>
      </c>
      <c r="T25" s="174" t="str">
        <f ca="1">IF(AND('Mapa final'!$AJ$15="Muy Alta",'Mapa final'!$AL$15="Leve"),CONCATENATE("R2C",'Mapa final'!$S$15),"")</f>
        <v/>
      </c>
      <c r="U25" s="174" t="str">
        <f ca="1">IF(AND('Mapa final'!$AJ$15="Muy Alta",'Mapa final'!$AL$15="Leve"),CONCATENATE("R2C",'Mapa final'!$S$15),"")</f>
        <v/>
      </c>
      <c r="V25" s="52" t="str">
        <f ca="1">IF(AND('Mapa final'!$AJ$15="Muy Alta",'Mapa final'!$AL$15="Leve"),CONCATENATE("R2C",'Mapa final'!$S$15),"")</f>
        <v/>
      </c>
      <c r="W25" s="173" t="str">
        <f ca="1">IF(AND('Mapa final'!$AJ$15="Muy Alta",'Mapa final'!$AL$15="Leve"),CONCATENATE("R2C",'Mapa final'!$S$15),"")</f>
        <v/>
      </c>
      <c r="X25" s="173" t="str">
        <f ca="1">IF(AND('Mapa final'!$AJ$15="Muy Alta",'Mapa final'!$AL$15="Leve"),CONCATENATE("R2C",'Mapa final'!$S$15),"")</f>
        <v/>
      </c>
      <c r="Y25" s="173" t="str">
        <f ca="1">IF(AND('Mapa final'!$AJ$15="Muy Alta",'Mapa final'!$AL$15="Leve"),CONCATENATE("R2C",'Mapa final'!$S$15),"")</f>
        <v/>
      </c>
      <c r="Z25" s="173" t="str">
        <f ca="1">IF(AND('Mapa final'!$AJ$15="Muy Alta",'Mapa final'!$AL$15="Leve"),CONCATENATE("R2C",'Mapa final'!$S$15),"")</f>
        <v/>
      </c>
      <c r="AA25" s="173" t="str">
        <f ca="1">IF(AND('Mapa final'!$AJ$15="Muy Alta",'Mapa final'!$AL$15="Leve"),CONCATENATE("R2C",'Mapa final'!$S$15),"")</f>
        <v/>
      </c>
      <c r="AB25" s="39" t="str">
        <f ca="1">IF(AND('Mapa final'!$AJ$15="Muy Alta",'Mapa final'!$AL$15="Leve"),CONCATENATE("R2C",'Mapa final'!$S$15),"")</f>
        <v/>
      </c>
      <c r="AC25" s="38" t="str">
        <f ca="1">IF(AND('Mapa final'!$AJ$15="Muy Alta",'Mapa final'!$AL$15="Leve"),CONCATENATE("R2C",'Mapa final'!$S$15),"")</f>
        <v/>
      </c>
      <c r="AD25" s="173" t="str">
        <f ca="1">IF(AND('Mapa final'!$AJ$15="Muy Alta",'Mapa final'!$AL$15="Leve"),CONCATENATE("R2C",'Mapa final'!$S$15),"")</f>
        <v/>
      </c>
      <c r="AE25" s="173" t="str">
        <f ca="1">IF(AND('Mapa final'!$AJ$15="Muy Alta",'Mapa final'!$AL$15="Leve"),CONCATENATE("R2C",'Mapa final'!$S$15),"")</f>
        <v/>
      </c>
      <c r="AF25" s="173" t="str">
        <f ca="1">IF(AND('Mapa final'!$AJ$15="Muy Alta",'Mapa final'!$AL$15="Leve"),CONCATENATE("R2C",'Mapa final'!$S$15),"")</f>
        <v/>
      </c>
      <c r="AG25" s="173" t="str">
        <f ca="1">IF(AND('Mapa final'!$AJ$15="Muy Alta",'Mapa final'!$AL$15="Leve"),CONCATENATE("R2C",'Mapa final'!$S$15),"")</f>
        <v/>
      </c>
      <c r="AH25" s="173" t="str">
        <f ca="1">IF(AND('Mapa final'!$AJ$15="Muy Alta",'Mapa final'!$AL$15="Leve"),CONCATENATE("R2C",'Mapa final'!$S$15),"")</f>
        <v/>
      </c>
      <c r="AI25" s="40" t="str">
        <f ca="1">IF(AND('Mapa final'!$AJ$15="Muy Alta",'Mapa final'!$AL$15="Leve"),CONCATENATE("R2C",'Mapa final'!$S$15),"")</f>
        <v/>
      </c>
      <c r="AJ25" s="217" t="str">
        <f>IF(AND('[4]Mapa final'!$AJ$16="Muy Alta",'[4]Mapa final'!$AL$16="Catastrófico"),CONCATENATE("R2C",'[4]Mapa final'!$S$16),"")</f>
        <v/>
      </c>
      <c r="AK25" s="217" t="str">
        <f>IF(AND('[4]Mapa final'!$AJ$17="Muy Alta",'[4]Mapa final'!$AL$17="Catastrófico"),CONCATENATE("R2C",'[4]Mapa final'!$S$17),"")</f>
        <v/>
      </c>
      <c r="AL25" s="217" t="str">
        <f>IF(AND('[4]Mapa final'!$AJ$18="Muy Alta",'[4]Mapa final'!$AL$18="Catastrófico"),CONCATENATE("R2C",'[4]Mapa final'!$S$18),"")</f>
        <v/>
      </c>
      <c r="AM25" s="217" t="str">
        <f>IF(AND('[4]Mapa final'!$AJ$19="Muy Alta",'[4]Mapa final'!$AL$19="Catastrófico"),CONCATENATE("R2C",'[4]Mapa final'!$S$19),"")</f>
        <v/>
      </c>
      <c r="AN25" s="41" t="str">
        <f>IF(AND('[4]Mapa final'!$AJ$20="Muy Alta",'[4]Mapa final'!$AL$20="Catastrófico"),CONCATENATE("R2C",'[4]Mapa final'!$S$20),"")</f>
        <v/>
      </c>
      <c r="AO25" s="64"/>
      <c r="AP25" s="505"/>
      <c r="AQ25" s="506"/>
      <c r="AR25" s="506"/>
      <c r="AS25" s="506"/>
      <c r="AT25" s="506"/>
      <c r="AU25" s="507"/>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row>
    <row r="26" spans="2:77" ht="15" customHeight="1" x14ac:dyDescent="0.25">
      <c r="B26" s="64"/>
      <c r="C26" s="453"/>
      <c r="D26" s="453"/>
      <c r="E26" s="454"/>
      <c r="F26" s="493"/>
      <c r="G26" s="494"/>
      <c r="H26" s="494"/>
      <c r="I26" s="494"/>
      <c r="J26" s="494"/>
      <c r="K26" s="51" t="str">
        <f ca="1">IF(AND('Mapa final'!$AJ$15="Muy Alta",'Mapa final'!$AL$15="Leve"),CONCATENATE("R2C",'Mapa final'!$S$15),"")</f>
        <v/>
      </c>
      <c r="L26" s="174" t="str">
        <f ca="1">IF(AND('Mapa final'!$AJ$15="Muy Alta",'Mapa final'!$AL$15="Leve"),CONCATENATE("R2C",'Mapa final'!$S$15),"")</f>
        <v/>
      </c>
      <c r="M26" s="174" t="str">
        <f ca="1">IF(AND('Mapa final'!$AJ$15="Muy Alta",'Mapa final'!$AL$15="Leve"),CONCATENATE("R2C",'Mapa final'!$S$15),"")</f>
        <v/>
      </c>
      <c r="N26" s="174" t="str">
        <f ca="1">IF(AND('Mapa final'!$AJ$15="Muy Alta",'Mapa final'!$AL$15="Leve"),CONCATENATE("R2C",'Mapa final'!$S$15),"")</f>
        <v/>
      </c>
      <c r="O26" s="174" t="str">
        <f ca="1">IF(AND('Mapa final'!$AJ$15="Muy Alta",'Mapa final'!$AL$15="Leve"),CONCATENATE("R2C",'Mapa final'!$S$15),"")</f>
        <v/>
      </c>
      <c r="P26" s="52" t="str">
        <f ca="1">IF(AND('Mapa final'!$AJ$15="Muy Alta",'Mapa final'!$AL$15="Leve"),CONCATENATE("R2C",'Mapa final'!$S$15),"")</f>
        <v/>
      </c>
      <c r="Q26" s="51" t="str">
        <f ca="1">IF(AND('Mapa final'!$AJ$15="Muy Alta",'Mapa final'!$AL$15="Leve"),CONCATENATE("R2C",'Mapa final'!$S$15),"")</f>
        <v/>
      </c>
      <c r="R26" s="174" t="str">
        <f ca="1">IF(AND('Mapa final'!$AJ$15="Muy Alta",'Mapa final'!$AL$15="Leve"),CONCATENATE("R2C",'Mapa final'!$S$15),"")</f>
        <v/>
      </c>
      <c r="S26" s="174" t="str">
        <f ca="1">IF(AND('Mapa final'!$AJ$15="Muy Alta",'Mapa final'!$AL$15="Leve"),CONCATENATE("R2C",'Mapa final'!$S$15),"")</f>
        <v/>
      </c>
      <c r="T26" s="174" t="str">
        <f ca="1">IF(AND('Mapa final'!$AJ$15="Muy Alta",'Mapa final'!$AL$15="Leve"),CONCATENATE("R2C",'Mapa final'!$S$15),"")</f>
        <v/>
      </c>
      <c r="U26" s="174" t="str">
        <f ca="1">IF(AND('Mapa final'!$AJ$15="Muy Alta",'Mapa final'!$AL$15="Leve"),CONCATENATE("R2C",'Mapa final'!$S$15),"")</f>
        <v/>
      </c>
      <c r="V26" s="52" t="str">
        <f ca="1">IF(AND('Mapa final'!$AJ$15="Muy Alta",'Mapa final'!$AL$15="Leve"),CONCATENATE("R2C",'Mapa final'!$S$15),"")</f>
        <v/>
      </c>
      <c r="W26" s="173" t="str">
        <f ca="1">IF(AND('Mapa final'!$AJ$15="Muy Alta",'Mapa final'!$AL$15="Leve"),CONCATENATE("R2C",'Mapa final'!$S$15),"")</f>
        <v/>
      </c>
      <c r="X26" s="173" t="str">
        <f ca="1">IF(AND('Mapa final'!$AJ$15="Muy Alta",'Mapa final'!$AL$15="Leve"),CONCATENATE("R2C",'Mapa final'!$S$15),"")</f>
        <v/>
      </c>
      <c r="Y26" s="173" t="str">
        <f ca="1">IF(AND('Mapa final'!$AJ$15="Muy Alta",'Mapa final'!$AL$15="Leve"),CONCATENATE("R2C",'Mapa final'!$S$15),"")</f>
        <v/>
      </c>
      <c r="Z26" s="173" t="str">
        <f ca="1">IF(AND('Mapa final'!$AJ$15="Muy Alta",'Mapa final'!$AL$15="Leve"),CONCATENATE("R2C",'Mapa final'!$S$15),"")</f>
        <v/>
      </c>
      <c r="AA26" s="173" t="str">
        <f ca="1">IF(AND('Mapa final'!$AJ$15="Muy Alta",'Mapa final'!$AL$15="Leve"),CONCATENATE("R2C",'Mapa final'!$S$15),"")</f>
        <v/>
      </c>
      <c r="AB26" s="39" t="str">
        <f ca="1">IF(AND('Mapa final'!$AJ$15="Muy Alta",'Mapa final'!$AL$15="Leve"),CONCATENATE("R2C",'Mapa final'!$S$15),"")</f>
        <v/>
      </c>
      <c r="AC26" s="38" t="str">
        <f ca="1">IF(AND('Mapa final'!$AJ$15="Muy Alta",'Mapa final'!$AL$15="Leve"),CONCATENATE("R2C",'Mapa final'!$S$15),"")</f>
        <v/>
      </c>
      <c r="AD26" s="173" t="str">
        <f ca="1">IF(AND('Mapa final'!$AJ$15="Muy Alta",'Mapa final'!$AL$15="Leve"),CONCATENATE("R2C",'Mapa final'!$S$15),"")</f>
        <v/>
      </c>
      <c r="AE26" s="173" t="str">
        <f ca="1">IF(AND('Mapa final'!$AJ$15="Muy Alta",'Mapa final'!$AL$15="Leve"),CONCATENATE("R2C",'Mapa final'!$S$15),"")</f>
        <v/>
      </c>
      <c r="AF26" s="173" t="str">
        <f ca="1">IF(AND('Mapa final'!$AJ$15="Muy Alta",'Mapa final'!$AL$15="Leve"),CONCATENATE("R2C",'Mapa final'!$S$15),"")</f>
        <v/>
      </c>
      <c r="AG26" s="173" t="str">
        <f ca="1">IF(AND('Mapa final'!$AJ$15="Muy Alta",'Mapa final'!$AL$15="Leve"),CONCATENATE("R2C",'Mapa final'!$S$15),"")</f>
        <v/>
      </c>
      <c r="AH26" s="173" t="str">
        <f ca="1">IF(AND('Mapa final'!$AJ$15="Muy Alta",'Mapa final'!$AL$15="Leve"),CONCATENATE("R2C",'Mapa final'!$S$15),"")</f>
        <v/>
      </c>
      <c r="AI26" s="40" t="str">
        <f ca="1">IF(AND('Mapa final'!$AJ$15="Muy Alta",'Mapa final'!$AL$15="Leve"),CONCATENATE("R2C",'Mapa final'!$S$15),"")</f>
        <v/>
      </c>
      <c r="AJ26" s="217" t="str">
        <f>IF(AND('[4]Mapa final'!$AJ$16="Muy Alta",'[4]Mapa final'!$AL$16="Catastrófico"),CONCATENATE("R2C",'[4]Mapa final'!$S$16),"")</f>
        <v/>
      </c>
      <c r="AK26" s="217" t="str">
        <f>IF(AND('[4]Mapa final'!$AJ$17="Muy Alta",'[4]Mapa final'!$AL$17="Catastrófico"),CONCATENATE("R2C",'[4]Mapa final'!$S$17),"")</f>
        <v/>
      </c>
      <c r="AL26" s="217" t="str">
        <f>IF(AND('[4]Mapa final'!$AJ$18="Muy Alta",'[4]Mapa final'!$AL$18="Catastrófico"),CONCATENATE("R2C",'[4]Mapa final'!$S$18),"")</f>
        <v/>
      </c>
      <c r="AM26" s="217" t="str">
        <f>IF(AND('[4]Mapa final'!$AJ$19="Muy Alta",'[4]Mapa final'!$AL$19="Catastrófico"),CONCATENATE("R2C",'[4]Mapa final'!$S$19),"")</f>
        <v/>
      </c>
      <c r="AN26" s="41" t="str">
        <f>IF(AND('[4]Mapa final'!$AJ$20="Muy Alta",'[4]Mapa final'!$AL$20="Catastrófico"),CONCATENATE("R2C",'[4]Mapa final'!$S$20),"")</f>
        <v/>
      </c>
      <c r="AO26" s="64"/>
      <c r="AP26" s="505"/>
      <c r="AQ26" s="506"/>
      <c r="AR26" s="506"/>
      <c r="AS26" s="506"/>
      <c r="AT26" s="506"/>
      <c r="AU26" s="507"/>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row>
    <row r="27" spans="2:77" ht="15" customHeight="1" x14ac:dyDescent="0.25">
      <c r="B27" s="64"/>
      <c r="C27" s="453"/>
      <c r="D27" s="453"/>
      <c r="E27" s="454"/>
      <c r="F27" s="493"/>
      <c r="G27" s="494"/>
      <c r="H27" s="494"/>
      <c r="I27" s="494"/>
      <c r="J27" s="494"/>
      <c r="K27" s="51" t="str">
        <f ca="1">IF(AND('Mapa final'!$AJ$15="Muy Alta",'Mapa final'!$AL$15="Leve"),CONCATENATE("R2C",'Mapa final'!$S$15),"")</f>
        <v/>
      </c>
      <c r="L27" s="174" t="str">
        <f ca="1">IF(AND('Mapa final'!$AJ$15="Muy Alta",'Mapa final'!$AL$15="Leve"),CONCATENATE("R2C",'Mapa final'!$S$15),"")</f>
        <v/>
      </c>
      <c r="M27" s="174" t="str">
        <f ca="1">IF(AND('Mapa final'!$AJ$15="Muy Alta",'Mapa final'!$AL$15="Leve"),CONCATENATE("R2C",'Mapa final'!$S$15),"")</f>
        <v/>
      </c>
      <c r="N27" s="174" t="str">
        <f ca="1">IF(AND('Mapa final'!$AJ$15="Muy Alta",'Mapa final'!$AL$15="Leve"),CONCATENATE("R2C",'Mapa final'!$S$15),"")</f>
        <v/>
      </c>
      <c r="O27" s="174" t="str">
        <f ca="1">IF(AND('Mapa final'!$AJ$15="Muy Alta",'Mapa final'!$AL$15="Leve"),CONCATENATE("R2C",'Mapa final'!$S$15),"")</f>
        <v/>
      </c>
      <c r="P27" s="52" t="str">
        <f ca="1">IF(AND('Mapa final'!$AJ$15="Muy Alta",'Mapa final'!$AL$15="Leve"),CONCATENATE("R2C",'Mapa final'!$S$15),"")</f>
        <v/>
      </c>
      <c r="Q27" s="51" t="str">
        <f ca="1">IF(AND('Mapa final'!$AJ$15="Muy Alta",'Mapa final'!$AL$15="Leve"),CONCATENATE("R2C",'Mapa final'!$S$15),"")</f>
        <v/>
      </c>
      <c r="R27" s="174" t="str">
        <f ca="1">IF(AND('Mapa final'!$AJ$15="Muy Alta",'Mapa final'!$AL$15="Leve"),CONCATENATE("R2C",'Mapa final'!$S$15),"")</f>
        <v/>
      </c>
      <c r="S27" s="174" t="str">
        <f ca="1">IF(AND('Mapa final'!$AJ$15="Muy Alta",'Mapa final'!$AL$15="Leve"),CONCATENATE("R2C",'Mapa final'!$S$15),"")</f>
        <v/>
      </c>
      <c r="T27" s="174" t="str">
        <f ca="1">IF(AND('Mapa final'!$AJ$15="Muy Alta",'Mapa final'!$AL$15="Leve"),CONCATENATE("R2C",'Mapa final'!$S$15),"")</f>
        <v/>
      </c>
      <c r="U27" s="174" t="str">
        <f ca="1">IF(AND('Mapa final'!$AJ$15="Muy Alta",'Mapa final'!$AL$15="Leve"),CONCATENATE("R2C",'Mapa final'!$S$15),"")</f>
        <v/>
      </c>
      <c r="V27" s="52" t="str">
        <f ca="1">IF(AND('Mapa final'!$AJ$15="Muy Alta",'Mapa final'!$AL$15="Leve"),CONCATENATE("R2C",'Mapa final'!$S$15),"")</f>
        <v/>
      </c>
      <c r="W27" s="173" t="str">
        <f ca="1">IF(AND('Mapa final'!$AJ$15="Muy Alta",'Mapa final'!$AL$15="Leve"),CONCATENATE("R2C",'Mapa final'!$S$15),"")</f>
        <v/>
      </c>
      <c r="X27" s="173" t="str">
        <f ca="1">IF(AND('Mapa final'!$AJ$15="Muy Alta",'Mapa final'!$AL$15="Leve"),CONCATENATE("R2C",'Mapa final'!$S$15),"")</f>
        <v/>
      </c>
      <c r="Y27" s="173" t="str">
        <f ca="1">IF(AND('Mapa final'!$AJ$15="Muy Alta",'Mapa final'!$AL$15="Leve"),CONCATENATE("R2C",'Mapa final'!$S$15),"")</f>
        <v/>
      </c>
      <c r="Z27" s="173" t="str">
        <f ca="1">IF(AND('Mapa final'!$AJ$15="Muy Alta",'Mapa final'!$AL$15="Leve"),CONCATENATE("R2C",'Mapa final'!$S$15),"")</f>
        <v/>
      </c>
      <c r="AA27" s="173" t="str">
        <f ca="1">IF(AND('Mapa final'!$AJ$15="Muy Alta",'Mapa final'!$AL$15="Leve"),CONCATENATE("R2C",'Mapa final'!$S$15),"")</f>
        <v/>
      </c>
      <c r="AB27" s="39" t="str">
        <f ca="1">IF(AND('Mapa final'!$AJ$15="Muy Alta",'Mapa final'!$AL$15="Leve"),CONCATENATE("R2C",'Mapa final'!$S$15),"")</f>
        <v/>
      </c>
      <c r="AC27" s="38" t="str">
        <f ca="1">IF(AND('Mapa final'!$AJ$15="Muy Alta",'Mapa final'!$AL$15="Leve"),CONCATENATE("R2C",'Mapa final'!$S$15),"")</f>
        <v/>
      </c>
      <c r="AD27" s="173" t="str">
        <f ca="1">IF(AND('Mapa final'!$AJ$15="Muy Alta",'Mapa final'!$AL$15="Leve"),CONCATENATE("R2C",'Mapa final'!$S$15),"")</f>
        <v/>
      </c>
      <c r="AE27" s="173" t="str">
        <f ca="1">IF(AND('Mapa final'!$AJ$15="Muy Alta",'Mapa final'!$AL$15="Leve"),CONCATENATE("R2C",'Mapa final'!$S$15),"")</f>
        <v/>
      </c>
      <c r="AF27" s="173" t="str">
        <f ca="1">IF(AND('Mapa final'!$AJ$15="Muy Alta",'Mapa final'!$AL$15="Leve"),CONCATENATE("R2C",'Mapa final'!$S$15),"")</f>
        <v/>
      </c>
      <c r="AG27" s="173" t="str">
        <f ca="1">IF(AND('Mapa final'!$AJ$15="Muy Alta",'Mapa final'!$AL$15="Leve"),CONCATENATE("R2C",'Mapa final'!$S$15),"")</f>
        <v/>
      </c>
      <c r="AH27" s="173" t="str">
        <f ca="1">IF(AND('Mapa final'!$AJ$15="Muy Alta",'Mapa final'!$AL$15="Leve"),CONCATENATE("R2C",'Mapa final'!$S$15),"")</f>
        <v/>
      </c>
      <c r="AI27" s="40" t="str">
        <f ca="1">IF(AND('Mapa final'!$AJ$15="Muy Alta",'Mapa final'!$AL$15="Leve"),CONCATENATE("R2C",'Mapa final'!$S$15),"")</f>
        <v/>
      </c>
      <c r="AJ27" s="217" t="str">
        <f>IF(AND('[4]Mapa final'!$AJ$16="Muy Alta",'[4]Mapa final'!$AL$16="Catastrófico"),CONCATENATE("R2C",'[4]Mapa final'!$S$16),"")</f>
        <v/>
      </c>
      <c r="AK27" s="217" t="str">
        <f>IF(AND('[4]Mapa final'!$AJ$17="Muy Alta",'[4]Mapa final'!$AL$17="Catastrófico"),CONCATENATE("R2C",'[4]Mapa final'!$S$17),"")</f>
        <v/>
      </c>
      <c r="AL27" s="217" t="str">
        <f>IF(AND('[4]Mapa final'!$AJ$18="Muy Alta",'[4]Mapa final'!$AL$18="Catastrófico"),CONCATENATE("R2C",'[4]Mapa final'!$S$18),"")</f>
        <v/>
      </c>
      <c r="AM27" s="217" t="str">
        <f>IF(AND('[4]Mapa final'!$AJ$19="Muy Alta",'[4]Mapa final'!$AL$19="Catastrófico"),CONCATENATE("R2C",'[4]Mapa final'!$S$19),"")</f>
        <v/>
      </c>
      <c r="AN27" s="41" t="str">
        <f>IF(AND('[4]Mapa final'!$AJ$20="Muy Alta",'[4]Mapa final'!$AL$20="Catastrófico"),CONCATENATE("R2C",'[4]Mapa final'!$S$20),"")</f>
        <v/>
      </c>
      <c r="AO27" s="64"/>
      <c r="AP27" s="505"/>
      <c r="AQ27" s="506"/>
      <c r="AR27" s="506"/>
      <c r="AS27" s="506"/>
      <c r="AT27" s="506"/>
      <c r="AU27" s="507"/>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row>
    <row r="28" spans="2:77" ht="15" customHeight="1" x14ac:dyDescent="0.25">
      <c r="B28" s="64"/>
      <c r="C28" s="453"/>
      <c r="D28" s="453"/>
      <c r="E28" s="454"/>
      <c r="F28" s="493"/>
      <c r="G28" s="494"/>
      <c r="H28" s="494"/>
      <c r="I28" s="494"/>
      <c r="J28" s="494"/>
      <c r="K28" s="51" t="str">
        <f ca="1">IF(AND('Mapa final'!$AJ$15="Muy Alta",'Mapa final'!$AL$15="Leve"),CONCATENATE("R2C",'Mapa final'!$S$15),"")</f>
        <v/>
      </c>
      <c r="L28" s="174" t="str">
        <f ca="1">IF(AND('Mapa final'!$AJ$15="Muy Alta",'Mapa final'!$AL$15="Leve"),CONCATENATE("R2C",'Mapa final'!$S$15),"")</f>
        <v/>
      </c>
      <c r="M28" s="174" t="str">
        <f ca="1">IF(AND('Mapa final'!$AJ$15="Muy Alta",'Mapa final'!$AL$15="Leve"),CONCATENATE("R2C",'Mapa final'!$S$15),"")</f>
        <v/>
      </c>
      <c r="N28" s="174" t="str">
        <f ca="1">IF(AND('Mapa final'!$AJ$15="Muy Alta",'Mapa final'!$AL$15="Leve"),CONCATENATE("R2C",'Mapa final'!$S$15),"")</f>
        <v/>
      </c>
      <c r="O28" s="174" t="str">
        <f ca="1">IF(AND('Mapa final'!$AJ$15="Muy Alta",'Mapa final'!$AL$15="Leve"),CONCATENATE("R2C",'Mapa final'!$S$15),"")</f>
        <v/>
      </c>
      <c r="P28" s="52" t="str">
        <f ca="1">IF(AND('Mapa final'!$AJ$15="Muy Alta",'Mapa final'!$AL$15="Leve"),CONCATENATE("R2C",'Mapa final'!$S$15),"")</f>
        <v/>
      </c>
      <c r="Q28" s="51" t="str">
        <f ca="1">IF(AND('Mapa final'!$AJ$15="Muy Alta",'Mapa final'!$AL$15="Leve"),CONCATENATE("R2C",'Mapa final'!$S$15),"")</f>
        <v/>
      </c>
      <c r="R28" s="174" t="str">
        <f ca="1">IF(AND('Mapa final'!$AJ$15="Muy Alta",'Mapa final'!$AL$15="Leve"),CONCATENATE("R2C",'Mapa final'!$S$15),"")</f>
        <v/>
      </c>
      <c r="S28" s="174" t="str">
        <f ca="1">IF(AND('Mapa final'!$AJ$15="Muy Alta",'Mapa final'!$AL$15="Leve"),CONCATENATE("R2C",'Mapa final'!$S$15),"")</f>
        <v/>
      </c>
      <c r="T28" s="174" t="str">
        <f ca="1">IF(AND('Mapa final'!$AJ$15="Muy Alta",'Mapa final'!$AL$15="Leve"),CONCATENATE("R2C",'Mapa final'!$S$15),"")</f>
        <v/>
      </c>
      <c r="U28" s="174" t="str">
        <f ca="1">IF(AND('Mapa final'!$AJ$15="Muy Alta",'Mapa final'!$AL$15="Leve"),CONCATENATE("R2C",'Mapa final'!$S$15),"")</f>
        <v/>
      </c>
      <c r="V28" s="52" t="str">
        <f ca="1">IF(AND('Mapa final'!$AJ$15="Muy Alta",'Mapa final'!$AL$15="Leve"),CONCATENATE("R2C",'Mapa final'!$S$15),"")</f>
        <v/>
      </c>
      <c r="W28" s="173" t="str">
        <f ca="1">IF(AND('Mapa final'!$AJ$15="Muy Alta",'Mapa final'!$AL$15="Leve"),CONCATENATE("R2C",'Mapa final'!$S$15),"")</f>
        <v/>
      </c>
      <c r="X28" s="173" t="str">
        <f ca="1">IF(AND('Mapa final'!$AJ$15="Muy Alta",'Mapa final'!$AL$15="Leve"),CONCATENATE("R2C",'Mapa final'!$S$15),"")</f>
        <v/>
      </c>
      <c r="Y28" s="173" t="str">
        <f ca="1">IF(AND('Mapa final'!$AJ$15="Muy Alta",'Mapa final'!$AL$15="Leve"),CONCATENATE("R2C",'Mapa final'!$S$15),"")</f>
        <v/>
      </c>
      <c r="Z28" s="173" t="str">
        <f ca="1">IF(AND('Mapa final'!$AJ$15="Muy Alta",'Mapa final'!$AL$15="Leve"),CONCATENATE("R2C",'Mapa final'!$S$15),"")</f>
        <v/>
      </c>
      <c r="AA28" s="173" t="str">
        <f ca="1">IF(AND('Mapa final'!$AJ$15="Muy Alta",'Mapa final'!$AL$15="Leve"),CONCATENATE("R2C",'Mapa final'!$S$15),"")</f>
        <v/>
      </c>
      <c r="AB28" s="39" t="str">
        <f ca="1">IF(AND('Mapa final'!$AJ$15="Muy Alta",'Mapa final'!$AL$15="Leve"),CONCATENATE("R2C",'Mapa final'!$S$15),"")</f>
        <v/>
      </c>
      <c r="AC28" s="38" t="str">
        <f ca="1">IF(AND('Mapa final'!$AJ$15="Muy Alta",'Mapa final'!$AL$15="Leve"),CONCATENATE("R2C",'Mapa final'!$S$15),"")</f>
        <v/>
      </c>
      <c r="AD28" s="173" t="str">
        <f ca="1">IF(AND('Mapa final'!$AJ$15="Muy Alta",'Mapa final'!$AL$15="Leve"),CONCATENATE("R2C",'Mapa final'!$S$15),"")</f>
        <v/>
      </c>
      <c r="AE28" s="173" t="str">
        <f ca="1">IF(AND('Mapa final'!$AJ$15="Muy Alta",'Mapa final'!$AL$15="Leve"),CONCATENATE("R2C",'Mapa final'!$S$15),"")</f>
        <v/>
      </c>
      <c r="AF28" s="173" t="str">
        <f ca="1">IF(AND('Mapa final'!$AJ$15="Muy Alta",'Mapa final'!$AL$15="Leve"),CONCATENATE("R2C",'Mapa final'!$S$15),"")</f>
        <v/>
      </c>
      <c r="AG28" s="173" t="str">
        <f ca="1">IF(AND('Mapa final'!$AJ$15="Muy Alta",'Mapa final'!$AL$15="Leve"),CONCATENATE("R2C",'Mapa final'!$S$15),"")</f>
        <v/>
      </c>
      <c r="AH28" s="173" t="str">
        <f ca="1">IF(AND('Mapa final'!$AJ$15="Muy Alta",'Mapa final'!$AL$15="Leve"),CONCATENATE("R2C",'Mapa final'!$S$15),"")</f>
        <v/>
      </c>
      <c r="AI28" s="40" t="str">
        <f ca="1">IF(AND('Mapa final'!$AJ$15="Muy Alta",'Mapa final'!$AL$15="Leve"),CONCATENATE("R2C",'Mapa final'!$S$15),"")</f>
        <v/>
      </c>
      <c r="AJ28" s="217" t="str">
        <f>IF(AND('[4]Mapa final'!$AJ$16="Muy Alta",'[4]Mapa final'!$AL$16="Catastrófico"),CONCATENATE("R2C",'[4]Mapa final'!$S$16),"")</f>
        <v/>
      </c>
      <c r="AK28" s="217" t="str">
        <f>IF(AND('[4]Mapa final'!$AJ$17="Muy Alta",'[4]Mapa final'!$AL$17="Catastrófico"),CONCATENATE("R2C",'[4]Mapa final'!$S$17),"")</f>
        <v/>
      </c>
      <c r="AL28" s="217" t="str">
        <f>IF(AND('[4]Mapa final'!$AJ$18="Muy Alta",'[4]Mapa final'!$AL$18="Catastrófico"),CONCATENATE("R2C",'[4]Mapa final'!$S$18),"")</f>
        <v/>
      </c>
      <c r="AM28" s="217" t="str">
        <f>IF(AND('[4]Mapa final'!$AJ$19="Muy Alta",'[4]Mapa final'!$AL$19="Catastrófico"),CONCATENATE("R2C",'[4]Mapa final'!$S$19),"")</f>
        <v/>
      </c>
      <c r="AN28" s="41" t="str">
        <f>IF(AND('[4]Mapa final'!$AJ$20="Muy Alta",'[4]Mapa final'!$AL$20="Catastrófico"),CONCATENATE("R2C",'[4]Mapa final'!$S$20),"")</f>
        <v/>
      </c>
      <c r="AO28" s="64"/>
      <c r="AP28" s="505"/>
      <c r="AQ28" s="506"/>
      <c r="AR28" s="506"/>
      <c r="AS28" s="506"/>
      <c r="AT28" s="506"/>
      <c r="AU28" s="507"/>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row>
    <row r="29" spans="2:77" ht="15" customHeight="1" x14ac:dyDescent="0.25">
      <c r="B29" s="64"/>
      <c r="C29" s="453"/>
      <c r="D29" s="453"/>
      <c r="E29" s="454"/>
      <c r="F29" s="493"/>
      <c r="G29" s="494"/>
      <c r="H29" s="494"/>
      <c r="I29" s="494"/>
      <c r="J29" s="494"/>
      <c r="K29" s="51" t="str">
        <f ca="1">IF(AND('Mapa final'!$AJ$15="Muy Alta",'Mapa final'!$AL$15="Leve"),CONCATENATE("R2C",'Mapa final'!$S$15),"")</f>
        <v/>
      </c>
      <c r="L29" s="174" t="str">
        <f ca="1">IF(AND('Mapa final'!$AJ$15="Muy Alta",'Mapa final'!$AL$15="Leve"),CONCATENATE("R2C",'Mapa final'!$S$15),"")</f>
        <v/>
      </c>
      <c r="M29" s="174" t="str">
        <f ca="1">IF(AND('Mapa final'!$AJ$15="Muy Alta",'Mapa final'!$AL$15="Leve"),CONCATENATE("R2C",'Mapa final'!$S$15),"")</f>
        <v/>
      </c>
      <c r="N29" s="174" t="str">
        <f ca="1">IF(AND('Mapa final'!$AJ$15="Muy Alta",'Mapa final'!$AL$15="Leve"),CONCATENATE("R2C",'Mapa final'!$S$15),"")</f>
        <v/>
      </c>
      <c r="O29" s="174" t="str">
        <f ca="1">IF(AND('Mapa final'!$AJ$15="Muy Alta",'Mapa final'!$AL$15="Leve"),CONCATENATE("R2C",'Mapa final'!$S$15),"")</f>
        <v/>
      </c>
      <c r="P29" s="52" t="str">
        <f ca="1">IF(AND('Mapa final'!$AJ$15="Muy Alta",'Mapa final'!$AL$15="Leve"),CONCATENATE("R2C",'Mapa final'!$S$15),"")</f>
        <v/>
      </c>
      <c r="Q29" s="51" t="str">
        <f ca="1">IF(AND('Mapa final'!$AJ$15="Muy Alta",'Mapa final'!$AL$15="Leve"),CONCATENATE("R2C",'Mapa final'!$S$15),"")</f>
        <v/>
      </c>
      <c r="R29" s="174" t="str">
        <f ca="1">IF(AND('Mapa final'!$AJ$15="Muy Alta",'Mapa final'!$AL$15="Leve"),CONCATENATE("R2C",'Mapa final'!$S$15),"")</f>
        <v/>
      </c>
      <c r="S29" s="174" t="str">
        <f ca="1">IF(AND('Mapa final'!$AJ$15="Muy Alta",'Mapa final'!$AL$15="Leve"),CONCATENATE("R2C",'Mapa final'!$S$15),"")</f>
        <v/>
      </c>
      <c r="T29" s="174" t="str">
        <f ca="1">IF(AND('Mapa final'!$AJ$15="Muy Alta",'Mapa final'!$AL$15="Leve"),CONCATENATE("R2C",'Mapa final'!$S$15),"")</f>
        <v/>
      </c>
      <c r="U29" s="174" t="str">
        <f ca="1">IF(AND('Mapa final'!$AJ$15="Muy Alta",'Mapa final'!$AL$15="Leve"),CONCATENATE("R2C",'Mapa final'!$S$15),"")</f>
        <v/>
      </c>
      <c r="V29" s="52" t="str">
        <f ca="1">IF(AND('Mapa final'!$AJ$15="Muy Alta",'Mapa final'!$AL$15="Leve"),CONCATENATE("R2C",'Mapa final'!$S$15),"")</f>
        <v/>
      </c>
      <c r="W29" s="173" t="str">
        <f ca="1">IF(AND('Mapa final'!$AJ$15="Muy Alta",'Mapa final'!$AL$15="Leve"),CONCATENATE("R2C",'Mapa final'!$S$15),"")</f>
        <v/>
      </c>
      <c r="X29" s="173" t="str">
        <f ca="1">IF(AND('Mapa final'!$AJ$15="Muy Alta",'Mapa final'!$AL$15="Leve"),CONCATENATE("R2C",'Mapa final'!$S$15),"")</f>
        <v/>
      </c>
      <c r="Y29" s="173" t="str">
        <f ca="1">IF(AND('Mapa final'!$AJ$15="Muy Alta",'Mapa final'!$AL$15="Leve"),CONCATENATE("R2C",'Mapa final'!$S$15),"")</f>
        <v/>
      </c>
      <c r="Z29" s="173" t="str">
        <f ca="1">IF(AND('Mapa final'!$AJ$15="Muy Alta",'Mapa final'!$AL$15="Leve"),CONCATENATE("R2C",'Mapa final'!$S$15),"")</f>
        <v/>
      </c>
      <c r="AA29" s="173" t="str">
        <f ca="1">IF(AND('Mapa final'!$AJ$15="Muy Alta",'Mapa final'!$AL$15="Leve"),CONCATENATE("R2C",'Mapa final'!$S$15),"")</f>
        <v/>
      </c>
      <c r="AB29" s="39" t="str">
        <f ca="1">IF(AND('Mapa final'!$AJ$15="Muy Alta",'Mapa final'!$AL$15="Leve"),CONCATENATE("R2C",'Mapa final'!$S$15),"")</f>
        <v/>
      </c>
      <c r="AC29" s="38" t="str">
        <f ca="1">IF(AND('Mapa final'!$AJ$15="Muy Alta",'Mapa final'!$AL$15="Leve"),CONCATENATE("R2C",'Mapa final'!$S$15),"")</f>
        <v/>
      </c>
      <c r="AD29" s="173" t="str">
        <f ca="1">IF(AND('Mapa final'!$AJ$15="Muy Alta",'Mapa final'!$AL$15="Leve"),CONCATENATE("R2C",'Mapa final'!$S$15),"")</f>
        <v/>
      </c>
      <c r="AE29" s="173" t="str">
        <f ca="1">IF(AND('Mapa final'!$AJ$15="Muy Alta",'Mapa final'!$AL$15="Leve"),CONCATENATE("R2C",'Mapa final'!$S$15),"")</f>
        <v/>
      </c>
      <c r="AF29" s="173" t="str">
        <f ca="1">IF(AND('Mapa final'!$AJ$15="Muy Alta",'Mapa final'!$AL$15="Leve"),CONCATENATE("R2C",'Mapa final'!$S$15),"")</f>
        <v/>
      </c>
      <c r="AG29" s="173" t="str">
        <f ca="1">IF(AND('Mapa final'!$AJ$15="Muy Alta",'Mapa final'!$AL$15="Leve"),CONCATENATE("R2C",'Mapa final'!$S$15),"")</f>
        <v/>
      </c>
      <c r="AH29" s="173" t="str">
        <f ca="1">IF(AND('Mapa final'!$AJ$15="Muy Alta",'Mapa final'!$AL$15="Leve"),CONCATENATE("R2C",'Mapa final'!$S$15),"")</f>
        <v/>
      </c>
      <c r="AI29" s="40" t="str">
        <f ca="1">IF(AND('Mapa final'!$AJ$15="Muy Alta",'Mapa final'!$AL$15="Leve"),CONCATENATE("R2C",'Mapa final'!$S$15),"")</f>
        <v/>
      </c>
      <c r="AJ29" s="217" t="str">
        <f>IF(AND('[4]Mapa final'!$AJ$16="Muy Alta",'[4]Mapa final'!$AL$16="Catastrófico"),CONCATENATE("R2C",'[4]Mapa final'!$S$16),"")</f>
        <v/>
      </c>
      <c r="AK29" s="217" t="str">
        <f>IF(AND('[4]Mapa final'!$AJ$17="Muy Alta",'[4]Mapa final'!$AL$17="Catastrófico"),CONCATENATE("R2C",'[4]Mapa final'!$S$17),"")</f>
        <v/>
      </c>
      <c r="AL29" s="217" t="str">
        <f>IF(AND('[4]Mapa final'!$AJ$18="Muy Alta",'[4]Mapa final'!$AL$18="Catastrófico"),CONCATENATE("R2C",'[4]Mapa final'!$S$18),"")</f>
        <v/>
      </c>
      <c r="AM29" s="217" t="str">
        <f>IF(AND('[4]Mapa final'!$AJ$19="Muy Alta",'[4]Mapa final'!$AL$19="Catastrófico"),CONCATENATE("R2C",'[4]Mapa final'!$S$19),"")</f>
        <v/>
      </c>
      <c r="AN29" s="41" t="str">
        <f>IF(AND('[4]Mapa final'!$AJ$20="Muy Alta",'[4]Mapa final'!$AL$20="Catastrófico"),CONCATENATE("R2C",'[4]Mapa final'!$S$20),"")</f>
        <v/>
      </c>
      <c r="AO29" s="64"/>
      <c r="AP29" s="505"/>
      <c r="AQ29" s="506"/>
      <c r="AR29" s="506"/>
      <c r="AS29" s="506"/>
      <c r="AT29" s="506"/>
      <c r="AU29" s="507"/>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row>
    <row r="30" spans="2:77" ht="15" customHeight="1" x14ac:dyDescent="0.25">
      <c r="B30" s="64"/>
      <c r="C30" s="453"/>
      <c r="D30" s="453"/>
      <c r="E30" s="454"/>
      <c r="F30" s="493"/>
      <c r="G30" s="494"/>
      <c r="H30" s="494"/>
      <c r="I30" s="494"/>
      <c r="J30" s="494"/>
      <c r="K30" s="51" t="str">
        <f ca="1">IF(AND('Mapa final'!$AJ$15="Muy Alta",'Mapa final'!$AL$15="Leve"),CONCATENATE("R2C",'Mapa final'!$S$15),"")</f>
        <v/>
      </c>
      <c r="L30" s="174" t="str">
        <f ca="1">IF(AND('Mapa final'!$AJ$15="Muy Alta",'Mapa final'!$AL$15="Leve"),CONCATENATE("R2C",'Mapa final'!$S$15),"")</f>
        <v/>
      </c>
      <c r="M30" s="174" t="str">
        <f ca="1">IF(AND('Mapa final'!$AJ$15="Muy Alta",'Mapa final'!$AL$15="Leve"),CONCATENATE("R2C",'Mapa final'!$S$15),"")</f>
        <v/>
      </c>
      <c r="N30" s="174" t="str">
        <f ca="1">IF(AND('Mapa final'!$AJ$15="Muy Alta",'Mapa final'!$AL$15="Leve"),CONCATENATE("R2C",'Mapa final'!$S$15),"")</f>
        <v/>
      </c>
      <c r="O30" s="174" t="str">
        <f ca="1">IF(AND('Mapa final'!$AJ$15="Muy Alta",'Mapa final'!$AL$15="Leve"),CONCATENATE("R2C",'Mapa final'!$S$15),"")</f>
        <v/>
      </c>
      <c r="P30" s="52" t="str">
        <f ca="1">IF(AND('Mapa final'!$AJ$15="Muy Alta",'Mapa final'!$AL$15="Leve"),CONCATENATE("R2C",'Mapa final'!$S$15),"")</f>
        <v/>
      </c>
      <c r="Q30" s="51" t="str">
        <f ca="1">IF(AND('Mapa final'!$AJ$15="Muy Alta",'Mapa final'!$AL$15="Leve"),CONCATENATE("R2C",'Mapa final'!$S$15),"")</f>
        <v/>
      </c>
      <c r="R30" s="174" t="str">
        <f ca="1">IF(AND('Mapa final'!$AJ$15="Muy Alta",'Mapa final'!$AL$15="Leve"),CONCATENATE("R2C",'Mapa final'!$S$15),"")</f>
        <v/>
      </c>
      <c r="S30" s="174" t="str">
        <f ca="1">IF(AND('Mapa final'!$AJ$15="Muy Alta",'Mapa final'!$AL$15="Leve"),CONCATENATE("R2C",'Mapa final'!$S$15),"")</f>
        <v/>
      </c>
      <c r="T30" s="174" t="str">
        <f ca="1">IF(AND('Mapa final'!$AJ$15="Muy Alta",'Mapa final'!$AL$15="Leve"),CONCATENATE("R2C",'Mapa final'!$S$15),"")</f>
        <v/>
      </c>
      <c r="U30" s="174" t="str">
        <f ca="1">IF(AND('Mapa final'!$AJ$15="Muy Alta",'Mapa final'!$AL$15="Leve"),CONCATENATE("R2C",'Mapa final'!$S$15),"")</f>
        <v/>
      </c>
      <c r="V30" s="52" t="str">
        <f ca="1">IF(AND('Mapa final'!$AJ$15="Muy Alta",'Mapa final'!$AL$15="Leve"),CONCATENATE("R2C",'Mapa final'!$S$15),"")</f>
        <v/>
      </c>
      <c r="W30" s="173" t="str">
        <f ca="1">IF(AND('Mapa final'!$AJ$15="Muy Alta",'Mapa final'!$AL$15="Leve"),CONCATENATE("R2C",'Mapa final'!$S$15),"")</f>
        <v/>
      </c>
      <c r="X30" s="173" t="str">
        <f ca="1">IF(AND('Mapa final'!$AJ$15="Muy Alta",'Mapa final'!$AL$15="Leve"),CONCATENATE("R2C",'Mapa final'!$S$15),"")</f>
        <v/>
      </c>
      <c r="Y30" s="173" t="str">
        <f ca="1">IF(AND('Mapa final'!$AJ$15="Muy Alta",'Mapa final'!$AL$15="Leve"),CONCATENATE("R2C",'Mapa final'!$S$15),"")</f>
        <v/>
      </c>
      <c r="Z30" s="173" t="str">
        <f ca="1">IF(AND('Mapa final'!$AJ$15="Muy Alta",'Mapa final'!$AL$15="Leve"),CONCATENATE("R2C",'Mapa final'!$S$15),"")</f>
        <v/>
      </c>
      <c r="AA30" s="173" t="str">
        <f ca="1">IF(AND('Mapa final'!$AJ$15="Muy Alta",'Mapa final'!$AL$15="Leve"),CONCATENATE("R2C",'Mapa final'!$S$15),"")</f>
        <v/>
      </c>
      <c r="AB30" s="39" t="str">
        <f ca="1">IF(AND('Mapa final'!$AJ$15="Muy Alta",'Mapa final'!$AL$15="Leve"),CONCATENATE("R2C",'Mapa final'!$S$15),"")</f>
        <v/>
      </c>
      <c r="AC30" s="38" t="str">
        <f ca="1">IF(AND('Mapa final'!$AJ$15="Muy Alta",'Mapa final'!$AL$15="Leve"),CONCATENATE("R2C",'Mapa final'!$S$15),"")</f>
        <v/>
      </c>
      <c r="AD30" s="173" t="str">
        <f ca="1">IF(AND('Mapa final'!$AJ$15="Muy Alta",'Mapa final'!$AL$15="Leve"),CONCATENATE("R2C",'Mapa final'!$S$15),"")</f>
        <v/>
      </c>
      <c r="AE30" s="173" t="str">
        <f ca="1">IF(AND('Mapa final'!$AJ$15="Muy Alta",'Mapa final'!$AL$15="Leve"),CONCATENATE("R2C",'Mapa final'!$S$15),"")</f>
        <v/>
      </c>
      <c r="AF30" s="173" t="str">
        <f ca="1">IF(AND('Mapa final'!$AJ$15="Muy Alta",'Mapa final'!$AL$15="Leve"),CONCATENATE("R2C",'Mapa final'!$S$15),"")</f>
        <v/>
      </c>
      <c r="AG30" s="173" t="str">
        <f ca="1">IF(AND('Mapa final'!$AJ$15="Muy Alta",'Mapa final'!$AL$15="Leve"),CONCATENATE("R2C",'Mapa final'!$S$15),"")</f>
        <v/>
      </c>
      <c r="AH30" s="173" t="str">
        <f ca="1">IF(AND('Mapa final'!$AJ$15="Muy Alta",'Mapa final'!$AL$15="Leve"),CONCATENATE("R2C",'Mapa final'!$S$15),"")</f>
        <v/>
      </c>
      <c r="AI30" s="40" t="str">
        <f ca="1">IF(AND('Mapa final'!$AJ$15="Muy Alta",'Mapa final'!$AL$15="Leve"),CONCATENATE("R2C",'Mapa final'!$S$15),"")</f>
        <v/>
      </c>
      <c r="AJ30" s="217" t="str">
        <f>IF(AND('[4]Mapa final'!$AJ$16="Muy Alta",'[4]Mapa final'!$AL$16="Catastrófico"),CONCATENATE("R2C",'[4]Mapa final'!$S$16),"")</f>
        <v/>
      </c>
      <c r="AK30" s="217" t="str">
        <f>IF(AND('[4]Mapa final'!$AJ$17="Muy Alta",'[4]Mapa final'!$AL$17="Catastrófico"),CONCATENATE("R2C",'[4]Mapa final'!$S$17),"")</f>
        <v/>
      </c>
      <c r="AL30" s="217" t="str">
        <f>IF(AND('[4]Mapa final'!$AJ$18="Muy Alta",'[4]Mapa final'!$AL$18="Catastrófico"),CONCATENATE("R2C",'[4]Mapa final'!$S$18),"")</f>
        <v/>
      </c>
      <c r="AM30" s="217" t="str">
        <f>IF(AND('[4]Mapa final'!$AJ$19="Muy Alta",'[4]Mapa final'!$AL$19="Catastrófico"),CONCATENATE("R2C",'[4]Mapa final'!$S$19),"")</f>
        <v/>
      </c>
      <c r="AN30" s="41" t="str">
        <f>IF(AND('[4]Mapa final'!$AJ$20="Muy Alta",'[4]Mapa final'!$AL$20="Catastrófico"),CONCATENATE("R2C",'[4]Mapa final'!$S$20),"")</f>
        <v/>
      </c>
      <c r="AO30" s="64"/>
      <c r="AP30" s="505"/>
      <c r="AQ30" s="506"/>
      <c r="AR30" s="506"/>
      <c r="AS30" s="506"/>
      <c r="AT30" s="506"/>
      <c r="AU30" s="507"/>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row>
    <row r="31" spans="2:77" ht="15.75" customHeight="1" thickBot="1" x14ac:dyDescent="0.3">
      <c r="B31" s="64"/>
      <c r="C31" s="453"/>
      <c r="D31" s="453"/>
      <c r="E31" s="454"/>
      <c r="F31" s="496"/>
      <c r="G31" s="497"/>
      <c r="H31" s="497"/>
      <c r="I31" s="497"/>
      <c r="J31" s="497"/>
      <c r="K31" s="53" t="str">
        <f ca="1">IF(AND('Mapa final'!$AJ$15="Muy Alta",'Mapa final'!$AL$15="Leve"),CONCATENATE("R2C",'Mapa final'!$S$15),"")</f>
        <v/>
      </c>
      <c r="L31" s="54" t="str">
        <f ca="1">IF(AND('Mapa final'!$AJ$15="Muy Alta",'Mapa final'!$AL$15="Leve"),CONCATENATE("R2C",'Mapa final'!$S$15),"")</f>
        <v/>
      </c>
      <c r="M31" s="54" t="str">
        <f ca="1">IF(AND('Mapa final'!$AJ$15="Muy Alta",'Mapa final'!$AL$15="Leve"),CONCATENATE("R2C",'Mapa final'!$S$15),"")</f>
        <v/>
      </c>
      <c r="N31" s="54" t="str">
        <f ca="1">IF(AND('Mapa final'!$AJ$15="Muy Alta",'Mapa final'!$AL$15="Leve"),CONCATENATE("R2C",'Mapa final'!$S$15),"")</f>
        <v/>
      </c>
      <c r="O31" s="54" t="str">
        <f ca="1">IF(AND('Mapa final'!$AJ$15="Muy Alta",'Mapa final'!$AL$15="Leve"),CONCATENATE("R2C",'Mapa final'!$S$15),"")</f>
        <v/>
      </c>
      <c r="P31" s="55" t="str">
        <f ca="1">IF(AND('Mapa final'!$AJ$15="Muy Alta",'Mapa final'!$AL$15="Leve"),CONCATENATE("R2C",'Mapa final'!$S$15),"")</f>
        <v/>
      </c>
      <c r="Q31" s="53" t="str">
        <f ca="1">IF(AND('Mapa final'!$AJ$15="Muy Alta",'Mapa final'!$AL$15="Leve"),CONCATENATE("R2C",'Mapa final'!$S$15),"")</f>
        <v/>
      </c>
      <c r="R31" s="54" t="str">
        <f ca="1">IF(AND('Mapa final'!$AJ$15="Muy Alta",'Mapa final'!$AL$15="Leve"),CONCATENATE("R2C",'Mapa final'!$S$15),"")</f>
        <v/>
      </c>
      <c r="S31" s="54" t="str">
        <f ca="1">IF(AND('Mapa final'!$AJ$15="Muy Alta",'Mapa final'!$AL$15="Leve"),CONCATENATE("R2C",'Mapa final'!$S$15),"")</f>
        <v/>
      </c>
      <c r="T31" s="54" t="str">
        <f ca="1">IF(AND('Mapa final'!$AJ$15="Muy Alta",'Mapa final'!$AL$15="Leve"),CONCATENATE("R2C",'Mapa final'!$S$15),"")</f>
        <v/>
      </c>
      <c r="U31" s="54" t="str">
        <f ca="1">IF(AND('Mapa final'!$AJ$15="Muy Alta",'Mapa final'!$AL$15="Leve"),CONCATENATE("R2C",'Mapa final'!$S$15),"")</f>
        <v/>
      </c>
      <c r="V31" s="55" t="str">
        <f ca="1">IF(AND('Mapa final'!$AJ$15="Muy Alta",'Mapa final'!$AL$15="Leve"),CONCATENATE("R2C",'Mapa final'!$S$15),"")</f>
        <v/>
      </c>
      <c r="W31" s="43" t="str">
        <f ca="1">IF(AND('Mapa final'!$AJ$15="Muy Alta",'Mapa final'!$AL$15="Leve"),CONCATENATE("R2C",'Mapa final'!$S$15),"")</f>
        <v/>
      </c>
      <c r="X31" s="43" t="str">
        <f ca="1">IF(AND('Mapa final'!$AJ$15="Muy Alta",'Mapa final'!$AL$15="Leve"),CONCATENATE("R2C",'Mapa final'!$S$15),"")</f>
        <v/>
      </c>
      <c r="Y31" s="43" t="str">
        <f ca="1">IF(AND('Mapa final'!$AJ$15="Muy Alta",'Mapa final'!$AL$15="Leve"),CONCATENATE("R2C",'Mapa final'!$S$15),"")</f>
        <v/>
      </c>
      <c r="Z31" s="43" t="str">
        <f ca="1">IF(AND('Mapa final'!$AJ$15="Muy Alta",'Mapa final'!$AL$15="Leve"),CONCATENATE("R2C",'Mapa final'!$S$15),"")</f>
        <v/>
      </c>
      <c r="AA31" s="43" t="str">
        <f ca="1">IF(AND('Mapa final'!$AJ$15="Muy Alta",'Mapa final'!$AL$15="Leve"),CONCATENATE("R2C",'Mapa final'!$S$15),"")</f>
        <v/>
      </c>
      <c r="AB31" s="44" t="str">
        <f ca="1">IF(AND('Mapa final'!$AJ$15="Muy Alta",'Mapa final'!$AL$15="Leve"),CONCATENATE("R2C",'Mapa final'!$S$15),"")</f>
        <v/>
      </c>
      <c r="AC31" s="42" t="str">
        <f ca="1">IF(AND('Mapa final'!$AJ$15="Muy Alta",'Mapa final'!$AL$15="Leve"),CONCATENATE("R2C",'Mapa final'!$S$15),"")</f>
        <v/>
      </c>
      <c r="AD31" s="43" t="str">
        <f ca="1">IF(AND('Mapa final'!$AJ$15="Muy Alta",'Mapa final'!$AL$15="Leve"),CONCATENATE("R2C",'Mapa final'!$S$15),"")</f>
        <v/>
      </c>
      <c r="AE31" s="43" t="str">
        <f ca="1">IF(AND('Mapa final'!$AJ$15="Muy Alta",'Mapa final'!$AL$15="Leve"),CONCATENATE("R2C",'Mapa final'!$S$15),"")</f>
        <v/>
      </c>
      <c r="AF31" s="43" t="str">
        <f ca="1">IF(AND('Mapa final'!$AJ$15="Muy Alta",'Mapa final'!$AL$15="Leve"),CONCATENATE("R2C",'Mapa final'!$S$15),"")</f>
        <v/>
      </c>
      <c r="AG31" s="43" t="str">
        <f ca="1">IF(AND('Mapa final'!$AJ$15="Muy Alta",'Mapa final'!$AL$15="Leve"),CONCATENATE("R2C",'Mapa final'!$S$15),"")</f>
        <v/>
      </c>
      <c r="AH31" s="43" t="str">
        <f ca="1">IF(AND('Mapa final'!$AJ$15="Muy Alta",'Mapa final'!$AL$15="Leve"),CONCATENATE("R2C",'Mapa final'!$S$15),"")</f>
        <v/>
      </c>
      <c r="AI31" s="45" t="str">
        <f ca="1">IF(AND('Mapa final'!$AJ$15="Muy Alta",'Mapa final'!$AL$15="Leve"),CONCATENATE("R2C",'Mapa final'!$S$15),"")</f>
        <v/>
      </c>
      <c r="AJ31" s="46" t="str">
        <f>IF(AND('[4]Mapa final'!$AJ$16="Muy Alta",'[4]Mapa final'!$AL$16="Catastrófico"),CONCATENATE("R2C",'[4]Mapa final'!$S$16),"")</f>
        <v/>
      </c>
      <c r="AK31" s="46" t="str">
        <f>IF(AND('[4]Mapa final'!$AJ$17="Muy Alta",'[4]Mapa final'!$AL$17="Catastrófico"),CONCATENATE("R2C",'[4]Mapa final'!$S$17),"")</f>
        <v/>
      </c>
      <c r="AL31" s="46" t="str">
        <f>IF(AND('[4]Mapa final'!$AJ$18="Muy Alta",'[4]Mapa final'!$AL$18="Catastrófico"),CONCATENATE("R2C",'[4]Mapa final'!$S$18),"")</f>
        <v/>
      </c>
      <c r="AM31" s="46" t="str">
        <f>IF(AND('[4]Mapa final'!$AJ$19="Muy Alta",'[4]Mapa final'!$AL$19="Catastrófico"),CONCATENATE("R2C",'[4]Mapa final'!$S$19),"")</f>
        <v/>
      </c>
      <c r="AN31" s="47" t="str">
        <f>IF(AND('[4]Mapa final'!$AJ$20="Muy Alta",'[4]Mapa final'!$AL$20="Catastrófico"),CONCATENATE("R2C",'[4]Mapa final'!$S$20),"")</f>
        <v/>
      </c>
      <c r="AO31" s="64"/>
      <c r="AP31" s="508"/>
      <c r="AQ31" s="509"/>
      <c r="AR31" s="509"/>
      <c r="AS31" s="509"/>
      <c r="AT31" s="509"/>
      <c r="AU31" s="510"/>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row>
    <row r="32" spans="2:77" ht="15" customHeight="1" x14ac:dyDescent="0.25">
      <c r="B32" s="64"/>
      <c r="C32" s="453"/>
      <c r="D32" s="453"/>
      <c r="E32" s="454"/>
      <c r="F32" s="499" t="s">
        <v>116</v>
      </c>
      <c r="G32" s="500"/>
      <c r="H32" s="500"/>
      <c r="I32" s="500"/>
      <c r="J32" s="500"/>
      <c r="K32" s="48" t="str">
        <f ca="1">IF(AND('Mapa final'!$AJ$15="Media",'Mapa final'!$AL$15="Leve"),CONCATENATE("R2C",'Mapa final'!$D$15),"")</f>
        <v/>
      </c>
      <c r="L32" s="49" t="str">
        <f ca="1">IF(AND('Mapa final'!$AJ$15="Muy Alta",'Mapa final'!$AL$15="Leve"),CONCATENATE("R2C",'Mapa final'!$S$15),"")</f>
        <v/>
      </c>
      <c r="M32" s="49" t="str">
        <f ca="1">IF(AND('Mapa final'!$AJ$15="Muy Alta",'Mapa final'!$AL$15="Leve"),CONCATENATE("R2C",'Mapa final'!$S$15),"")</f>
        <v/>
      </c>
      <c r="N32" s="49" t="str">
        <f ca="1">IF(AND('Mapa final'!$AJ$18="Media",'Mapa final'!$AL$18="Leve"),CONCATENATE("R2C",'Mapa final'!$D$18),"")</f>
        <v/>
      </c>
      <c r="O32" s="49" t="str">
        <f ca="1">IF(AND('Mapa final'!$AJ$15="Muy Alta",'Mapa final'!$AL$15="Leve"),CONCATENATE("R2C",'Mapa final'!$S$15),"")</f>
        <v/>
      </c>
      <c r="P32" s="50" t="str">
        <f ca="1">IF(AND('Mapa final'!$AJ$15="Muy Alta",'Mapa final'!$AL$15="Leve"),CONCATENATE("R2C",'Mapa final'!$S$15),"")</f>
        <v/>
      </c>
      <c r="Q32" s="48" t="str">
        <f ca="1">IF(AND('Mapa final'!$AJ$15="Media",'Mapa final'!$AL$15="Menor"),CONCATENATE("R2C",'Mapa final'!$D$15),"")</f>
        <v/>
      </c>
      <c r="R32" s="49" t="str">
        <f ca="1">IF(AND('Mapa final'!$AJ$15="Muy Alta",'Mapa final'!$AL$15="Leve"),CONCATENATE("R2C",'Mapa final'!$S$15),"")</f>
        <v/>
      </c>
      <c r="S32" s="49" t="str">
        <f ca="1">IF(AND('Mapa final'!$AJ$15="Muy Alta",'Mapa final'!$AL$15="Leve"),CONCATENATE("R2C",'Mapa final'!$S$15),"")</f>
        <v/>
      </c>
      <c r="T32" s="49" t="str">
        <f ca="1">IF(AND('Mapa final'!$AJ$15="Muy Alta",'Mapa final'!$AL$15="Leve"),CONCATENATE("R2C",'Mapa final'!$S$15),"")</f>
        <v/>
      </c>
      <c r="U32" s="49" t="str">
        <f ca="1">IF(AND('Mapa final'!$AJ$15="Muy Alta",'Mapa final'!$AL$15="Leve"),CONCATENATE("R2C",'Mapa final'!$S$15),"")</f>
        <v/>
      </c>
      <c r="V32" s="50" t="str">
        <f ca="1">IF(AND('Mapa final'!$AJ$15="Muy Alta",'Mapa final'!$AL$15="Leve"),CONCATENATE("R2C",'Mapa final'!$S$15),"")</f>
        <v/>
      </c>
      <c r="W32" s="48" t="str">
        <f ca="1">IF(AND('Mapa final'!$AJ$15="Media",'Mapa final'!$AL$15="Moderado"),CONCATENATE("R2C",'Mapa final'!$D$15),"")</f>
        <v/>
      </c>
      <c r="X32" s="49" t="str">
        <f ca="1">IF(AND('Mapa final'!$AJ$15="Muy Alta",'Mapa final'!$AL$15="Leve"),CONCATENATE("R2C",'Mapa final'!$S$15),"")</f>
        <v/>
      </c>
      <c r="Y32" s="49" t="str">
        <f ca="1">IF(AND('Mapa final'!$AJ$15="Muy Alta",'Mapa final'!$AL$15="Leve"),CONCATENATE("R2C",'Mapa final'!$S$15),"")</f>
        <v/>
      </c>
      <c r="Z32" s="49" t="str">
        <f ca="1">IF(AND('Mapa final'!$AJ$15="Muy Alta",'Mapa final'!$AL$15="Leve"),CONCATENATE("R2C",'Mapa final'!$S$15),"")</f>
        <v/>
      </c>
      <c r="AA32" s="49" t="str">
        <f ca="1">IF(AND('Mapa final'!$AJ$15="Muy Alta",'Mapa final'!$AL$15="Leve"),CONCATENATE("R2C",'Mapa final'!$S$15),"")</f>
        <v/>
      </c>
      <c r="AB32" s="50" t="str">
        <f ca="1">IF(AND('Mapa final'!$AJ$15="Muy Alta",'Mapa final'!$AL$15="Leve"),CONCATENATE("R2C",'Mapa final'!$S$15),"")</f>
        <v/>
      </c>
      <c r="AC32" s="32" t="str">
        <f ca="1">IF(AND('Mapa final'!$AJ$15="Media",'Mapa final'!$AL$15="Mayor"),CONCATENATE("R2C",'Mapa final'!$D$15),"")</f>
        <v/>
      </c>
      <c r="AD32" s="33" t="str">
        <f ca="1">IF(AND('Mapa final'!$AJ$15="Muy Alta",'Mapa final'!$AL$15="Leve"),CONCATENATE("R2C",'Mapa final'!$S$15),"")</f>
        <v/>
      </c>
      <c r="AE32" s="33" t="str">
        <f ca="1">IF(AND('Mapa final'!$AJ$15="Muy Alta",'Mapa final'!$AL$15="Leve"),CONCATENATE("R2C",'Mapa final'!$S$15),"")</f>
        <v/>
      </c>
      <c r="AF32" s="33" t="str">
        <f ca="1">IF(AND('Mapa final'!$AJ$15="Muy Alta",'Mapa final'!$AL$15="Leve"),CONCATENATE("R2C",'Mapa final'!$S$15),"")</f>
        <v/>
      </c>
      <c r="AG32" s="33" t="str">
        <f ca="1">IF(AND('Mapa final'!$AJ$15="Muy Alta",'Mapa final'!$AL$15="Leve"),CONCATENATE("R2C",'Mapa final'!$S$15),"")</f>
        <v/>
      </c>
      <c r="AH32" s="33" t="str">
        <f ca="1">IF(AND('Mapa final'!$AJ$15="Muy Alta",'Mapa final'!$AL$15="Leve"),CONCATENATE("R2C",'Mapa final'!$S$15),"")</f>
        <v/>
      </c>
      <c r="AI32" s="35" t="str">
        <f ca="1">IF(AND('Mapa final'!$AJ$15="Media",'Mapa final'!$AL$15="Catastrófico"),CONCATENATE("R2C",'Mapa final'!$D$15),"")</f>
        <v/>
      </c>
      <c r="AJ32" s="36" t="str">
        <f>IF(AND('[4]Mapa final'!$AJ$16="Muy Alta",'[4]Mapa final'!$AL$16="Catastrófico"),CONCATENATE("R2C",'[4]Mapa final'!$S$16),"")</f>
        <v/>
      </c>
      <c r="AK32" s="36" t="str">
        <f>IF(AND('[4]Mapa final'!$AJ$17="Muy Alta",'[4]Mapa final'!$AL$17="Catastrófico"),CONCATENATE("R2C",'[4]Mapa final'!$S$17),"")</f>
        <v/>
      </c>
      <c r="AL32" s="36" t="str">
        <f>IF(AND('[4]Mapa final'!$AJ$18="Muy Alta",'[4]Mapa final'!$AL$18="Catastrófico"),CONCATENATE("R2C",'[4]Mapa final'!$S$18),"")</f>
        <v/>
      </c>
      <c r="AM32" s="36" t="str">
        <f>IF(AND('[4]Mapa final'!$AJ$19="Muy Alta",'[4]Mapa final'!$AL$19="Catastrófico"),CONCATENATE("R2C",'[4]Mapa final'!$S$19),"")</f>
        <v/>
      </c>
      <c r="AN32" s="37" t="str">
        <f>IF(AND('[4]Mapa final'!$AJ$20="Muy Alta",'[4]Mapa final'!$AL$20="Catastrófico"),CONCATENATE("R2C",'[4]Mapa final'!$S$20),"")</f>
        <v/>
      </c>
      <c r="AO32" s="64"/>
      <c r="AP32" s="532" t="s">
        <v>80</v>
      </c>
      <c r="AQ32" s="533"/>
      <c r="AR32" s="533"/>
      <c r="AS32" s="533"/>
      <c r="AT32" s="533"/>
      <c r="AU32" s="53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row>
    <row r="33" spans="2:77" ht="15" customHeight="1" x14ac:dyDescent="0.25">
      <c r="B33" s="64"/>
      <c r="C33" s="453"/>
      <c r="D33" s="453"/>
      <c r="E33" s="454"/>
      <c r="F33" s="493"/>
      <c r="G33" s="494"/>
      <c r="H33" s="494"/>
      <c r="I33" s="494"/>
      <c r="J33" s="494"/>
      <c r="K33" s="51" t="str">
        <f ca="1">IF(AND('Mapa final'!$AJ$15="Muy Alta",'Mapa final'!$AL$15="Leve"),CONCATENATE("R2C",'Mapa final'!$S$15),"")</f>
        <v/>
      </c>
      <c r="L33" s="174" t="str">
        <f ca="1">IF(AND('Mapa final'!$AJ$15="Muy Alta",'Mapa final'!$AL$15="Leve"),CONCATENATE("R2C",'Mapa final'!$S$15),"")</f>
        <v/>
      </c>
      <c r="M33" s="174" t="str">
        <f ca="1">IF(AND('Mapa final'!$AJ$15="Muy Alta",'Mapa final'!$AL$15="Leve"),CONCATENATE("R2C",'Mapa final'!$S$15),"")</f>
        <v/>
      </c>
      <c r="N33" s="174" t="str">
        <f ca="1">IF(AND('Mapa final'!$AJ$15="Muy Alta",'Mapa final'!$AL$15="Leve"),CONCATENATE("R2C",'Mapa final'!$S$15),"")</f>
        <v/>
      </c>
      <c r="O33" s="174" t="str">
        <f ca="1">IF(AND('Mapa final'!$AJ$15="Muy Alta",'Mapa final'!$AL$15="Leve"),CONCATENATE("R2C",'Mapa final'!$S$15),"")</f>
        <v/>
      </c>
      <c r="P33" s="52" t="str">
        <f ca="1">IF(AND('Mapa final'!$AJ$15="Muy Alta",'Mapa final'!$AL$15="Leve"),CONCATENATE("R2C",'Mapa final'!$S$15),"")</f>
        <v/>
      </c>
      <c r="Q33" s="51" t="str">
        <f ca="1">IF(AND('Mapa final'!$AJ$15="Muy Alta",'Mapa final'!$AL$15="Leve"),CONCATENATE("R2C",'Mapa final'!$S$15),"")</f>
        <v/>
      </c>
      <c r="R33" s="174" t="str">
        <f ca="1">IF(AND('Mapa final'!$AJ$15="Muy Alta",'Mapa final'!$AL$15="Leve"),CONCATENATE("R2C",'Mapa final'!$S$15),"")</f>
        <v/>
      </c>
      <c r="S33" s="174" t="str">
        <f ca="1">IF(AND('Mapa final'!$AJ$15="Muy Alta",'Mapa final'!$AL$15="Leve"),CONCATENATE("R2C",'Mapa final'!$S$15),"")</f>
        <v/>
      </c>
      <c r="T33" s="174" t="str">
        <f ca="1">IF(AND('Mapa final'!$AJ$15="Muy Alta",'Mapa final'!$AL$15="Leve"),CONCATENATE("R2C",'Mapa final'!$S$15),"")</f>
        <v/>
      </c>
      <c r="U33" s="174" t="str">
        <f ca="1">IF(AND('Mapa final'!$AJ$15="Muy Alta",'Mapa final'!$AL$15="Leve"),CONCATENATE("R2C",'Mapa final'!$S$15),"")</f>
        <v/>
      </c>
      <c r="V33" s="52" t="str">
        <f ca="1">IF(AND('Mapa final'!$AJ$15="Muy Alta",'Mapa final'!$AL$15="Leve"),CONCATENATE("R2C",'Mapa final'!$S$15),"")</f>
        <v/>
      </c>
      <c r="W33" s="51" t="str">
        <f ca="1">IF(AND('Mapa final'!$AJ$15="Muy Alta",'Mapa final'!$AL$15="Leve"),CONCATENATE("R2C",'Mapa final'!$S$15),"")</f>
        <v/>
      </c>
      <c r="X33" s="174" t="str">
        <f ca="1">IF(AND('Mapa final'!$AJ$15="Muy Alta",'Mapa final'!$AL$15="Leve"),CONCATENATE("R2C",'Mapa final'!$S$15),"")</f>
        <v/>
      </c>
      <c r="Y33" s="174" t="str">
        <f ca="1">IF(AND('Mapa final'!$AJ$15="Muy Alta",'Mapa final'!$AL$15="Leve"),CONCATENATE("R2C",'Mapa final'!$S$15),"")</f>
        <v/>
      </c>
      <c r="Z33" s="174" t="str">
        <f ca="1">IF(AND('Mapa final'!$AJ$15="Muy Alta",'Mapa final'!$AL$15="Leve"),CONCATENATE("R2C",'Mapa final'!$S$15),"")</f>
        <v/>
      </c>
      <c r="AA33" s="174" t="str">
        <f ca="1">IF(AND('Mapa final'!$AJ$15="Muy Alta",'Mapa final'!$AL$15="Leve"),CONCATENATE("R2C",'Mapa final'!$S$15),"")</f>
        <v/>
      </c>
      <c r="AB33" s="52" t="str">
        <f ca="1">IF(AND('Mapa final'!$AJ$15="Muy Alta",'Mapa final'!$AL$15="Leve"),CONCATENATE("R2C",'Mapa final'!$S$15),"")</f>
        <v/>
      </c>
      <c r="AC33" s="38" t="str">
        <f ca="1">IF(AND('Mapa final'!$AJ$15="Muy Alta",'Mapa final'!$AL$15="Leve"),CONCATENATE("R2C",'Mapa final'!$S$15),"")</f>
        <v/>
      </c>
      <c r="AD33" s="173" t="str">
        <f ca="1">IF(AND('Mapa final'!$AJ$15="Muy Alta",'Mapa final'!$AL$15="Leve"),CONCATENATE("R2C",'Mapa final'!$S$15),"")</f>
        <v/>
      </c>
      <c r="AE33" s="173" t="str">
        <f ca="1">IF(AND('Mapa final'!$AJ$15="Muy Alta",'Mapa final'!$AL$15="Leve"),CONCATENATE("R2C",'Mapa final'!$S$15),"")</f>
        <v/>
      </c>
      <c r="AF33" s="173" t="str">
        <f ca="1">IF(AND('Mapa final'!$AJ$15="Muy Alta",'Mapa final'!$AL$15="Leve"),CONCATENATE("R2C",'Mapa final'!$S$15),"")</f>
        <v/>
      </c>
      <c r="AG33" s="173" t="str">
        <f ca="1">IF(AND('Mapa final'!$AJ$15="Muy Alta",'Mapa final'!$AL$15="Leve"),CONCATENATE("R2C",'Mapa final'!$S$15),"")</f>
        <v/>
      </c>
      <c r="AH33" s="173" t="str">
        <f ca="1">IF(AND('Mapa final'!$AJ$15="Muy Alta",'Mapa final'!$AL$15="Leve"),CONCATENATE("R2C",'Mapa final'!$S$15),"")</f>
        <v/>
      </c>
      <c r="AI33" s="40" t="str">
        <f ca="1">IF(AND('Mapa final'!$AJ$15="Muy Alta",'Mapa final'!$AL$15="Leve"),CONCATENATE("R2C",'Mapa final'!$S$15),"")</f>
        <v/>
      </c>
      <c r="AJ33" s="217" t="str">
        <f>IF(AND('[4]Mapa final'!$AJ$16="Muy Alta",'[4]Mapa final'!$AL$16="Catastrófico"),CONCATENATE("R2C",'[4]Mapa final'!$S$16),"")</f>
        <v/>
      </c>
      <c r="AK33" s="217" t="str">
        <f>IF(AND('[4]Mapa final'!$AJ$17="Muy Alta",'[4]Mapa final'!$AL$17="Catastrófico"),CONCATENATE("R2C",'[4]Mapa final'!$S$17),"")</f>
        <v/>
      </c>
      <c r="AL33" s="217" t="str">
        <f>IF(AND('[4]Mapa final'!$AJ$18="Muy Alta",'[4]Mapa final'!$AL$18="Catastrófico"),CONCATENATE("R2C",'[4]Mapa final'!$S$18),"")</f>
        <v/>
      </c>
      <c r="AM33" s="217" t="str">
        <f>IF(AND('[4]Mapa final'!$AJ$19="Muy Alta",'[4]Mapa final'!$AL$19="Catastrófico"),CONCATENATE("R2C",'[4]Mapa final'!$S$19),"")</f>
        <v/>
      </c>
      <c r="AN33" s="41" t="str">
        <f>IF(AND('[4]Mapa final'!$AJ$20="Muy Alta",'[4]Mapa final'!$AL$20="Catastrófico"),CONCATENATE("R2C",'[4]Mapa final'!$S$20),"")</f>
        <v/>
      </c>
      <c r="AO33" s="64"/>
      <c r="AP33" s="535"/>
      <c r="AQ33" s="536"/>
      <c r="AR33" s="536"/>
      <c r="AS33" s="536"/>
      <c r="AT33" s="536"/>
      <c r="AU33" s="537"/>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row>
    <row r="34" spans="2:77" ht="15" customHeight="1" x14ac:dyDescent="0.25">
      <c r="B34" s="64"/>
      <c r="C34" s="453"/>
      <c r="D34" s="453"/>
      <c r="E34" s="454"/>
      <c r="F34" s="493"/>
      <c r="G34" s="494"/>
      <c r="H34" s="494"/>
      <c r="I34" s="494"/>
      <c r="J34" s="494"/>
      <c r="K34" s="51" t="str">
        <f ca="1">IF(AND('Mapa final'!$AJ$15="Muy Alta",'Mapa final'!$AL$15="Leve"),CONCATENATE("R2C",'Mapa final'!$S$15),"")</f>
        <v/>
      </c>
      <c r="L34" s="174" t="str">
        <f ca="1">IF(AND('Mapa final'!$AJ$15="Muy Alta",'Mapa final'!$AL$15="Leve"),CONCATENATE("R2C",'Mapa final'!$S$15),"")</f>
        <v/>
      </c>
      <c r="M34" s="174" t="str">
        <f ca="1">IF(AND('Mapa final'!$AJ$15="Muy Alta",'Mapa final'!$AL$15="Leve"),CONCATENATE("R2C",'Mapa final'!$S$15),"")</f>
        <v/>
      </c>
      <c r="N34" s="174" t="str">
        <f ca="1">IF(AND('Mapa final'!$AJ$15="Muy Alta",'Mapa final'!$AL$15="Leve"),CONCATENATE("R2C",'Mapa final'!$S$15),"")</f>
        <v/>
      </c>
      <c r="O34" s="174" t="str">
        <f ca="1">IF(AND('Mapa final'!$AJ$15="Muy Alta",'Mapa final'!$AL$15="Leve"),CONCATENATE("R2C",'Mapa final'!$S$15),"")</f>
        <v/>
      </c>
      <c r="P34" s="52" t="str">
        <f ca="1">IF(AND('Mapa final'!$AJ$15="Muy Alta",'Mapa final'!$AL$15="Leve"),CONCATENATE("R2C",'Mapa final'!$S$15),"")</f>
        <v/>
      </c>
      <c r="Q34" s="51" t="str">
        <f ca="1">IF(AND('Mapa final'!$AJ$15="Muy Alta",'Mapa final'!$AL$15="Leve"),CONCATENATE("R2C",'Mapa final'!$S$15),"")</f>
        <v/>
      </c>
      <c r="R34" s="174" t="str">
        <f ca="1">IF(AND('Mapa final'!$AJ$15="Muy Alta",'Mapa final'!$AL$15="Leve"),CONCATENATE("R2C",'Mapa final'!$S$15),"")</f>
        <v/>
      </c>
      <c r="S34" s="174" t="str">
        <f ca="1">IF(AND('Mapa final'!$AJ$15="Muy Alta",'Mapa final'!$AL$15="Leve"),CONCATENATE("R2C",'Mapa final'!$S$15),"")</f>
        <v/>
      </c>
      <c r="T34" s="174" t="str">
        <f ca="1">IF(AND('Mapa final'!$AJ$15="Muy Alta",'Mapa final'!$AL$15="Leve"),CONCATENATE("R2C",'Mapa final'!$S$15),"")</f>
        <v/>
      </c>
      <c r="U34" s="174" t="str">
        <f ca="1">IF(AND('Mapa final'!$AJ$15="Muy Alta",'Mapa final'!$AL$15="Leve"),CONCATENATE("R2C",'Mapa final'!$S$15),"")</f>
        <v/>
      </c>
      <c r="V34" s="52" t="str">
        <f ca="1">IF(AND('Mapa final'!$AJ$15="Muy Alta",'Mapa final'!$AL$15="Leve"),CONCATENATE("R2C",'Mapa final'!$S$15),"")</f>
        <v/>
      </c>
      <c r="W34" s="51" t="str">
        <f ca="1">IF(AND('Mapa final'!$AJ$15="Muy Alta",'Mapa final'!$AL$15="Leve"),CONCATENATE("R2C",'Mapa final'!$S$15),"")</f>
        <v/>
      </c>
      <c r="X34" s="174" t="str">
        <f ca="1">IF(AND('Mapa final'!$AJ$15="Muy Alta",'Mapa final'!$AL$15="Leve"),CONCATENATE("R2C",'Mapa final'!$S$15),"")</f>
        <v/>
      </c>
      <c r="Y34" s="174" t="str">
        <f ca="1">IF(AND('Mapa final'!$AJ$15="Muy Alta",'Mapa final'!$AL$15="Leve"),CONCATENATE("R2C",'Mapa final'!$S$15),"")</f>
        <v/>
      </c>
      <c r="Z34" s="174" t="str">
        <f ca="1">IF(AND('Mapa final'!$AJ$15="Muy Alta",'Mapa final'!$AL$15="Leve"),CONCATENATE("R2C",'Mapa final'!$S$15),"")</f>
        <v/>
      </c>
      <c r="AA34" s="174" t="str">
        <f ca="1">IF(AND('Mapa final'!$AJ$15="Muy Alta",'Mapa final'!$AL$15="Leve"),CONCATENATE("R2C",'Mapa final'!$S$15),"")</f>
        <v/>
      </c>
      <c r="AB34" s="52" t="str">
        <f ca="1">IF(AND('Mapa final'!$AJ$15="Muy Alta",'Mapa final'!$AL$15="Leve"),CONCATENATE("R2C",'Mapa final'!$S$15),"")</f>
        <v/>
      </c>
      <c r="AC34" s="38" t="str">
        <f ca="1">IF(AND('Mapa final'!$AJ$15="Muy Alta",'Mapa final'!$AL$15="Leve"),CONCATENATE("R2C",'Mapa final'!$S$15),"")</f>
        <v/>
      </c>
      <c r="AD34" s="173" t="str">
        <f ca="1">IF(AND('Mapa final'!$AJ$15="Muy Alta",'Mapa final'!$AL$15="Leve"),CONCATENATE("R2C",'Mapa final'!$S$15),"")</f>
        <v/>
      </c>
      <c r="AE34" s="173" t="str">
        <f ca="1">IF(AND('Mapa final'!$AJ$15="Muy Alta",'Mapa final'!$AL$15="Leve"),CONCATENATE("R2C",'Mapa final'!$S$15),"")</f>
        <v/>
      </c>
      <c r="AF34" s="173" t="str">
        <f ca="1">IF(AND('Mapa final'!$AJ$15="Muy Alta",'Mapa final'!$AL$15="Leve"),CONCATENATE("R2C",'Mapa final'!$S$15),"")</f>
        <v/>
      </c>
      <c r="AG34" s="173" t="str">
        <f ca="1">IF(AND('Mapa final'!$AJ$15="Muy Alta",'Mapa final'!$AL$15="Leve"),CONCATENATE("R2C",'Mapa final'!$S$15),"")</f>
        <v/>
      </c>
      <c r="AH34" s="173" t="str">
        <f ca="1">IF(AND('Mapa final'!$AJ$15="Muy Alta",'Mapa final'!$AL$15="Leve"),CONCATENATE("R2C",'Mapa final'!$S$15),"")</f>
        <v/>
      </c>
      <c r="AI34" s="40" t="str">
        <f ca="1">IF(AND('Mapa final'!$AJ$15="Muy Alta",'Mapa final'!$AL$15="Leve"),CONCATENATE("R2C",'Mapa final'!$S$15),"")</f>
        <v/>
      </c>
      <c r="AJ34" s="217" t="str">
        <f>IF(AND('[4]Mapa final'!$AJ$16="Muy Alta",'[4]Mapa final'!$AL$16="Catastrófico"),CONCATENATE("R2C",'[4]Mapa final'!$S$16),"")</f>
        <v/>
      </c>
      <c r="AK34" s="217" t="str">
        <f>IF(AND('[4]Mapa final'!$AJ$17="Muy Alta",'[4]Mapa final'!$AL$17="Catastrófico"),CONCATENATE("R2C",'[4]Mapa final'!$S$17),"")</f>
        <v/>
      </c>
      <c r="AL34" s="217" t="str">
        <f>IF(AND('[4]Mapa final'!$AJ$18="Muy Alta",'[4]Mapa final'!$AL$18="Catastrófico"),CONCATENATE("R2C",'[4]Mapa final'!$S$18),"")</f>
        <v/>
      </c>
      <c r="AM34" s="217" t="str">
        <f>IF(AND('[4]Mapa final'!$AJ$19="Muy Alta",'[4]Mapa final'!$AL$19="Catastrófico"),CONCATENATE("R2C",'[4]Mapa final'!$S$19),"")</f>
        <v/>
      </c>
      <c r="AN34" s="41" t="str">
        <f>IF(AND('[4]Mapa final'!$AJ$20="Muy Alta",'[4]Mapa final'!$AL$20="Catastrófico"),CONCATENATE("R2C",'[4]Mapa final'!$S$20),"")</f>
        <v/>
      </c>
      <c r="AO34" s="64"/>
      <c r="AP34" s="535"/>
      <c r="AQ34" s="536"/>
      <c r="AR34" s="536"/>
      <c r="AS34" s="536"/>
      <c r="AT34" s="536"/>
      <c r="AU34" s="537"/>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row>
    <row r="35" spans="2:77" ht="15" customHeight="1" x14ac:dyDescent="0.25">
      <c r="B35" s="64"/>
      <c r="C35" s="453"/>
      <c r="D35" s="453"/>
      <c r="E35" s="454"/>
      <c r="F35" s="493"/>
      <c r="G35" s="494"/>
      <c r="H35" s="494"/>
      <c r="I35" s="494"/>
      <c r="J35" s="494"/>
      <c r="K35" s="51" t="str">
        <f ca="1">IF(AND('Mapa final'!$AJ$15="Muy Alta",'Mapa final'!$AL$15="Leve"),CONCATENATE("R2C",'Mapa final'!$S$15),"")</f>
        <v/>
      </c>
      <c r="L35" s="174" t="str">
        <f ca="1">IF(AND('Mapa final'!$AJ$15="Muy Alta",'Mapa final'!$AL$15="Leve"),CONCATENATE("R2C",'Mapa final'!$S$15),"")</f>
        <v/>
      </c>
      <c r="M35" s="174" t="str">
        <f ca="1">IF(AND('Mapa final'!$AJ$15="Muy Alta",'Mapa final'!$AL$15="Leve"),CONCATENATE("R2C",'Mapa final'!$S$15),"")</f>
        <v/>
      </c>
      <c r="N35" s="174" t="str">
        <f ca="1">IF(AND('Mapa final'!$AJ$15="Muy Alta",'Mapa final'!$AL$15="Leve"),CONCATENATE("R2C",'Mapa final'!$S$15),"")</f>
        <v/>
      </c>
      <c r="O35" s="174" t="str">
        <f ca="1">IF(AND('Mapa final'!$AJ$15="Muy Alta",'Mapa final'!$AL$15="Leve"),CONCATENATE("R2C",'Mapa final'!$S$15),"")</f>
        <v/>
      </c>
      <c r="P35" s="52" t="str">
        <f ca="1">IF(AND('Mapa final'!$AJ$15="Muy Alta",'Mapa final'!$AL$15="Leve"),CONCATENATE("R2C",'Mapa final'!$S$15),"")</f>
        <v/>
      </c>
      <c r="Q35" s="51" t="str">
        <f ca="1">IF(AND('Mapa final'!$AJ$15="Muy Alta",'Mapa final'!$AL$15="Leve"),CONCATENATE("R2C",'Mapa final'!$S$15),"")</f>
        <v/>
      </c>
      <c r="R35" s="174" t="str">
        <f ca="1">IF(AND('Mapa final'!$AJ$15="Muy Alta",'Mapa final'!$AL$15="Leve"),CONCATENATE("R2C",'Mapa final'!$S$15),"")</f>
        <v/>
      </c>
      <c r="S35" s="174" t="str">
        <f ca="1">IF(AND('Mapa final'!$AJ$15="Muy Alta",'Mapa final'!$AL$15="Leve"),CONCATENATE("R2C",'Mapa final'!$S$15),"")</f>
        <v/>
      </c>
      <c r="T35" s="174" t="str">
        <f ca="1">IF(AND('Mapa final'!$AJ$15="Muy Alta",'Mapa final'!$AL$15="Leve"),CONCATENATE("R2C",'Mapa final'!$S$15),"")</f>
        <v/>
      </c>
      <c r="U35" s="174" t="str">
        <f ca="1">IF(AND('Mapa final'!$AJ$15="Muy Alta",'Mapa final'!$AL$15="Leve"),CONCATENATE("R2C",'Mapa final'!$S$15),"")</f>
        <v/>
      </c>
      <c r="V35" s="52" t="str">
        <f ca="1">IF(AND('Mapa final'!$AJ$15="Muy Alta",'Mapa final'!$AL$15="Leve"),CONCATENATE("R2C",'Mapa final'!$S$15),"")</f>
        <v/>
      </c>
      <c r="W35" s="51" t="str">
        <f ca="1">IF(AND('Mapa final'!$AJ$15="Muy Alta",'Mapa final'!$AL$15="Leve"),CONCATENATE("R2C",'Mapa final'!$S$15),"")</f>
        <v/>
      </c>
      <c r="X35" s="174" t="str">
        <f ca="1">IF(AND('Mapa final'!$AJ$15="Muy Alta",'Mapa final'!$AL$15="Leve"),CONCATENATE("R2C",'Mapa final'!$S$15),"")</f>
        <v/>
      </c>
      <c r="Y35" s="174" t="str">
        <f ca="1">IF(AND('Mapa final'!$AJ$15="Muy Alta",'Mapa final'!$AL$15="Leve"),CONCATENATE("R2C",'Mapa final'!$S$15),"")</f>
        <v/>
      </c>
      <c r="Z35" s="174" t="str">
        <f ca="1">IF(AND('Mapa final'!$AJ$15="Muy Alta",'Mapa final'!$AL$15="Leve"),CONCATENATE("R2C",'Mapa final'!$S$15),"")</f>
        <v/>
      </c>
      <c r="AA35" s="174" t="str">
        <f ca="1">IF(AND('Mapa final'!$AJ$15="Muy Alta",'Mapa final'!$AL$15="Leve"),CONCATENATE("R2C",'Mapa final'!$S$15),"")</f>
        <v/>
      </c>
      <c r="AB35" s="52" t="str">
        <f ca="1">IF(AND('Mapa final'!$AJ$15="Muy Alta",'Mapa final'!$AL$15="Leve"),CONCATENATE("R2C",'Mapa final'!$S$15),"")</f>
        <v/>
      </c>
      <c r="AC35" s="38" t="str">
        <f ca="1">IF(AND('Mapa final'!$AJ$15="Muy Alta",'Mapa final'!$AL$15="Leve"),CONCATENATE("R2C",'Mapa final'!$S$15),"")</f>
        <v/>
      </c>
      <c r="AD35" s="173" t="str">
        <f ca="1">IF(AND('Mapa final'!$AJ$15="Muy Alta",'Mapa final'!$AL$15="Leve"),CONCATENATE("R2C",'Mapa final'!$S$15),"")</f>
        <v/>
      </c>
      <c r="AE35" s="173" t="str">
        <f ca="1">IF(AND('Mapa final'!$AJ$15="Muy Alta",'Mapa final'!$AL$15="Leve"),CONCATENATE("R2C",'Mapa final'!$S$15),"")</f>
        <v/>
      </c>
      <c r="AF35" s="173" t="str">
        <f ca="1">IF(AND('Mapa final'!$AJ$15="Muy Alta",'Mapa final'!$AL$15="Leve"),CONCATENATE("R2C",'Mapa final'!$S$15),"")</f>
        <v/>
      </c>
      <c r="AG35" s="173" t="str">
        <f ca="1">IF(AND('Mapa final'!$AJ$15="Muy Alta",'Mapa final'!$AL$15="Leve"),CONCATENATE("R2C",'Mapa final'!$S$15),"")</f>
        <v/>
      </c>
      <c r="AH35" s="173" t="str">
        <f ca="1">IF(AND('Mapa final'!$AJ$15="Muy Alta",'Mapa final'!$AL$15="Leve"),CONCATENATE("R2C",'Mapa final'!$S$15),"")</f>
        <v/>
      </c>
      <c r="AI35" s="40" t="str">
        <f ca="1">IF(AND('Mapa final'!$AJ$15="Muy Alta",'Mapa final'!$AL$15="Leve"),CONCATENATE("R2C",'Mapa final'!$S$15),"")</f>
        <v/>
      </c>
      <c r="AJ35" s="217" t="str">
        <f>IF(AND('[4]Mapa final'!$AJ$16="Muy Alta",'[4]Mapa final'!$AL$16="Catastrófico"),CONCATENATE("R2C",'[4]Mapa final'!$S$16),"")</f>
        <v/>
      </c>
      <c r="AK35" s="217" t="str">
        <f>IF(AND('[4]Mapa final'!$AJ$17="Muy Alta",'[4]Mapa final'!$AL$17="Catastrófico"),CONCATENATE("R2C",'[4]Mapa final'!$S$17),"")</f>
        <v/>
      </c>
      <c r="AL35" s="217" t="str">
        <f>IF(AND('[4]Mapa final'!$AJ$18="Muy Alta",'[4]Mapa final'!$AL$18="Catastrófico"),CONCATENATE("R2C",'[4]Mapa final'!$S$18),"")</f>
        <v/>
      </c>
      <c r="AM35" s="217" t="str">
        <f>IF(AND('[4]Mapa final'!$AJ$19="Muy Alta",'[4]Mapa final'!$AL$19="Catastrófico"),CONCATENATE("R2C",'[4]Mapa final'!$S$19),"")</f>
        <v/>
      </c>
      <c r="AN35" s="41" t="str">
        <f>IF(AND('[4]Mapa final'!$AJ$20="Muy Alta",'[4]Mapa final'!$AL$20="Catastrófico"),CONCATENATE("R2C",'[4]Mapa final'!$S$20),"")</f>
        <v/>
      </c>
      <c r="AO35" s="64"/>
      <c r="AP35" s="535"/>
      <c r="AQ35" s="536"/>
      <c r="AR35" s="536"/>
      <c r="AS35" s="536"/>
      <c r="AT35" s="536"/>
      <c r="AU35" s="537"/>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row>
    <row r="36" spans="2:77" ht="15" customHeight="1" x14ac:dyDescent="0.25">
      <c r="B36" s="64"/>
      <c r="C36" s="453"/>
      <c r="D36" s="453"/>
      <c r="E36" s="454"/>
      <c r="F36" s="493"/>
      <c r="G36" s="494"/>
      <c r="H36" s="494"/>
      <c r="I36" s="494"/>
      <c r="J36" s="494"/>
      <c r="K36" s="51" t="str">
        <f ca="1">IF(AND('Mapa final'!$AJ$15="Muy Alta",'Mapa final'!$AL$15="Leve"),CONCATENATE("R2C",'Mapa final'!$S$15),"")</f>
        <v/>
      </c>
      <c r="L36" s="174" t="str">
        <f ca="1">IF(AND('Mapa final'!$AJ$15="Muy Alta",'Mapa final'!$AL$15="Leve"),CONCATENATE("R2C",'Mapa final'!$S$15),"")</f>
        <v/>
      </c>
      <c r="M36" s="174" t="str">
        <f ca="1">IF(AND('Mapa final'!$AJ$15="Muy Alta",'Mapa final'!$AL$15="Leve"),CONCATENATE("R2C",'Mapa final'!$S$15),"")</f>
        <v/>
      </c>
      <c r="N36" s="174" t="str">
        <f ca="1">IF(AND('Mapa final'!$AJ$15="Muy Alta",'Mapa final'!$AL$15="Leve"),CONCATENATE("R2C",'Mapa final'!$S$15),"")</f>
        <v/>
      </c>
      <c r="O36" s="174" t="str">
        <f ca="1">IF(AND('Mapa final'!$AJ$15="Muy Alta",'Mapa final'!$AL$15="Leve"),CONCATENATE("R2C",'Mapa final'!$S$15),"")</f>
        <v/>
      </c>
      <c r="P36" s="52" t="str">
        <f ca="1">IF(AND('Mapa final'!$AJ$15="Muy Alta",'Mapa final'!$AL$15="Leve"),CONCATENATE("R2C",'Mapa final'!$S$15),"")</f>
        <v/>
      </c>
      <c r="Q36" s="51" t="str">
        <f ca="1">IF(AND('Mapa final'!$AJ$15="Muy Alta",'Mapa final'!$AL$15="Leve"),CONCATENATE("R2C",'Mapa final'!$S$15),"")</f>
        <v/>
      </c>
      <c r="R36" s="174" t="str">
        <f ca="1">IF(AND('Mapa final'!$AJ$15="Muy Alta",'Mapa final'!$AL$15="Leve"),CONCATENATE("R2C",'Mapa final'!$S$15),"")</f>
        <v/>
      </c>
      <c r="S36" s="174" t="str">
        <f ca="1">IF(AND('Mapa final'!$AJ$15="Muy Alta",'Mapa final'!$AL$15="Leve"),CONCATENATE("R2C",'Mapa final'!$S$15),"")</f>
        <v/>
      </c>
      <c r="T36" s="174" t="str">
        <f ca="1">IF(AND('Mapa final'!$AJ$15="Muy Alta",'Mapa final'!$AL$15="Leve"),CONCATENATE("R2C",'Mapa final'!$S$15),"")</f>
        <v/>
      </c>
      <c r="U36" s="174" t="str">
        <f ca="1">IF(AND('Mapa final'!$AJ$15="Muy Alta",'Mapa final'!$AL$15="Leve"),CONCATENATE("R2C",'Mapa final'!$S$15),"")</f>
        <v/>
      </c>
      <c r="V36" s="52" t="str">
        <f ca="1">IF(AND('Mapa final'!$AJ$15="Muy Alta",'Mapa final'!$AL$15="Leve"),CONCATENATE("R2C",'Mapa final'!$S$15),"")</f>
        <v/>
      </c>
      <c r="W36" s="51" t="str">
        <f ca="1">IF(AND('Mapa final'!$AJ$15="Muy Alta",'Mapa final'!$AL$15="Leve"),CONCATENATE("R2C",'Mapa final'!$S$15),"")</f>
        <v/>
      </c>
      <c r="X36" s="174" t="str">
        <f ca="1">IF(AND('Mapa final'!$AJ$15="Muy Alta",'Mapa final'!$AL$15="Leve"),CONCATENATE("R2C",'Mapa final'!$S$15),"")</f>
        <v/>
      </c>
      <c r="Y36" s="174" t="str">
        <f ca="1">IF(AND('Mapa final'!$AJ$15="Muy Alta",'Mapa final'!$AL$15="Leve"),CONCATENATE("R2C",'Mapa final'!$S$15),"")</f>
        <v/>
      </c>
      <c r="Z36" s="174" t="str">
        <f ca="1">IF(AND('Mapa final'!$AJ$15="Muy Alta",'Mapa final'!$AL$15="Leve"),CONCATENATE("R2C",'Mapa final'!$S$15),"")</f>
        <v/>
      </c>
      <c r="AA36" s="174" t="str">
        <f ca="1">IF(AND('Mapa final'!$AJ$15="Muy Alta",'Mapa final'!$AL$15="Leve"),CONCATENATE("R2C",'Mapa final'!$S$15),"")</f>
        <v/>
      </c>
      <c r="AB36" s="52" t="str">
        <f ca="1">IF(AND('Mapa final'!$AJ$15="Muy Alta",'Mapa final'!$AL$15="Leve"),CONCATENATE("R2C",'Mapa final'!$S$15),"")</f>
        <v/>
      </c>
      <c r="AC36" s="38" t="str">
        <f ca="1">IF(AND('Mapa final'!$AJ$15="Muy Alta",'Mapa final'!$AL$15="Leve"),CONCATENATE("R2C",'Mapa final'!$S$15),"")</f>
        <v/>
      </c>
      <c r="AD36" s="173" t="str">
        <f ca="1">IF(AND('Mapa final'!$AJ$15="Muy Alta",'Mapa final'!$AL$15="Leve"),CONCATENATE("R2C",'Mapa final'!$S$15),"")</f>
        <v/>
      </c>
      <c r="AE36" s="173" t="str">
        <f ca="1">IF(AND('Mapa final'!$AJ$15="Muy Alta",'Mapa final'!$AL$15="Leve"),CONCATENATE("R2C",'Mapa final'!$S$15),"")</f>
        <v/>
      </c>
      <c r="AF36" s="173" t="str">
        <f ca="1">IF(AND('Mapa final'!$AJ$15="Muy Alta",'Mapa final'!$AL$15="Leve"),CONCATENATE("R2C",'Mapa final'!$S$15),"")</f>
        <v/>
      </c>
      <c r="AG36" s="173" t="str">
        <f ca="1">IF(AND('Mapa final'!$AJ$15="Muy Alta",'Mapa final'!$AL$15="Leve"),CONCATENATE("R2C",'Mapa final'!$S$15),"")</f>
        <v/>
      </c>
      <c r="AH36" s="173" t="str">
        <f ca="1">IF(AND('Mapa final'!$AJ$15="Muy Alta",'Mapa final'!$AL$15="Leve"),CONCATENATE("R2C",'Mapa final'!$S$15),"")</f>
        <v/>
      </c>
      <c r="AI36" s="40" t="str">
        <f ca="1">IF(AND('Mapa final'!$AJ$15="Muy Alta",'Mapa final'!$AL$15="Leve"),CONCATENATE("R2C",'Mapa final'!$S$15),"")</f>
        <v/>
      </c>
      <c r="AJ36" s="217" t="str">
        <f>IF(AND('[4]Mapa final'!$AJ$16="Muy Alta",'[4]Mapa final'!$AL$16="Catastrófico"),CONCATENATE("R2C",'[4]Mapa final'!$S$16),"")</f>
        <v/>
      </c>
      <c r="AK36" s="217" t="str">
        <f>IF(AND('[4]Mapa final'!$AJ$17="Muy Alta",'[4]Mapa final'!$AL$17="Catastrófico"),CONCATENATE("R2C",'[4]Mapa final'!$S$17),"")</f>
        <v/>
      </c>
      <c r="AL36" s="217" t="str">
        <f>IF(AND('[4]Mapa final'!$AJ$18="Muy Alta",'[4]Mapa final'!$AL$18="Catastrófico"),CONCATENATE("R2C",'[4]Mapa final'!$S$18),"")</f>
        <v/>
      </c>
      <c r="AM36" s="217" t="str">
        <f>IF(AND('[4]Mapa final'!$AJ$19="Muy Alta",'[4]Mapa final'!$AL$19="Catastrófico"),CONCATENATE("R2C",'[4]Mapa final'!$S$19),"")</f>
        <v/>
      </c>
      <c r="AN36" s="41" t="str">
        <f>IF(AND('[4]Mapa final'!$AJ$20="Muy Alta",'[4]Mapa final'!$AL$20="Catastrófico"),CONCATENATE("R2C",'[4]Mapa final'!$S$20),"")</f>
        <v/>
      </c>
      <c r="AO36" s="64"/>
      <c r="AP36" s="535"/>
      <c r="AQ36" s="536"/>
      <c r="AR36" s="536"/>
      <c r="AS36" s="536"/>
      <c r="AT36" s="536"/>
      <c r="AU36" s="537"/>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row>
    <row r="37" spans="2:77" ht="15" customHeight="1" x14ac:dyDescent="0.25">
      <c r="B37" s="64"/>
      <c r="C37" s="453"/>
      <c r="D37" s="453"/>
      <c r="E37" s="454"/>
      <c r="F37" s="493"/>
      <c r="G37" s="494"/>
      <c r="H37" s="494"/>
      <c r="I37" s="494"/>
      <c r="J37" s="494"/>
      <c r="K37" s="51" t="str">
        <f ca="1">IF(AND('Mapa final'!$AJ$15="Muy Alta",'Mapa final'!$AL$15="Leve"),CONCATENATE("R2C",'Mapa final'!$S$15),"")</f>
        <v/>
      </c>
      <c r="L37" s="174" t="str">
        <f ca="1">IF(AND('Mapa final'!$AJ$15="Muy Alta",'Mapa final'!$AL$15="Leve"),CONCATENATE("R2C",'Mapa final'!$S$15),"")</f>
        <v/>
      </c>
      <c r="M37" s="174" t="str">
        <f ca="1">IF(AND('Mapa final'!$AJ$15="Muy Alta",'Mapa final'!$AL$15="Leve"),CONCATENATE("R2C",'Mapa final'!$S$15),"")</f>
        <v/>
      </c>
      <c r="N37" s="174" t="str">
        <f ca="1">IF(AND('Mapa final'!$AJ$15="Muy Alta",'Mapa final'!$AL$15="Leve"),CONCATENATE("R2C",'Mapa final'!$S$15),"")</f>
        <v/>
      </c>
      <c r="O37" s="174" t="str">
        <f ca="1">IF(AND('Mapa final'!$AJ$15="Muy Alta",'Mapa final'!$AL$15="Leve"),CONCATENATE("R2C",'Mapa final'!$S$15),"")</f>
        <v/>
      </c>
      <c r="P37" s="52" t="str">
        <f ca="1">IF(AND('Mapa final'!$AJ$15="Muy Alta",'Mapa final'!$AL$15="Leve"),CONCATENATE("R2C",'Mapa final'!$S$15),"")</f>
        <v/>
      </c>
      <c r="Q37" s="51" t="str">
        <f ca="1">IF(AND('Mapa final'!$AJ$15="Muy Alta",'Mapa final'!$AL$15="Leve"),CONCATENATE("R2C",'Mapa final'!$S$15),"")</f>
        <v/>
      </c>
      <c r="R37" s="174" t="str">
        <f ca="1">IF(AND('Mapa final'!$AJ$15="Muy Alta",'Mapa final'!$AL$15="Leve"),CONCATENATE("R2C",'Mapa final'!$S$15),"")</f>
        <v/>
      </c>
      <c r="S37" s="174" t="str">
        <f ca="1">IF(AND('Mapa final'!$AJ$15="Muy Alta",'Mapa final'!$AL$15="Leve"),CONCATENATE("R2C",'Mapa final'!$S$15),"")</f>
        <v/>
      </c>
      <c r="T37" s="174" t="str">
        <f ca="1">IF(AND('Mapa final'!$AJ$15="Muy Alta",'Mapa final'!$AL$15="Leve"),CONCATENATE("R2C",'Mapa final'!$S$15),"")</f>
        <v/>
      </c>
      <c r="U37" s="174" t="str">
        <f ca="1">IF(AND('Mapa final'!$AJ$15="Muy Alta",'Mapa final'!$AL$15="Leve"),CONCATENATE("R2C",'Mapa final'!$S$15),"")</f>
        <v/>
      </c>
      <c r="V37" s="52" t="str">
        <f ca="1">IF(AND('Mapa final'!$AJ$15="Muy Alta",'Mapa final'!$AL$15="Leve"),CONCATENATE("R2C",'Mapa final'!$S$15),"")</f>
        <v/>
      </c>
      <c r="W37" s="51" t="str">
        <f ca="1">IF(AND('Mapa final'!$AJ$15="Muy Alta",'Mapa final'!$AL$15="Leve"),CONCATENATE("R2C",'Mapa final'!$S$15),"")</f>
        <v/>
      </c>
      <c r="X37" s="174" t="str">
        <f ca="1">IF(AND('Mapa final'!$AJ$15="Muy Alta",'Mapa final'!$AL$15="Leve"),CONCATENATE("R2C",'Mapa final'!$S$15),"")</f>
        <v/>
      </c>
      <c r="Y37" s="174" t="str">
        <f ca="1">IF(AND('Mapa final'!$AJ$15="Muy Alta",'Mapa final'!$AL$15="Leve"),CONCATENATE("R2C",'Mapa final'!$S$15),"")</f>
        <v/>
      </c>
      <c r="Z37" s="174" t="str">
        <f ca="1">IF(AND('Mapa final'!$AJ$15="Muy Alta",'Mapa final'!$AL$15="Leve"),CONCATENATE("R2C",'Mapa final'!$S$15),"")</f>
        <v/>
      </c>
      <c r="AA37" s="174" t="str">
        <f ca="1">IF(AND('Mapa final'!$AJ$15="Muy Alta",'Mapa final'!$AL$15="Leve"),CONCATENATE("R2C",'Mapa final'!$S$15),"")</f>
        <v/>
      </c>
      <c r="AB37" s="52" t="str">
        <f ca="1">IF(AND('Mapa final'!$AJ$15="Muy Alta",'Mapa final'!$AL$15="Leve"),CONCATENATE("R2C",'Mapa final'!$S$15),"")</f>
        <v/>
      </c>
      <c r="AC37" s="38" t="str">
        <f ca="1">IF(AND('Mapa final'!$AJ$15="Muy Alta",'Mapa final'!$AL$15="Leve"),CONCATENATE("R2C",'Mapa final'!$S$15),"")</f>
        <v/>
      </c>
      <c r="AD37" s="173" t="str">
        <f ca="1">IF(AND('Mapa final'!$AJ$15="Muy Alta",'Mapa final'!$AL$15="Leve"),CONCATENATE("R2C",'Mapa final'!$S$15),"")</f>
        <v/>
      </c>
      <c r="AE37" s="173" t="str">
        <f ca="1">IF(AND('Mapa final'!$AJ$15="Muy Alta",'Mapa final'!$AL$15="Leve"),CONCATENATE("R2C",'Mapa final'!$S$15),"")</f>
        <v/>
      </c>
      <c r="AF37" s="173" t="str">
        <f ca="1">IF(AND('Mapa final'!$AJ$15="Muy Alta",'Mapa final'!$AL$15="Leve"),CONCATENATE("R2C",'Mapa final'!$S$15),"")</f>
        <v/>
      </c>
      <c r="AG37" s="173" t="str">
        <f ca="1">IF(AND('Mapa final'!$AJ$15="Muy Alta",'Mapa final'!$AL$15="Leve"),CONCATENATE("R2C",'Mapa final'!$S$15),"")</f>
        <v/>
      </c>
      <c r="AH37" s="173" t="str">
        <f ca="1">IF(AND('Mapa final'!$AJ$15="Muy Alta",'Mapa final'!$AL$15="Leve"),CONCATENATE("R2C",'Mapa final'!$S$15),"")</f>
        <v/>
      </c>
      <c r="AI37" s="40" t="str">
        <f ca="1">IF(AND('Mapa final'!$AJ$15="Muy Alta",'Mapa final'!$AL$15="Leve"),CONCATENATE("R2C",'Mapa final'!$S$15),"")</f>
        <v/>
      </c>
      <c r="AJ37" s="217" t="str">
        <f>IF(AND('[4]Mapa final'!$AJ$16="Muy Alta",'[4]Mapa final'!$AL$16="Catastrófico"),CONCATENATE("R2C",'[4]Mapa final'!$S$16),"")</f>
        <v/>
      </c>
      <c r="AK37" s="217" t="str">
        <f>IF(AND('[4]Mapa final'!$AJ$17="Muy Alta",'[4]Mapa final'!$AL$17="Catastrófico"),CONCATENATE("R2C",'[4]Mapa final'!$S$17),"")</f>
        <v/>
      </c>
      <c r="AL37" s="217" t="str">
        <f>IF(AND('[4]Mapa final'!$AJ$18="Muy Alta",'[4]Mapa final'!$AL$18="Catastrófico"),CONCATENATE("R2C",'[4]Mapa final'!$S$18),"")</f>
        <v/>
      </c>
      <c r="AM37" s="217" t="str">
        <f>IF(AND('[4]Mapa final'!$AJ$19="Muy Alta",'[4]Mapa final'!$AL$19="Catastrófico"),CONCATENATE("R2C",'[4]Mapa final'!$S$19),"")</f>
        <v/>
      </c>
      <c r="AN37" s="41" t="str">
        <f>IF(AND('[4]Mapa final'!$AJ$20="Muy Alta",'[4]Mapa final'!$AL$20="Catastrófico"),CONCATENATE("R2C",'[4]Mapa final'!$S$20),"")</f>
        <v/>
      </c>
      <c r="AO37" s="64"/>
      <c r="AP37" s="535"/>
      <c r="AQ37" s="536"/>
      <c r="AR37" s="536"/>
      <c r="AS37" s="536"/>
      <c r="AT37" s="536"/>
      <c r="AU37" s="537"/>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row>
    <row r="38" spans="2:77" ht="15" customHeight="1" x14ac:dyDescent="0.25">
      <c r="B38" s="64"/>
      <c r="C38" s="453"/>
      <c r="D38" s="453"/>
      <c r="E38" s="454"/>
      <c r="F38" s="493"/>
      <c r="G38" s="494"/>
      <c r="H38" s="494"/>
      <c r="I38" s="494"/>
      <c r="J38" s="494"/>
      <c r="K38" s="51" t="str">
        <f ca="1">IF(AND('Mapa final'!$AJ$15="Muy Alta",'Mapa final'!$AL$15="Leve"),CONCATENATE("R2C",'Mapa final'!$S$15),"")</f>
        <v/>
      </c>
      <c r="L38" s="174" t="str">
        <f ca="1">IF(AND('Mapa final'!$AJ$15="Muy Alta",'Mapa final'!$AL$15="Leve"),CONCATENATE("R2C",'Mapa final'!$S$15),"")</f>
        <v/>
      </c>
      <c r="M38" s="174" t="str">
        <f ca="1">IF(AND('Mapa final'!$AJ$15="Muy Alta",'Mapa final'!$AL$15="Leve"),CONCATENATE("R2C",'Mapa final'!$S$15),"")</f>
        <v/>
      </c>
      <c r="N38" s="174" t="str">
        <f ca="1">IF(AND('Mapa final'!$AJ$15="Muy Alta",'Mapa final'!$AL$15="Leve"),CONCATENATE("R2C",'Mapa final'!$S$15),"")</f>
        <v/>
      </c>
      <c r="O38" s="174" t="str">
        <f ca="1">IF(AND('Mapa final'!$AJ$15="Muy Alta",'Mapa final'!$AL$15="Leve"),CONCATENATE("R2C",'Mapa final'!$S$15),"")</f>
        <v/>
      </c>
      <c r="P38" s="52" t="str">
        <f ca="1">IF(AND('Mapa final'!$AJ$15="Muy Alta",'Mapa final'!$AL$15="Leve"),CONCATENATE("R2C",'Mapa final'!$S$15),"")</f>
        <v/>
      </c>
      <c r="Q38" s="51" t="str">
        <f ca="1">IF(AND('Mapa final'!$AJ$15="Muy Alta",'Mapa final'!$AL$15="Leve"),CONCATENATE("R2C",'Mapa final'!$S$15),"")</f>
        <v/>
      </c>
      <c r="R38" s="174" t="str">
        <f ca="1">IF(AND('Mapa final'!$AJ$15="Muy Alta",'Mapa final'!$AL$15="Leve"),CONCATENATE("R2C",'Mapa final'!$S$15),"")</f>
        <v/>
      </c>
      <c r="S38" s="174" t="str">
        <f ca="1">IF(AND('Mapa final'!$AJ$15="Muy Alta",'Mapa final'!$AL$15="Leve"),CONCATENATE("R2C",'Mapa final'!$S$15),"")</f>
        <v/>
      </c>
      <c r="T38" s="174" t="str">
        <f ca="1">IF(AND('Mapa final'!$AJ$15="Muy Alta",'Mapa final'!$AL$15="Leve"),CONCATENATE("R2C",'Mapa final'!$S$15),"")</f>
        <v/>
      </c>
      <c r="U38" s="174" t="str">
        <f ca="1">IF(AND('Mapa final'!$AJ$15="Muy Alta",'Mapa final'!$AL$15="Leve"),CONCATENATE("R2C",'Mapa final'!$S$15),"")</f>
        <v/>
      </c>
      <c r="V38" s="52" t="str">
        <f ca="1">IF(AND('Mapa final'!$AJ$15="Muy Alta",'Mapa final'!$AL$15="Leve"),CONCATENATE("R2C",'Mapa final'!$S$15),"")</f>
        <v/>
      </c>
      <c r="W38" s="51" t="str">
        <f ca="1">IF(AND('Mapa final'!$AJ$15="Muy Alta",'Mapa final'!$AL$15="Leve"),CONCATENATE("R2C",'Mapa final'!$S$15),"")</f>
        <v/>
      </c>
      <c r="X38" s="174" t="str">
        <f ca="1">IF(AND('Mapa final'!$AJ$15="Muy Alta",'Mapa final'!$AL$15="Leve"),CONCATENATE("R2C",'Mapa final'!$S$15),"")</f>
        <v/>
      </c>
      <c r="Y38" s="174" t="str">
        <f ca="1">IF(AND('Mapa final'!$AJ$15="Muy Alta",'Mapa final'!$AL$15="Leve"),CONCATENATE("R2C",'Mapa final'!$S$15),"")</f>
        <v/>
      </c>
      <c r="Z38" s="174" t="str">
        <f ca="1">IF(AND('Mapa final'!$AJ$15="Muy Alta",'Mapa final'!$AL$15="Leve"),CONCATENATE("R2C",'Mapa final'!$S$15),"")</f>
        <v/>
      </c>
      <c r="AA38" s="174" t="str">
        <f ca="1">IF(AND('Mapa final'!$AJ$15="Muy Alta",'Mapa final'!$AL$15="Leve"),CONCATENATE("R2C",'Mapa final'!$S$15),"")</f>
        <v/>
      </c>
      <c r="AB38" s="52" t="str">
        <f ca="1">IF(AND('Mapa final'!$AJ$15="Muy Alta",'Mapa final'!$AL$15="Leve"),CONCATENATE("R2C",'Mapa final'!$S$15),"")</f>
        <v/>
      </c>
      <c r="AC38" s="38" t="str">
        <f ca="1">IF(AND('Mapa final'!$AJ$15="Muy Alta",'Mapa final'!$AL$15="Leve"),CONCATENATE("R2C",'Mapa final'!$S$15),"")</f>
        <v/>
      </c>
      <c r="AD38" s="173" t="str">
        <f ca="1">IF(AND('Mapa final'!$AJ$15="Muy Alta",'Mapa final'!$AL$15="Leve"),CONCATENATE("R2C",'Mapa final'!$S$15),"")</f>
        <v/>
      </c>
      <c r="AE38" s="173" t="str">
        <f ca="1">IF(AND('Mapa final'!$AJ$15="Muy Alta",'Mapa final'!$AL$15="Leve"),CONCATENATE("R2C",'Mapa final'!$S$15),"")</f>
        <v/>
      </c>
      <c r="AF38" s="173" t="str">
        <f ca="1">IF(AND('Mapa final'!$AJ$15="Muy Alta",'Mapa final'!$AL$15="Leve"),CONCATENATE("R2C",'Mapa final'!$S$15),"")</f>
        <v/>
      </c>
      <c r="AG38" s="173" t="str">
        <f ca="1">IF(AND('Mapa final'!$AJ$15="Muy Alta",'Mapa final'!$AL$15="Leve"),CONCATENATE("R2C",'Mapa final'!$S$15),"")</f>
        <v/>
      </c>
      <c r="AH38" s="173" t="str">
        <f ca="1">IF(AND('Mapa final'!$AJ$15="Muy Alta",'Mapa final'!$AL$15="Leve"),CONCATENATE("R2C",'Mapa final'!$S$15),"")</f>
        <v/>
      </c>
      <c r="AI38" s="40" t="str">
        <f ca="1">IF(AND('Mapa final'!$AJ$15="Muy Alta",'Mapa final'!$AL$15="Leve"),CONCATENATE("R2C",'Mapa final'!$S$15),"")</f>
        <v/>
      </c>
      <c r="AJ38" s="217" t="str">
        <f>IF(AND('[4]Mapa final'!$AJ$16="Muy Alta",'[4]Mapa final'!$AL$16="Catastrófico"),CONCATENATE("R2C",'[4]Mapa final'!$S$16),"")</f>
        <v/>
      </c>
      <c r="AK38" s="217" t="str">
        <f>IF(AND('[4]Mapa final'!$AJ$17="Muy Alta",'[4]Mapa final'!$AL$17="Catastrófico"),CONCATENATE("R2C",'[4]Mapa final'!$S$17),"")</f>
        <v/>
      </c>
      <c r="AL38" s="217" t="str">
        <f>IF(AND('[4]Mapa final'!$AJ$18="Muy Alta",'[4]Mapa final'!$AL$18="Catastrófico"),CONCATENATE("R2C",'[4]Mapa final'!$S$18),"")</f>
        <v/>
      </c>
      <c r="AM38" s="217" t="str">
        <f>IF(AND('[4]Mapa final'!$AJ$19="Muy Alta",'[4]Mapa final'!$AL$19="Catastrófico"),CONCATENATE("R2C",'[4]Mapa final'!$S$19),"")</f>
        <v/>
      </c>
      <c r="AN38" s="41" t="str">
        <f>IF(AND('[4]Mapa final'!$AJ$20="Muy Alta",'[4]Mapa final'!$AL$20="Catastrófico"),CONCATENATE("R2C",'[4]Mapa final'!$S$20),"")</f>
        <v/>
      </c>
      <c r="AO38" s="64"/>
      <c r="AP38" s="535"/>
      <c r="AQ38" s="536"/>
      <c r="AR38" s="536"/>
      <c r="AS38" s="536"/>
      <c r="AT38" s="536"/>
      <c r="AU38" s="537"/>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row>
    <row r="39" spans="2:77" ht="15" customHeight="1" x14ac:dyDescent="0.25">
      <c r="B39" s="64"/>
      <c r="C39" s="453"/>
      <c r="D39" s="453"/>
      <c r="E39" s="454"/>
      <c r="F39" s="493"/>
      <c r="G39" s="494"/>
      <c r="H39" s="494"/>
      <c r="I39" s="494"/>
      <c r="J39" s="494"/>
      <c r="K39" s="51" t="str">
        <f ca="1">IF(AND('Mapa final'!$AJ$15="Muy Alta",'Mapa final'!$AL$15="Leve"),CONCATENATE("R2C",'Mapa final'!$S$15),"")</f>
        <v/>
      </c>
      <c r="L39" s="174" t="str">
        <f ca="1">IF(AND('Mapa final'!$AJ$15="Muy Alta",'Mapa final'!$AL$15="Leve"),CONCATENATE("R2C",'Mapa final'!$S$15),"")</f>
        <v/>
      </c>
      <c r="M39" s="174" t="str">
        <f ca="1">IF(AND('Mapa final'!$AJ$15="Muy Alta",'Mapa final'!$AL$15="Leve"),CONCATENATE("R2C",'Mapa final'!$S$15),"")</f>
        <v/>
      </c>
      <c r="N39" s="174" t="str">
        <f ca="1">IF(AND('Mapa final'!$AJ$15="Muy Alta",'Mapa final'!$AL$15="Leve"),CONCATENATE("R2C",'Mapa final'!$S$15),"")</f>
        <v/>
      </c>
      <c r="O39" s="174" t="str">
        <f ca="1">IF(AND('Mapa final'!$AJ$15="Muy Alta",'Mapa final'!$AL$15="Leve"),CONCATENATE("R2C",'Mapa final'!$S$15),"")</f>
        <v/>
      </c>
      <c r="P39" s="52" t="str">
        <f ca="1">IF(AND('Mapa final'!$AJ$15="Muy Alta",'Mapa final'!$AL$15="Leve"),CONCATENATE("R2C",'Mapa final'!$S$15),"")</f>
        <v/>
      </c>
      <c r="Q39" s="51" t="str">
        <f ca="1">IF(AND('Mapa final'!$AJ$15="Muy Alta",'Mapa final'!$AL$15="Leve"),CONCATENATE("R2C",'Mapa final'!$S$15),"")</f>
        <v/>
      </c>
      <c r="R39" s="174" t="str">
        <f ca="1">IF(AND('Mapa final'!$AJ$15="Muy Alta",'Mapa final'!$AL$15="Leve"),CONCATENATE("R2C",'Mapa final'!$S$15),"")</f>
        <v/>
      </c>
      <c r="S39" s="174" t="str">
        <f ca="1">IF(AND('Mapa final'!$AJ$15="Muy Alta",'Mapa final'!$AL$15="Leve"),CONCATENATE("R2C",'Mapa final'!$S$15),"")</f>
        <v/>
      </c>
      <c r="T39" s="174" t="str">
        <f ca="1">IF(AND('Mapa final'!$AJ$15="Muy Alta",'Mapa final'!$AL$15="Leve"),CONCATENATE("R2C",'Mapa final'!$S$15),"")</f>
        <v/>
      </c>
      <c r="U39" s="174" t="str">
        <f ca="1">IF(AND('Mapa final'!$AJ$15="Muy Alta",'Mapa final'!$AL$15="Leve"),CONCATENATE("R2C",'Mapa final'!$S$15),"")</f>
        <v/>
      </c>
      <c r="V39" s="52" t="str">
        <f ca="1">IF(AND('Mapa final'!$AJ$15="Muy Alta",'Mapa final'!$AL$15="Leve"),CONCATENATE("R2C",'Mapa final'!$S$15),"")</f>
        <v/>
      </c>
      <c r="W39" s="51" t="str">
        <f ca="1">IF(AND('Mapa final'!$AJ$15="Muy Alta",'Mapa final'!$AL$15="Leve"),CONCATENATE("R2C",'Mapa final'!$S$15),"")</f>
        <v/>
      </c>
      <c r="X39" s="174" t="str">
        <f ca="1">IF(AND('Mapa final'!$AJ$15="Muy Alta",'Mapa final'!$AL$15="Leve"),CONCATENATE("R2C",'Mapa final'!$S$15),"")</f>
        <v/>
      </c>
      <c r="Y39" s="174" t="str">
        <f ca="1">IF(AND('Mapa final'!$AJ$15="Muy Alta",'Mapa final'!$AL$15="Leve"),CONCATENATE("R2C",'Mapa final'!$S$15),"")</f>
        <v/>
      </c>
      <c r="Z39" s="174" t="str">
        <f ca="1">IF(AND('Mapa final'!$AJ$15="Muy Alta",'Mapa final'!$AL$15="Leve"),CONCATENATE("R2C",'Mapa final'!$S$15),"")</f>
        <v/>
      </c>
      <c r="AA39" s="174" t="str">
        <f ca="1">IF(AND('Mapa final'!$AJ$15="Muy Alta",'Mapa final'!$AL$15="Leve"),CONCATENATE("R2C",'Mapa final'!$S$15),"")</f>
        <v/>
      </c>
      <c r="AB39" s="52" t="str">
        <f ca="1">IF(AND('Mapa final'!$AJ$15="Muy Alta",'Mapa final'!$AL$15="Leve"),CONCATENATE("R2C",'Mapa final'!$S$15),"")</f>
        <v/>
      </c>
      <c r="AC39" s="38" t="str">
        <f ca="1">IF(AND('Mapa final'!$AJ$15="Muy Alta",'Mapa final'!$AL$15="Leve"),CONCATENATE("R2C",'Mapa final'!$S$15),"")</f>
        <v/>
      </c>
      <c r="AD39" s="173" t="str">
        <f ca="1">IF(AND('Mapa final'!$AJ$15="Muy Alta",'Mapa final'!$AL$15="Leve"),CONCATENATE("R2C",'Mapa final'!$S$15),"")</f>
        <v/>
      </c>
      <c r="AE39" s="173" t="str">
        <f ca="1">IF(AND('Mapa final'!$AJ$15="Muy Alta",'Mapa final'!$AL$15="Leve"),CONCATENATE("R2C",'Mapa final'!$S$15),"")</f>
        <v/>
      </c>
      <c r="AF39" s="173" t="str">
        <f ca="1">IF(AND('Mapa final'!$AJ$15="Muy Alta",'Mapa final'!$AL$15="Leve"),CONCATENATE("R2C",'Mapa final'!$S$15),"")</f>
        <v/>
      </c>
      <c r="AG39" s="173" t="str">
        <f ca="1">IF(AND('Mapa final'!$AJ$15="Muy Alta",'Mapa final'!$AL$15="Leve"),CONCATENATE("R2C",'Mapa final'!$S$15),"")</f>
        <v/>
      </c>
      <c r="AH39" s="173" t="str">
        <f ca="1">IF(AND('Mapa final'!$AJ$15="Muy Alta",'Mapa final'!$AL$15="Leve"),CONCATENATE("R2C",'Mapa final'!$S$15),"")</f>
        <v/>
      </c>
      <c r="AI39" s="40" t="str">
        <f ca="1">IF(AND('Mapa final'!$AJ$15="Muy Alta",'Mapa final'!$AL$15="Leve"),CONCATENATE("R2C",'Mapa final'!$S$15),"")</f>
        <v/>
      </c>
      <c r="AJ39" s="217" t="str">
        <f>IF(AND('[4]Mapa final'!$AJ$16="Muy Alta",'[4]Mapa final'!$AL$16="Catastrófico"),CONCATENATE("R2C",'[4]Mapa final'!$S$16),"")</f>
        <v/>
      </c>
      <c r="AK39" s="217" t="str">
        <f>IF(AND('[4]Mapa final'!$AJ$17="Muy Alta",'[4]Mapa final'!$AL$17="Catastrófico"),CONCATENATE("R2C",'[4]Mapa final'!$S$17),"")</f>
        <v/>
      </c>
      <c r="AL39" s="217" t="str">
        <f>IF(AND('[4]Mapa final'!$AJ$18="Muy Alta",'[4]Mapa final'!$AL$18="Catastrófico"),CONCATENATE("R2C",'[4]Mapa final'!$S$18),"")</f>
        <v/>
      </c>
      <c r="AM39" s="217" t="str">
        <f>IF(AND('[4]Mapa final'!$AJ$19="Muy Alta",'[4]Mapa final'!$AL$19="Catastrófico"),CONCATENATE("R2C",'[4]Mapa final'!$S$19),"")</f>
        <v/>
      </c>
      <c r="AN39" s="41" t="str">
        <f>IF(AND('[4]Mapa final'!$AJ$20="Muy Alta",'[4]Mapa final'!$AL$20="Catastrófico"),CONCATENATE("R2C",'[4]Mapa final'!$S$20),"")</f>
        <v/>
      </c>
      <c r="AO39" s="64"/>
      <c r="AP39" s="535"/>
      <c r="AQ39" s="536"/>
      <c r="AR39" s="536"/>
      <c r="AS39" s="536"/>
      <c r="AT39" s="536"/>
      <c r="AU39" s="537"/>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row>
    <row r="40" spans="2:77" ht="15" customHeight="1" x14ac:dyDescent="0.25">
      <c r="B40" s="64"/>
      <c r="C40" s="453"/>
      <c r="D40" s="453"/>
      <c r="E40" s="454"/>
      <c r="F40" s="493"/>
      <c r="G40" s="494"/>
      <c r="H40" s="494"/>
      <c r="I40" s="494"/>
      <c r="J40" s="494"/>
      <c r="K40" s="51" t="str">
        <f ca="1">IF(AND('Mapa final'!$AJ$15="Muy Alta",'Mapa final'!$AL$15="Leve"),CONCATENATE("R2C",'Mapa final'!$S$15),"")</f>
        <v/>
      </c>
      <c r="L40" s="174" t="str">
        <f ca="1">IF(AND('Mapa final'!$AJ$15="Muy Alta",'Mapa final'!$AL$15="Leve"),CONCATENATE("R2C",'Mapa final'!$S$15),"")</f>
        <v/>
      </c>
      <c r="M40" s="174" t="str">
        <f ca="1">IF(AND('Mapa final'!$AJ$15="Muy Alta",'Mapa final'!$AL$15="Leve"),CONCATENATE("R2C",'Mapa final'!$S$15),"")</f>
        <v/>
      </c>
      <c r="N40" s="174" t="str">
        <f ca="1">IF(AND('Mapa final'!$AJ$15="Muy Alta",'Mapa final'!$AL$15="Leve"),CONCATENATE("R2C",'Mapa final'!$S$15),"")</f>
        <v/>
      </c>
      <c r="O40" s="174" t="str">
        <f ca="1">IF(AND('Mapa final'!$AJ$15="Muy Alta",'Mapa final'!$AL$15="Leve"),CONCATENATE("R2C",'Mapa final'!$S$15),"")</f>
        <v/>
      </c>
      <c r="P40" s="52" t="str">
        <f ca="1">IF(AND('Mapa final'!$AJ$15="Muy Alta",'Mapa final'!$AL$15="Leve"),CONCATENATE("R2C",'Mapa final'!$S$15),"")</f>
        <v/>
      </c>
      <c r="Q40" s="51" t="str">
        <f ca="1">IF(AND('Mapa final'!$AJ$15="Muy Alta",'Mapa final'!$AL$15="Leve"),CONCATENATE("R2C",'Mapa final'!$S$15),"")</f>
        <v/>
      </c>
      <c r="R40" s="174" t="str">
        <f ca="1">IF(AND('Mapa final'!$AJ$15="Muy Alta",'Mapa final'!$AL$15="Leve"),CONCATENATE("R2C",'Mapa final'!$S$15),"")</f>
        <v/>
      </c>
      <c r="S40" s="174" t="str">
        <f ca="1">IF(AND('Mapa final'!$AJ$15="Muy Alta",'Mapa final'!$AL$15="Leve"),CONCATENATE("R2C",'Mapa final'!$S$15),"")</f>
        <v/>
      </c>
      <c r="T40" s="174" t="str">
        <f ca="1">IF(AND('Mapa final'!$AJ$15="Muy Alta",'Mapa final'!$AL$15="Leve"),CONCATENATE("R2C",'Mapa final'!$S$15),"")</f>
        <v/>
      </c>
      <c r="U40" s="174" t="str">
        <f ca="1">IF(AND('Mapa final'!$AJ$15="Muy Alta",'Mapa final'!$AL$15="Leve"),CONCATENATE("R2C",'Mapa final'!$S$15),"")</f>
        <v/>
      </c>
      <c r="V40" s="52" t="str">
        <f ca="1">IF(AND('Mapa final'!$AJ$15="Muy Alta",'Mapa final'!$AL$15="Leve"),CONCATENATE("R2C",'Mapa final'!$S$15),"")</f>
        <v/>
      </c>
      <c r="W40" s="51" t="str">
        <f ca="1">IF(AND('Mapa final'!$AJ$15="Muy Alta",'Mapa final'!$AL$15="Leve"),CONCATENATE("R2C",'Mapa final'!$S$15),"")</f>
        <v/>
      </c>
      <c r="X40" s="174" t="str">
        <f ca="1">IF(AND('Mapa final'!$AJ$15="Muy Alta",'Mapa final'!$AL$15="Leve"),CONCATENATE("R2C",'Mapa final'!$S$15),"")</f>
        <v/>
      </c>
      <c r="Y40" s="174" t="str">
        <f ca="1">IF(AND('Mapa final'!$AJ$15="Muy Alta",'Mapa final'!$AL$15="Leve"),CONCATENATE("R2C",'Mapa final'!$S$15),"")</f>
        <v/>
      </c>
      <c r="Z40" s="174" t="str">
        <f ca="1">IF(AND('Mapa final'!$AJ$15="Muy Alta",'Mapa final'!$AL$15="Leve"),CONCATENATE("R2C",'Mapa final'!$S$15),"")</f>
        <v/>
      </c>
      <c r="AA40" s="174" t="str">
        <f ca="1">IF(AND('Mapa final'!$AJ$15="Muy Alta",'Mapa final'!$AL$15="Leve"),CONCATENATE("R2C",'Mapa final'!$S$15),"")</f>
        <v/>
      </c>
      <c r="AB40" s="52" t="str">
        <f ca="1">IF(AND('Mapa final'!$AJ$15="Muy Alta",'Mapa final'!$AL$15="Leve"),CONCATENATE("R2C",'Mapa final'!$S$15),"")</f>
        <v/>
      </c>
      <c r="AC40" s="38" t="str">
        <f ca="1">IF(AND('Mapa final'!$AJ$15="Muy Alta",'Mapa final'!$AL$15="Leve"),CONCATENATE("R2C",'Mapa final'!$S$15),"")</f>
        <v/>
      </c>
      <c r="AD40" s="173" t="str">
        <f ca="1">IF(AND('Mapa final'!$AJ$15="Muy Alta",'Mapa final'!$AL$15="Leve"),CONCATENATE("R2C",'Mapa final'!$S$15),"")</f>
        <v/>
      </c>
      <c r="AE40" s="173" t="str">
        <f ca="1">IF(AND('Mapa final'!$AJ$15="Muy Alta",'Mapa final'!$AL$15="Leve"),CONCATENATE("R2C",'Mapa final'!$S$15),"")</f>
        <v/>
      </c>
      <c r="AF40" s="173" t="str">
        <f ca="1">IF(AND('Mapa final'!$AJ$15="Muy Alta",'Mapa final'!$AL$15="Leve"),CONCATENATE("R2C",'Mapa final'!$S$15),"")</f>
        <v/>
      </c>
      <c r="AG40" s="173" t="str">
        <f ca="1">IF(AND('Mapa final'!$AJ$15="Muy Alta",'Mapa final'!$AL$15="Leve"),CONCATENATE("R2C",'Mapa final'!$S$15),"")</f>
        <v/>
      </c>
      <c r="AH40" s="173" t="str">
        <f ca="1">IF(AND('Mapa final'!$AJ$15="Muy Alta",'Mapa final'!$AL$15="Leve"),CONCATENATE("R2C",'Mapa final'!$S$15),"")</f>
        <v/>
      </c>
      <c r="AI40" s="40" t="str">
        <f ca="1">IF(AND('Mapa final'!$AJ$15="Muy Alta",'Mapa final'!$AL$15="Leve"),CONCATENATE("R2C",'Mapa final'!$S$15),"")</f>
        <v/>
      </c>
      <c r="AJ40" s="217" t="str">
        <f>IF(AND('[4]Mapa final'!$AJ$16="Muy Alta",'[4]Mapa final'!$AL$16="Catastrófico"),CONCATENATE("R2C",'[4]Mapa final'!$S$16),"")</f>
        <v/>
      </c>
      <c r="AK40" s="217" t="str">
        <f>IF(AND('[4]Mapa final'!$AJ$17="Muy Alta",'[4]Mapa final'!$AL$17="Catastrófico"),CONCATENATE("R2C",'[4]Mapa final'!$S$17),"")</f>
        <v/>
      </c>
      <c r="AL40" s="217" t="str">
        <f>IF(AND('[4]Mapa final'!$AJ$18="Muy Alta",'[4]Mapa final'!$AL$18="Catastrófico"),CONCATENATE("R2C",'[4]Mapa final'!$S$18),"")</f>
        <v/>
      </c>
      <c r="AM40" s="217" t="str">
        <f>IF(AND('[4]Mapa final'!$AJ$19="Muy Alta",'[4]Mapa final'!$AL$19="Catastrófico"),CONCATENATE("R2C",'[4]Mapa final'!$S$19),"")</f>
        <v/>
      </c>
      <c r="AN40" s="41" t="str">
        <f>IF(AND('[4]Mapa final'!$AJ$20="Muy Alta",'[4]Mapa final'!$AL$20="Catastrófico"),CONCATENATE("R2C",'[4]Mapa final'!$S$20),"")</f>
        <v/>
      </c>
      <c r="AO40" s="64"/>
      <c r="AP40" s="535"/>
      <c r="AQ40" s="536"/>
      <c r="AR40" s="536"/>
      <c r="AS40" s="536"/>
      <c r="AT40" s="536"/>
      <c r="AU40" s="537"/>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row>
    <row r="41" spans="2:77" ht="15.75" customHeight="1" thickBot="1" x14ac:dyDescent="0.3">
      <c r="B41" s="64"/>
      <c r="C41" s="453"/>
      <c r="D41" s="453"/>
      <c r="E41" s="454"/>
      <c r="F41" s="496"/>
      <c r="G41" s="497"/>
      <c r="H41" s="497"/>
      <c r="I41" s="497"/>
      <c r="J41" s="497"/>
      <c r="K41" s="51" t="str">
        <f ca="1">IF(AND('Mapa final'!$AJ$15="Muy Alta",'Mapa final'!$AL$15="Leve"),CONCATENATE("R2C",'Mapa final'!$S$15),"")</f>
        <v/>
      </c>
      <c r="L41" s="174" t="str">
        <f ca="1">IF(AND('Mapa final'!$AJ$15="Muy Alta",'Mapa final'!$AL$15="Leve"),CONCATENATE("R2C",'Mapa final'!$S$15),"")</f>
        <v/>
      </c>
      <c r="M41" s="174" t="str">
        <f ca="1">IF(AND('Mapa final'!$AJ$15="Muy Alta",'Mapa final'!$AL$15="Leve"),CONCATENATE("R2C",'Mapa final'!$S$15),"")</f>
        <v/>
      </c>
      <c r="N41" s="174" t="str">
        <f ca="1">IF(AND('Mapa final'!$AJ$15="Muy Alta",'Mapa final'!$AL$15="Leve"),CONCATENATE("R2C",'Mapa final'!$S$15),"")</f>
        <v/>
      </c>
      <c r="O41" s="174" t="str">
        <f ca="1">IF(AND('Mapa final'!$AJ$15="Muy Alta",'Mapa final'!$AL$15="Leve"),CONCATENATE("R2C",'Mapa final'!$S$15),"")</f>
        <v/>
      </c>
      <c r="P41" s="52" t="str">
        <f ca="1">IF(AND('Mapa final'!$AJ$15="Muy Alta",'Mapa final'!$AL$15="Leve"),CONCATENATE("R2C",'Mapa final'!$S$15),"")</f>
        <v/>
      </c>
      <c r="Q41" s="51" t="str">
        <f ca="1">IF(AND('Mapa final'!$AJ$15="Muy Alta",'Mapa final'!$AL$15="Leve"),CONCATENATE("R2C",'Mapa final'!$S$15),"")</f>
        <v/>
      </c>
      <c r="R41" s="174" t="str">
        <f ca="1">IF(AND('Mapa final'!$AJ$15="Muy Alta",'Mapa final'!$AL$15="Leve"),CONCATENATE("R2C",'Mapa final'!$S$15),"")</f>
        <v/>
      </c>
      <c r="S41" s="174" t="str">
        <f ca="1">IF(AND('Mapa final'!$AJ$15="Muy Alta",'Mapa final'!$AL$15="Leve"),CONCATENATE("R2C",'Mapa final'!$S$15),"")</f>
        <v/>
      </c>
      <c r="T41" s="174" t="str">
        <f ca="1">IF(AND('Mapa final'!$AJ$15="Muy Alta",'Mapa final'!$AL$15="Leve"),CONCATENATE("R2C",'Mapa final'!$S$15),"")</f>
        <v/>
      </c>
      <c r="U41" s="174" t="str">
        <f ca="1">IF(AND('Mapa final'!$AJ$15="Muy Alta",'Mapa final'!$AL$15="Leve"),CONCATENATE("R2C",'Mapa final'!$S$15),"")</f>
        <v/>
      </c>
      <c r="V41" s="52" t="str">
        <f ca="1">IF(AND('Mapa final'!$AJ$15="Muy Alta",'Mapa final'!$AL$15="Leve"),CONCATENATE("R2C",'Mapa final'!$S$15),"")</f>
        <v/>
      </c>
      <c r="W41" s="53" t="str">
        <f ca="1">IF(AND('Mapa final'!$AJ$15="Muy Alta",'Mapa final'!$AL$15="Leve"),CONCATENATE("R2C",'Mapa final'!$S$15),"")</f>
        <v/>
      </c>
      <c r="X41" s="54" t="str">
        <f ca="1">IF(AND('Mapa final'!$AJ$15="Muy Alta",'Mapa final'!$AL$15="Leve"),CONCATENATE("R2C",'Mapa final'!$S$15),"")</f>
        <v/>
      </c>
      <c r="Y41" s="54" t="str">
        <f ca="1">IF(AND('Mapa final'!$AJ$15="Muy Alta",'Mapa final'!$AL$15="Leve"),CONCATENATE("R2C",'Mapa final'!$S$15),"")</f>
        <v/>
      </c>
      <c r="Z41" s="54" t="str">
        <f ca="1">IF(AND('Mapa final'!$AJ$15="Muy Alta",'Mapa final'!$AL$15="Leve"),CONCATENATE("R2C",'Mapa final'!$S$15),"")</f>
        <v/>
      </c>
      <c r="AA41" s="54" t="str">
        <f ca="1">IF(AND('Mapa final'!$AJ$15="Muy Alta",'Mapa final'!$AL$15="Leve"),CONCATENATE("R2C",'Mapa final'!$S$15),"")</f>
        <v/>
      </c>
      <c r="AB41" s="55" t="str">
        <f ca="1">IF(AND('Mapa final'!$AJ$15="Muy Alta",'Mapa final'!$AL$15="Leve"),CONCATENATE("R2C",'Mapa final'!$S$15),"")</f>
        <v/>
      </c>
      <c r="AC41" s="42" t="str">
        <f ca="1">IF(AND('Mapa final'!$AJ$15="Muy Alta",'Mapa final'!$AL$15="Leve"),CONCATENATE("R2C",'Mapa final'!$S$15),"")</f>
        <v/>
      </c>
      <c r="AD41" s="43" t="str">
        <f ca="1">IF(AND('Mapa final'!$AJ$15="Muy Alta",'Mapa final'!$AL$15="Leve"),CONCATENATE("R2C",'Mapa final'!$S$15),"")</f>
        <v/>
      </c>
      <c r="AE41" s="43" t="str">
        <f ca="1">IF(AND('Mapa final'!$AJ$15="Muy Alta",'Mapa final'!$AL$15="Leve"),CONCATENATE("R2C",'Mapa final'!$S$15),"")</f>
        <v/>
      </c>
      <c r="AF41" s="43" t="str">
        <f ca="1">IF(AND('Mapa final'!$AJ$15="Muy Alta",'Mapa final'!$AL$15="Leve"),CONCATENATE("R2C",'Mapa final'!$S$15),"")</f>
        <v/>
      </c>
      <c r="AG41" s="43" t="str">
        <f ca="1">IF(AND('Mapa final'!$AJ$15="Muy Alta",'Mapa final'!$AL$15="Leve"),CONCATENATE("R2C",'Mapa final'!$S$15),"")</f>
        <v/>
      </c>
      <c r="AH41" s="43" t="str">
        <f ca="1">IF(AND('Mapa final'!$AJ$15="Muy Alta",'Mapa final'!$AL$15="Leve"),CONCATENATE("R2C",'Mapa final'!$S$15),"")</f>
        <v/>
      </c>
      <c r="AI41" s="45" t="str">
        <f ca="1">IF(AND('Mapa final'!$AJ$15="Muy Alta",'Mapa final'!$AL$15="Leve"),CONCATENATE("R2C",'Mapa final'!$S$15),"")</f>
        <v/>
      </c>
      <c r="AJ41" s="46" t="str">
        <f>IF(AND('[4]Mapa final'!$AJ$16="Muy Alta",'[4]Mapa final'!$AL$16="Catastrófico"),CONCATENATE("R2C",'[4]Mapa final'!$S$16),"")</f>
        <v/>
      </c>
      <c r="AK41" s="46" t="str">
        <f>IF(AND('[4]Mapa final'!$AJ$17="Muy Alta",'[4]Mapa final'!$AL$17="Catastrófico"),CONCATENATE("R2C",'[4]Mapa final'!$S$17),"")</f>
        <v/>
      </c>
      <c r="AL41" s="46" t="str">
        <f>IF(AND('[4]Mapa final'!$AJ$18="Muy Alta",'[4]Mapa final'!$AL$18="Catastrófico"),CONCATENATE("R2C",'[4]Mapa final'!$S$18),"")</f>
        <v/>
      </c>
      <c r="AM41" s="46" t="str">
        <f>IF(AND('[4]Mapa final'!$AJ$19="Muy Alta",'[4]Mapa final'!$AL$19="Catastrófico"),CONCATENATE("R2C",'[4]Mapa final'!$S$19),"")</f>
        <v/>
      </c>
      <c r="AN41" s="47" t="str">
        <f>IF(AND('[4]Mapa final'!$AJ$20="Muy Alta",'[4]Mapa final'!$AL$20="Catastrófico"),CONCATENATE("R2C",'[4]Mapa final'!$S$20),"")</f>
        <v/>
      </c>
      <c r="AO41" s="64"/>
      <c r="AP41" s="538"/>
      <c r="AQ41" s="539"/>
      <c r="AR41" s="539"/>
      <c r="AS41" s="539"/>
      <c r="AT41" s="539"/>
      <c r="AU41" s="540"/>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row>
    <row r="42" spans="2:77" ht="15" customHeight="1" x14ac:dyDescent="0.25">
      <c r="B42" s="64"/>
      <c r="C42" s="453"/>
      <c r="D42" s="453"/>
      <c r="E42" s="454"/>
      <c r="F42" s="499" t="s">
        <v>113</v>
      </c>
      <c r="G42" s="500"/>
      <c r="H42" s="500"/>
      <c r="I42" s="500"/>
      <c r="J42" s="500"/>
      <c r="K42" s="56" t="str">
        <f ca="1">IF(AND('Mapa final'!$AJ$15="Baja",'Mapa final'!$AL$15="Leve"),CONCATENATE("R2C",'Mapa final'!$D$15),"")</f>
        <v/>
      </c>
      <c r="L42" s="57" t="str">
        <f ca="1">IF(AND('Mapa final'!$AJ$15="Muy Alta",'Mapa final'!$AL$15="Leve"),CONCATENATE("R2C",'Mapa final'!$S$15),"")</f>
        <v/>
      </c>
      <c r="M42" s="57" t="str">
        <f ca="1">IF(AND('Mapa final'!$AJ$15="Muy Alta",'Mapa final'!$AL$15="Leve"),CONCATENATE("R2C",'Mapa final'!$S$15),"")</f>
        <v/>
      </c>
      <c r="N42" s="57" t="str">
        <f ca="1">IF(AND('Mapa final'!$AJ$18="Baja",'Mapa final'!$AL$18="Leve"),CONCATENATE("R2C",'Mapa final'!$D$18),"")</f>
        <v/>
      </c>
      <c r="O42" s="57" t="str">
        <f ca="1">IF(AND('Mapa final'!$AJ$15="Muy Alta",'Mapa final'!$AL$15="Leve"),CONCATENATE("R2C",'Mapa final'!$S$15),"")</f>
        <v/>
      </c>
      <c r="P42" s="58" t="str">
        <f ca="1">IF(AND('Mapa final'!$AJ$15="Muy Alta",'Mapa final'!$AL$15="Leve"),CONCATENATE("R2C",'Mapa final'!$S$15),"")</f>
        <v/>
      </c>
      <c r="Q42" s="48" t="str">
        <f ca="1">IF(AND('Mapa final'!$AJ$15="Baja",'Mapa final'!$AL$15="Menor"),CONCATENATE("R2C",'Mapa final'!$D$15),"")</f>
        <v>R2C1</v>
      </c>
      <c r="R42" s="49" t="str">
        <f ca="1">IF(AND('Mapa final'!$AJ$15="Muy Alta",'Mapa final'!$AL$15="Leve"),CONCATENATE("R2C",'Mapa final'!$S$15),"")</f>
        <v/>
      </c>
      <c r="S42" s="49" t="str">
        <f ca="1">IF(AND('Mapa final'!$AJ$15="Muy Alta",'Mapa final'!$AL$15="Leve"),CONCATENATE("R2C",'Mapa final'!$S$15),"")</f>
        <v/>
      </c>
      <c r="T42" s="49" t="str">
        <f ca="1">IF(AND('Mapa final'!$AJ$18="Baja",'Mapa final'!$AL$18="Menor"),CONCATENATE("R2C",'Mapa final'!$D$18),"")</f>
        <v>R2C2</v>
      </c>
      <c r="U42" s="49" t="str">
        <f ca="1">IF(AND('Mapa final'!$AJ$15="Muy Alta",'Mapa final'!$AL$15="Leve"),CONCATENATE("R2C",'Mapa final'!$S$15),"")</f>
        <v/>
      </c>
      <c r="V42" s="49" t="str">
        <f ca="1">IF(AND('Mapa final'!$AJ$20="Baja",'Mapa final'!$AL$20="Menor"),CONCATENATE("R2C",'Mapa final'!$D$20),"")</f>
        <v>R2C3</v>
      </c>
      <c r="W42" s="48" t="str">
        <f ca="1">IF(AND('Mapa final'!$AJ$15="Baja",'Mapa final'!$AL$15="Moderado"),CONCATENATE("R2C",'Mapa final'!$D$15),"")</f>
        <v/>
      </c>
      <c r="X42" s="49" t="str">
        <f ca="1">IF(AND('Mapa final'!$AJ$15="Muy Alta",'Mapa final'!$AL$15="Leve"),CONCATENATE("R2C",'Mapa final'!$S$15),"")</f>
        <v/>
      </c>
      <c r="Y42" s="49" t="str">
        <f ca="1">IF(AND('Mapa final'!$AJ$15="Muy Alta",'Mapa final'!$AL$15="Leve"),CONCATENATE("R2C",'Mapa final'!$S$15),"")</f>
        <v/>
      </c>
      <c r="Z42" s="49" t="str">
        <f ca="1">IF(AND('Mapa final'!$AJ$15="Muy Alta",'Mapa final'!$AL$15="Leve"),CONCATENATE("R2C",'Mapa final'!$S$15),"")</f>
        <v/>
      </c>
      <c r="AA42" s="49" t="str">
        <f ca="1">IF(AND('Mapa final'!$AJ$15="Muy Alta",'Mapa final'!$AL$15="Leve"),CONCATENATE("R2C",'Mapa final'!$S$15),"")</f>
        <v/>
      </c>
      <c r="AB42" s="50" t="str">
        <f ca="1">IF(AND('Mapa final'!$AJ$15="Muy Alta",'Mapa final'!$AL$15="Leve"),CONCATENATE("R2C",'Mapa final'!$S$15),"")</f>
        <v/>
      </c>
      <c r="AC42" s="32" t="str">
        <f ca="1">IF(AND('Mapa final'!$AJ$15="Baja",'Mapa final'!$AL$15="Mayor"),CONCATENATE("R2C",'Mapa final'!$D$15),"")</f>
        <v/>
      </c>
      <c r="AD42" s="33" t="str">
        <f ca="1">IF(AND('Mapa final'!$AJ$15="Muy Alta",'Mapa final'!$AL$15="Leve"),CONCATENATE("R2C",'Mapa final'!$S$15),"")</f>
        <v/>
      </c>
      <c r="AE42" s="33" t="str">
        <f ca="1">IF(AND('Mapa final'!$AJ$15="Muy Alta",'Mapa final'!$AL$15="Leve"),CONCATENATE("R2C",'Mapa final'!$S$15),"")</f>
        <v/>
      </c>
      <c r="AF42" s="33" t="str">
        <f ca="1">IF(AND('Mapa final'!$AJ$15="Muy Alta",'Mapa final'!$AL$15="Leve"),CONCATENATE("R2C",'Mapa final'!$S$15),"")</f>
        <v/>
      </c>
      <c r="AG42" s="33" t="str">
        <f ca="1">IF(AND('Mapa final'!$AJ$15="Muy Alta",'Mapa final'!$AL$15="Leve"),CONCATENATE("R2C",'Mapa final'!$S$15),"")</f>
        <v/>
      </c>
      <c r="AH42" s="33" t="str">
        <f ca="1">IF(AND('Mapa final'!$AJ$15="Muy Alta",'Mapa final'!$AL$15="Leve"),CONCATENATE("R2C",'Mapa final'!$S$15),"")</f>
        <v/>
      </c>
      <c r="AI42" s="35" t="str">
        <f ca="1">IF(AND('Mapa final'!$AJ$15="Baja",'Mapa final'!$AL$15="Catastrófico"),CONCATENATE("R2C",'Mapa final'!$D$15),"")</f>
        <v/>
      </c>
      <c r="AJ42" s="36" t="str">
        <f>IF(AND('[4]Mapa final'!$AJ$16="Muy Alta",'[4]Mapa final'!$AL$16="Catastrófico"),CONCATENATE("R2C",'[4]Mapa final'!$S$16),"")</f>
        <v/>
      </c>
      <c r="AK42" s="36" t="str">
        <f>IF(AND('[4]Mapa final'!$AJ$17="Muy Alta",'[4]Mapa final'!$AL$17="Catastrófico"),CONCATENATE("R2C",'[4]Mapa final'!$S$17),"")</f>
        <v/>
      </c>
      <c r="AL42" s="36" t="str">
        <f>IF(AND('[4]Mapa final'!$AJ$18="Muy Alta",'[4]Mapa final'!$AL$18="Catastrófico"),CONCATENATE("R2C",'[4]Mapa final'!$S$18),"")</f>
        <v/>
      </c>
      <c r="AM42" s="36" t="str">
        <f>IF(AND('[4]Mapa final'!$AJ$19="Muy Alta",'[4]Mapa final'!$AL$19="Catastrófico"),CONCATENATE("R2C",'[4]Mapa final'!$S$19),"")</f>
        <v/>
      </c>
      <c r="AN42" s="37" t="str">
        <f>IF(AND('[4]Mapa final'!$AJ$20="Muy Alta",'[4]Mapa final'!$AL$20="Catastrófico"),CONCATENATE("R2C",'[4]Mapa final'!$S$20),"")</f>
        <v/>
      </c>
      <c r="AO42" s="64"/>
      <c r="AP42" s="523" t="s">
        <v>81</v>
      </c>
      <c r="AQ42" s="524"/>
      <c r="AR42" s="524"/>
      <c r="AS42" s="524"/>
      <c r="AT42" s="524"/>
      <c r="AU42" s="525"/>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row>
    <row r="43" spans="2:77" ht="15" customHeight="1" x14ac:dyDescent="0.25">
      <c r="B43" s="64"/>
      <c r="C43" s="453"/>
      <c r="D43" s="453"/>
      <c r="E43" s="454"/>
      <c r="F43" s="493"/>
      <c r="G43" s="494"/>
      <c r="H43" s="494"/>
      <c r="I43" s="494"/>
      <c r="J43" s="494"/>
      <c r="K43" s="59" t="str">
        <f ca="1">IF(AND('Mapa final'!$AJ$15="Muy Alta",'Mapa final'!$AL$15="Leve"),CONCATENATE("R2C",'Mapa final'!$S$15),"")</f>
        <v/>
      </c>
      <c r="L43" s="218" t="str">
        <f ca="1">IF(AND('Mapa final'!$AJ$15="Muy Alta",'Mapa final'!$AL$15="Leve"),CONCATENATE("R2C",'Mapa final'!$S$15),"")</f>
        <v/>
      </c>
      <c r="M43" s="218" t="str">
        <f ca="1">IF(AND('Mapa final'!$AJ$15="Muy Alta",'Mapa final'!$AL$15="Leve"),CONCATENATE("R2C",'Mapa final'!$S$15),"")</f>
        <v/>
      </c>
      <c r="N43" s="218" t="str">
        <f ca="1">IF(AND('Mapa final'!$AJ$15="Muy Alta",'Mapa final'!$AL$15="Leve"),CONCATENATE("R2C",'Mapa final'!$S$15),"")</f>
        <v/>
      </c>
      <c r="O43" s="218" t="str">
        <f ca="1">IF(AND('Mapa final'!$AJ$15="Muy Alta",'Mapa final'!$AL$15="Leve"),CONCATENATE("R2C",'Mapa final'!$S$15),"")</f>
        <v/>
      </c>
      <c r="P43" s="60" t="str">
        <f ca="1">IF(AND('Mapa final'!$AJ$15="Muy Alta",'Mapa final'!$AL$15="Leve"),CONCATENATE("R2C",'Mapa final'!$S$15),"")</f>
        <v/>
      </c>
      <c r="Q43" s="51" t="str">
        <f ca="1">IF(AND('Mapa final'!$AJ$15="Muy Alta",'Mapa final'!$AL$15="Leve"),CONCATENATE("R2C",'Mapa final'!$S$15),"")</f>
        <v/>
      </c>
      <c r="R43" s="174" t="str">
        <f ca="1">IF(AND('Mapa final'!$AJ$15="Muy Alta",'Mapa final'!$AL$15="Leve"),CONCATENATE("R2C",'Mapa final'!$S$15),"")</f>
        <v/>
      </c>
      <c r="S43" s="174" t="str">
        <f ca="1">IF(AND('Mapa final'!$AJ$15="Muy Alta",'Mapa final'!$AL$15="Leve"),CONCATENATE("R2C",'Mapa final'!$S$15),"")</f>
        <v/>
      </c>
      <c r="T43" s="174" t="str">
        <f ca="1">IF(AND('Mapa final'!$AJ$15="Muy Alta",'Mapa final'!$AL$15="Leve"),CONCATENATE("R2C",'Mapa final'!$S$15),"")</f>
        <v/>
      </c>
      <c r="U43" s="174" t="str">
        <f ca="1">IF(AND('Mapa final'!$AJ$15="Muy Alta",'Mapa final'!$AL$15="Leve"),CONCATENATE("R2C",'Mapa final'!$S$15),"")</f>
        <v/>
      </c>
      <c r="V43" s="52" t="str">
        <f ca="1">IF(AND('Mapa final'!$AJ$15="Muy Alta",'Mapa final'!$AL$15="Leve"),CONCATENATE("R2C",'Mapa final'!$S$15),"")</f>
        <v/>
      </c>
      <c r="W43" s="51" t="str">
        <f ca="1">IF(AND('Mapa final'!$AJ$15="Muy Alta",'Mapa final'!$AL$15="Leve"),CONCATENATE("R2C",'Mapa final'!$S$15),"")</f>
        <v/>
      </c>
      <c r="X43" s="174" t="str">
        <f ca="1">IF(AND('Mapa final'!$AJ$15="Muy Alta",'Mapa final'!$AL$15="Leve"),CONCATENATE("R2C",'Mapa final'!$S$15),"")</f>
        <v/>
      </c>
      <c r="Y43" s="174" t="str">
        <f ca="1">IF(AND('Mapa final'!$AJ$15="Muy Alta",'Mapa final'!$AL$15="Leve"),CONCATENATE("R2C",'Mapa final'!$S$15),"")</f>
        <v/>
      </c>
      <c r="Z43" s="174" t="str">
        <f ca="1">IF(AND('Mapa final'!$AJ$15="Muy Alta",'Mapa final'!$AL$15="Leve"),CONCATENATE("R2C",'Mapa final'!$S$15),"")</f>
        <v/>
      </c>
      <c r="AA43" s="174" t="str">
        <f ca="1">IF(AND('Mapa final'!$AJ$15="Muy Alta",'Mapa final'!$AL$15="Leve"),CONCATENATE("R2C",'Mapa final'!$S$15),"")</f>
        <v/>
      </c>
      <c r="AB43" s="52" t="str">
        <f ca="1">IF(AND('Mapa final'!$AJ$15="Muy Alta",'Mapa final'!$AL$15="Leve"),CONCATENATE("R2C",'Mapa final'!$S$15),"")</f>
        <v/>
      </c>
      <c r="AC43" s="38" t="str">
        <f ca="1">IF(AND('Mapa final'!$AJ$15="Muy Alta",'Mapa final'!$AL$15="Leve"),CONCATENATE("R2C",'Mapa final'!$S$15),"")</f>
        <v/>
      </c>
      <c r="AD43" s="173" t="str">
        <f ca="1">IF(AND('Mapa final'!$AJ$15="Muy Alta",'Mapa final'!$AL$15="Leve"),CONCATENATE("R2C",'Mapa final'!$S$15),"")</f>
        <v/>
      </c>
      <c r="AE43" s="173" t="str">
        <f ca="1">IF(AND('Mapa final'!$AJ$15="Muy Alta",'Mapa final'!$AL$15="Leve"),CONCATENATE("R2C",'Mapa final'!$S$15),"")</f>
        <v/>
      </c>
      <c r="AF43" s="173" t="str">
        <f ca="1">IF(AND('Mapa final'!$AJ$15="Muy Alta",'Mapa final'!$AL$15="Leve"),CONCATENATE("R2C",'Mapa final'!$S$15),"")</f>
        <v/>
      </c>
      <c r="AG43" s="173" t="str">
        <f ca="1">IF(AND('Mapa final'!$AJ$15="Muy Alta",'Mapa final'!$AL$15="Leve"),CONCATENATE("R2C",'Mapa final'!$S$15),"")</f>
        <v/>
      </c>
      <c r="AH43" s="173" t="str">
        <f ca="1">IF(AND('Mapa final'!$AJ$15="Muy Alta",'Mapa final'!$AL$15="Leve"),CONCATENATE("R2C",'Mapa final'!$S$15),"")</f>
        <v/>
      </c>
      <c r="AI43" s="40" t="str">
        <f ca="1">IF(AND('Mapa final'!$AJ$15="Muy Alta",'Mapa final'!$AL$15="Leve"),CONCATENATE("R2C",'Mapa final'!$S$15),"")</f>
        <v/>
      </c>
      <c r="AJ43" s="217" t="str">
        <f>IF(AND('[4]Mapa final'!$AJ$16="Muy Alta",'[4]Mapa final'!$AL$16="Catastrófico"),CONCATENATE("R2C",'[4]Mapa final'!$S$16),"")</f>
        <v/>
      </c>
      <c r="AK43" s="217" t="str">
        <f>IF(AND('[4]Mapa final'!$AJ$17="Muy Alta",'[4]Mapa final'!$AL$17="Catastrófico"),CONCATENATE("R2C",'[4]Mapa final'!$S$17),"")</f>
        <v/>
      </c>
      <c r="AL43" s="217" t="str">
        <f>IF(AND('[4]Mapa final'!$AJ$18="Muy Alta",'[4]Mapa final'!$AL$18="Catastrófico"),CONCATENATE("R2C",'[4]Mapa final'!$S$18),"")</f>
        <v/>
      </c>
      <c r="AM43" s="217" t="str">
        <f>IF(AND('[4]Mapa final'!$AJ$19="Muy Alta",'[4]Mapa final'!$AL$19="Catastrófico"),CONCATENATE("R2C",'[4]Mapa final'!$S$19),"")</f>
        <v/>
      </c>
      <c r="AN43" s="41" t="str">
        <f>IF(AND('[4]Mapa final'!$AJ$20="Muy Alta",'[4]Mapa final'!$AL$20="Catastrófico"),CONCATENATE("R2C",'[4]Mapa final'!$S$20),"")</f>
        <v/>
      </c>
      <c r="AO43" s="64"/>
      <c r="AP43" s="526"/>
      <c r="AQ43" s="527"/>
      <c r="AR43" s="527"/>
      <c r="AS43" s="527"/>
      <c r="AT43" s="527"/>
      <c r="AU43" s="528"/>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row>
    <row r="44" spans="2:77" ht="15" customHeight="1" x14ac:dyDescent="0.25">
      <c r="B44" s="64"/>
      <c r="C44" s="453"/>
      <c r="D44" s="453"/>
      <c r="E44" s="454"/>
      <c r="F44" s="493"/>
      <c r="G44" s="494"/>
      <c r="H44" s="494"/>
      <c r="I44" s="494"/>
      <c r="J44" s="494"/>
      <c r="K44" s="59" t="str">
        <f ca="1">IF(AND('Mapa final'!$AJ$15="Muy Alta",'Mapa final'!$AL$15="Leve"),CONCATENATE("R2C",'Mapa final'!$S$15),"")</f>
        <v/>
      </c>
      <c r="L44" s="218" t="str">
        <f ca="1">IF(AND('Mapa final'!$AJ$15="Muy Alta",'Mapa final'!$AL$15="Leve"),CONCATENATE("R2C",'Mapa final'!$S$15),"")</f>
        <v/>
      </c>
      <c r="M44" s="218" t="str">
        <f ca="1">IF(AND('Mapa final'!$AJ$15="Muy Alta",'Mapa final'!$AL$15="Leve"),CONCATENATE("R2C",'Mapa final'!$S$15),"")</f>
        <v/>
      </c>
      <c r="N44" s="218" t="str">
        <f ca="1">IF(AND('Mapa final'!$AJ$15="Muy Alta",'Mapa final'!$AL$15="Leve"),CONCATENATE("R2C",'Mapa final'!$S$15),"")</f>
        <v/>
      </c>
      <c r="O44" s="218" t="str">
        <f ca="1">IF(AND('Mapa final'!$AJ$15="Muy Alta",'Mapa final'!$AL$15="Leve"),CONCATENATE("R2C",'Mapa final'!$S$15),"")</f>
        <v/>
      </c>
      <c r="P44" s="60" t="str">
        <f ca="1">IF(AND('Mapa final'!$AJ$15="Muy Alta",'Mapa final'!$AL$15="Leve"),CONCATENATE("R2C",'Mapa final'!$S$15),"")</f>
        <v/>
      </c>
      <c r="Q44" s="51" t="str">
        <f ca="1">IF(AND('Mapa final'!$AJ$15="Muy Alta",'Mapa final'!$AL$15="Leve"),CONCATENATE("R2C",'Mapa final'!$S$15),"")</f>
        <v/>
      </c>
      <c r="R44" s="174" t="str">
        <f ca="1">IF(AND('Mapa final'!$AJ$15="Muy Alta",'Mapa final'!$AL$15="Leve"),CONCATENATE("R2C",'Mapa final'!$S$15),"")</f>
        <v/>
      </c>
      <c r="S44" s="174" t="str">
        <f ca="1">IF(AND('Mapa final'!$AJ$15="Muy Alta",'Mapa final'!$AL$15="Leve"),CONCATENATE("R2C",'Mapa final'!$S$15),"")</f>
        <v/>
      </c>
      <c r="T44" s="174" t="str">
        <f ca="1">IF(AND('Mapa final'!$AJ$15="Muy Alta",'Mapa final'!$AL$15="Leve"),CONCATENATE("R2C",'Mapa final'!$S$15),"")</f>
        <v/>
      </c>
      <c r="U44" s="174" t="str">
        <f ca="1">IF(AND('Mapa final'!$AJ$15="Muy Alta",'Mapa final'!$AL$15="Leve"),CONCATENATE("R2C",'Mapa final'!$S$15),"")</f>
        <v/>
      </c>
      <c r="V44" s="52" t="str">
        <f ca="1">IF(AND('Mapa final'!$AJ$15="Muy Alta",'Mapa final'!$AL$15="Leve"),CONCATENATE("R2C",'Mapa final'!$S$15),"")</f>
        <v/>
      </c>
      <c r="W44" s="51" t="str">
        <f ca="1">IF(AND('Mapa final'!$AJ$15="Muy Alta",'Mapa final'!$AL$15="Leve"),CONCATENATE("R2C",'Mapa final'!$S$15),"")</f>
        <v/>
      </c>
      <c r="X44" s="174" t="str">
        <f ca="1">IF(AND('Mapa final'!$AJ$15="Muy Alta",'Mapa final'!$AL$15="Leve"),CONCATENATE("R2C",'Mapa final'!$S$15),"")</f>
        <v/>
      </c>
      <c r="Y44" s="174" t="str">
        <f ca="1">IF(AND('Mapa final'!$AJ$15="Muy Alta",'Mapa final'!$AL$15="Leve"),CONCATENATE("R2C",'Mapa final'!$S$15),"")</f>
        <v/>
      </c>
      <c r="Z44" s="174" t="str">
        <f ca="1">IF(AND('Mapa final'!$AJ$15="Muy Alta",'Mapa final'!$AL$15="Leve"),CONCATENATE("R2C",'Mapa final'!$S$15),"")</f>
        <v/>
      </c>
      <c r="AA44" s="174" t="str">
        <f ca="1">IF(AND('Mapa final'!$AJ$15="Muy Alta",'Mapa final'!$AL$15="Leve"),CONCATENATE("R2C",'Mapa final'!$S$15),"")</f>
        <v/>
      </c>
      <c r="AB44" s="52" t="str">
        <f ca="1">IF(AND('Mapa final'!$AJ$15="Muy Alta",'Mapa final'!$AL$15="Leve"),CONCATENATE("R2C",'Mapa final'!$S$15),"")</f>
        <v/>
      </c>
      <c r="AC44" s="38" t="str">
        <f ca="1">IF(AND('Mapa final'!$AJ$15="Muy Alta",'Mapa final'!$AL$15="Leve"),CONCATENATE("R2C",'Mapa final'!$S$15),"")</f>
        <v/>
      </c>
      <c r="AD44" s="173" t="str">
        <f ca="1">IF(AND('Mapa final'!$AJ$15="Muy Alta",'Mapa final'!$AL$15="Leve"),CONCATENATE("R2C",'Mapa final'!$S$15),"")</f>
        <v/>
      </c>
      <c r="AE44" s="173" t="str">
        <f ca="1">IF(AND('Mapa final'!$AJ$15="Muy Alta",'Mapa final'!$AL$15="Leve"),CONCATENATE("R2C",'Mapa final'!$S$15),"")</f>
        <v/>
      </c>
      <c r="AF44" s="173" t="str">
        <f ca="1">IF(AND('Mapa final'!$AJ$15="Muy Alta",'Mapa final'!$AL$15="Leve"),CONCATENATE("R2C",'Mapa final'!$S$15),"")</f>
        <v/>
      </c>
      <c r="AG44" s="173" t="str">
        <f ca="1">IF(AND('Mapa final'!$AJ$15="Muy Alta",'Mapa final'!$AL$15="Leve"),CONCATENATE("R2C",'Mapa final'!$S$15),"")</f>
        <v/>
      </c>
      <c r="AH44" s="173" t="str">
        <f ca="1">IF(AND('Mapa final'!$AJ$15="Muy Alta",'Mapa final'!$AL$15="Leve"),CONCATENATE("R2C",'Mapa final'!$S$15),"")</f>
        <v/>
      </c>
      <c r="AI44" s="40" t="str">
        <f ca="1">IF(AND('Mapa final'!$AJ$15="Muy Alta",'Mapa final'!$AL$15="Leve"),CONCATENATE("R2C",'Mapa final'!$S$15),"")</f>
        <v/>
      </c>
      <c r="AJ44" s="217" t="str">
        <f>IF(AND('[4]Mapa final'!$AJ$16="Muy Alta",'[4]Mapa final'!$AL$16="Catastrófico"),CONCATENATE("R2C",'[4]Mapa final'!$S$16),"")</f>
        <v/>
      </c>
      <c r="AK44" s="217" t="str">
        <f>IF(AND('[4]Mapa final'!$AJ$17="Muy Alta",'[4]Mapa final'!$AL$17="Catastrófico"),CONCATENATE("R2C",'[4]Mapa final'!$S$17),"")</f>
        <v/>
      </c>
      <c r="AL44" s="217" t="str">
        <f>IF(AND('[4]Mapa final'!$AJ$18="Muy Alta",'[4]Mapa final'!$AL$18="Catastrófico"),CONCATENATE("R2C",'[4]Mapa final'!$S$18),"")</f>
        <v/>
      </c>
      <c r="AM44" s="217" t="str">
        <f>IF(AND('[4]Mapa final'!$AJ$19="Muy Alta",'[4]Mapa final'!$AL$19="Catastrófico"),CONCATENATE("R2C",'[4]Mapa final'!$S$19),"")</f>
        <v/>
      </c>
      <c r="AN44" s="41" t="str">
        <f>IF(AND('[4]Mapa final'!$AJ$20="Muy Alta",'[4]Mapa final'!$AL$20="Catastrófico"),CONCATENATE("R2C",'[4]Mapa final'!$S$20),"")</f>
        <v/>
      </c>
      <c r="AO44" s="64"/>
      <c r="AP44" s="526"/>
      <c r="AQ44" s="527"/>
      <c r="AR44" s="527"/>
      <c r="AS44" s="527"/>
      <c r="AT44" s="527"/>
      <c r="AU44" s="528"/>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row>
    <row r="45" spans="2:77" ht="15" customHeight="1" x14ac:dyDescent="0.25">
      <c r="B45" s="64"/>
      <c r="C45" s="453"/>
      <c r="D45" s="453"/>
      <c r="E45" s="454"/>
      <c r="F45" s="493"/>
      <c r="G45" s="494"/>
      <c r="H45" s="494"/>
      <c r="I45" s="494"/>
      <c r="J45" s="494"/>
      <c r="K45" s="59" t="str">
        <f ca="1">IF(AND('Mapa final'!$AJ$15="Muy Alta",'Mapa final'!$AL$15="Leve"),CONCATENATE("R2C",'Mapa final'!$S$15),"")</f>
        <v/>
      </c>
      <c r="L45" s="218" t="str">
        <f ca="1">IF(AND('Mapa final'!$AJ$15="Muy Alta",'Mapa final'!$AL$15="Leve"),CONCATENATE("R2C",'Mapa final'!$S$15),"")</f>
        <v/>
      </c>
      <c r="M45" s="218" t="str">
        <f ca="1">IF(AND('Mapa final'!$AJ$15="Muy Alta",'Mapa final'!$AL$15="Leve"),CONCATENATE("R2C",'Mapa final'!$S$15),"")</f>
        <v/>
      </c>
      <c r="N45" s="218" t="str">
        <f ca="1">IF(AND('Mapa final'!$AJ$15="Muy Alta",'Mapa final'!$AL$15="Leve"),CONCATENATE("R2C",'Mapa final'!$S$15),"")</f>
        <v/>
      </c>
      <c r="O45" s="218" t="str">
        <f ca="1">IF(AND('Mapa final'!$AJ$15="Muy Alta",'Mapa final'!$AL$15="Leve"),CONCATENATE("R2C",'Mapa final'!$S$15),"")</f>
        <v/>
      </c>
      <c r="P45" s="60" t="str">
        <f ca="1">IF(AND('Mapa final'!$AJ$15="Muy Alta",'Mapa final'!$AL$15="Leve"),CONCATENATE("R2C",'Mapa final'!$S$15),"")</f>
        <v/>
      </c>
      <c r="Q45" s="51" t="str">
        <f ca="1">IF(AND('Mapa final'!$AJ$15="Muy Alta",'Mapa final'!$AL$15="Leve"),CONCATENATE("R2C",'Mapa final'!$S$15),"")</f>
        <v/>
      </c>
      <c r="R45" s="174" t="str">
        <f ca="1">IF(AND('Mapa final'!$AJ$15="Muy Alta",'Mapa final'!$AL$15="Leve"),CONCATENATE("R2C",'Mapa final'!$S$15),"")</f>
        <v/>
      </c>
      <c r="S45" s="174" t="str">
        <f ca="1">IF(AND('Mapa final'!$AJ$15="Muy Alta",'Mapa final'!$AL$15="Leve"),CONCATENATE("R2C",'Mapa final'!$S$15),"")</f>
        <v/>
      </c>
      <c r="T45" s="174" t="str">
        <f ca="1">IF(AND('Mapa final'!$AJ$15="Muy Alta",'Mapa final'!$AL$15="Leve"),CONCATENATE("R2C",'Mapa final'!$S$15),"")</f>
        <v/>
      </c>
      <c r="U45" s="174" t="str">
        <f ca="1">IF(AND('Mapa final'!$AJ$15="Muy Alta",'Mapa final'!$AL$15="Leve"),CONCATENATE("R2C",'Mapa final'!$S$15),"")</f>
        <v/>
      </c>
      <c r="V45" s="52" t="str">
        <f ca="1">IF(AND('Mapa final'!$AJ$15="Muy Alta",'Mapa final'!$AL$15="Leve"),CONCATENATE("R2C",'Mapa final'!$S$15),"")</f>
        <v/>
      </c>
      <c r="W45" s="51" t="str">
        <f ca="1">IF(AND('Mapa final'!$AJ$15="Muy Alta",'Mapa final'!$AL$15="Leve"),CONCATENATE("R2C",'Mapa final'!$S$15),"")</f>
        <v/>
      </c>
      <c r="X45" s="174" t="str">
        <f ca="1">IF(AND('Mapa final'!$AJ$15="Muy Alta",'Mapa final'!$AL$15="Leve"),CONCATENATE("R2C",'Mapa final'!$S$15),"")</f>
        <v/>
      </c>
      <c r="Y45" s="174" t="str">
        <f ca="1">IF(AND('Mapa final'!$AJ$15="Muy Alta",'Mapa final'!$AL$15="Leve"),CONCATENATE("R2C",'Mapa final'!$S$15),"")</f>
        <v/>
      </c>
      <c r="Z45" s="174" t="str">
        <f ca="1">IF(AND('Mapa final'!$AJ$15="Muy Alta",'Mapa final'!$AL$15="Leve"),CONCATENATE("R2C",'Mapa final'!$S$15),"")</f>
        <v/>
      </c>
      <c r="AA45" s="174" t="str">
        <f ca="1">IF(AND('Mapa final'!$AJ$15="Muy Alta",'Mapa final'!$AL$15="Leve"),CONCATENATE("R2C",'Mapa final'!$S$15),"")</f>
        <v/>
      </c>
      <c r="AB45" s="52" t="str">
        <f ca="1">IF(AND('Mapa final'!$AJ$15="Muy Alta",'Mapa final'!$AL$15="Leve"),CONCATENATE("R2C",'Mapa final'!$S$15),"")</f>
        <v/>
      </c>
      <c r="AC45" s="38" t="str">
        <f ca="1">IF(AND('Mapa final'!$AJ$15="Muy Alta",'Mapa final'!$AL$15="Leve"),CONCATENATE("R2C",'Mapa final'!$S$15),"")</f>
        <v/>
      </c>
      <c r="AD45" s="173" t="str">
        <f ca="1">IF(AND('Mapa final'!$AJ$15="Muy Alta",'Mapa final'!$AL$15="Leve"),CONCATENATE("R2C",'Mapa final'!$S$15),"")</f>
        <v/>
      </c>
      <c r="AE45" s="173" t="str">
        <f ca="1">IF(AND('Mapa final'!$AJ$15="Muy Alta",'Mapa final'!$AL$15="Leve"),CONCATENATE("R2C",'Mapa final'!$S$15),"")</f>
        <v/>
      </c>
      <c r="AF45" s="173" t="str">
        <f ca="1">IF(AND('Mapa final'!$AJ$15="Muy Alta",'Mapa final'!$AL$15="Leve"),CONCATENATE("R2C",'Mapa final'!$S$15),"")</f>
        <v/>
      </c>
      <c r="AG45" s="173" t="str">
        <f ca="1">IF(AND('Mapa final'!$AJ$15="Muy Alta",'Mapa final'!$AL$15="Leve"),CONCATENATE("R2C",'Mapa final'!$S$15),"")</f>
        <v/>
      </c>
      <c r="AH45" s="173" t="str">
        <f ca="1">IF(AND('Mapa final'!$AJ$15="Muy Alta",'Mapa final'!$AL$15="Leve"),CONCATENATE("R2C",'Mapa final'!$S$15),"")</f>
        <v/>
      </c>
      <c r="AI45" s="40" t="str">
        <f ca="1">IF(AND('Mapa final'!$AJ$15="Muy Alta",'Mapa final'!$AL$15="Leve"),CONCATENATE("R2C",'Mapa final'!$S$15),"")</f>
        <v/>
      </c>
      <c r="AJ45" s="217" t="str">
        <f>IF(AND('[4]Mapa final'!$AJ$16="Muy Alta",'[4]Mapa final'!$AL$16="Catastrófico"),CONCATENATE("R2C",'[4]Mapa final'!$S$16),"")</f>
        <v/>
      </c>
      <c r="AK45" s="217" t="str">
        <f>IF(AND('[4]Mapa final'!$AJ$17="Muy Alta",'[4]Mapa final'!$AL$17="Catastrófico"),CONCATENATE("R2C",'[4]Mapa final'!$S$17),"")</f>
        <v/>
      </c>
      <c r="AL45" s="217" t="str">
        <f>IF(AND('[4]Mapa final'!$AJ$18="Muy Alta",'[4]Mapa final'!$AL$18="Catastrófico"),CONCATENATE("R2C",'[4]Mapa final'!$S$18),"")</f>
        <v/>
      </c>
      <c r="AM45" s="217" t="str">
        <f>IF(AND('[4]Mapa final'!$AJ$19="Muy Alta",'[4]Mapa final'!$AL$19="Catastrófico"),CONCATENATE("R2C",'[4]Mapa final'!$S$19),"")</f>
        <v/>
      </c>
      <c r="AN45" s="41" t="str">
        <f>IF(AND('[4]Mapa final'!$AJ$20="Muy Alta",'[4]Mapa final'!$AL$20="Catastrófico"),CONCATENATE("R2C",'[4]Mapa final'!$S$20),"")</f>
        <v/>
      </c>
      <c r="AO45" s="64"/>
      <c r="AP45" s="526"/>
      <c r="AQ45" s="527"/>
      <c r="AR45" s="527"/>
      <c r="AS45" s="527"/>
      <c r="AT45" s="527"/>
      <c r="AU45" s="528"/>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row>
    <row r="46" spans="2:77" ht="15" customHeight="1" x14ac:dyDescent="0.25">
      <c r="B46" s="64"/>
      <c r="C46" s="453"/>
      <c r="D46" s="453"/>
      <c r="E46" s="454"/>
      <c r="F46" s="493"/>
      <c r="G46" s="494"/>
      <c r="H46" s="494"/>
      <c r="I46" s="494"/>
      <c r="J46" s="494"/>
      <c r="K46" s="59" t="str">
        <f ca="1">IF(AND('Mapa final'!$AJ$15="Muy Alta",'Mapa final'!$AL$15="Leve"),CONCATENATE("R2C",'Mapa final'!$S$15),"")</f>
        <v/>
      </c>
      <c r="L46" s="218" t="str">
        <f ca="1">IF(AND('Mapa final'!$AJ$15="Muy Alta",'Mapa final'!$AL$15="Leve"),CONCATENATE("R2C",'Mapa final'!$S$15),"")</f>
        <v/>
      </c>
      <c r="M46" s="218" t="str">
        <f ca="1">IF(AND('Mapa final'!$AJ$15="Muy Alta",'Mapa final'!$AL$15="Leve"),CONCATENATE("R2C",'Mapa final'!$S$15),"")</f>
        <v/>
      </c>
      <c r="N46" s="218" t="str">
        <f ca="1">IF(AND('Mapa final'!$AJ$15="Muy Alta",'Mapa final'!$AL$15="Leve"),CONCATENATE("R2C",'Mapa final'!$S$15),"")</f>
        <v/>
      </c>
      <c r="O46" s="218" t="str">
        <f ca="1">IF(AND('Mapa final'!$AJ$15="Muy Alta",'Mapa final'!$AL$15="Leve"),CONCATENATE("R2C",'Mapa final'!$S$15),"")</f>
        <v/>
      </c>
      <c r="P46" s="60" t="str">
        <f ca="1">IF(AND('Mapa final'!$AJ$15="Muy Alta",'Mapa final'!$AL$15="Leve"),CONCATENATE("R2C",'Mapa final'!$S$15),"")</f>
        <v/>
      </c>
      <c r="Q46" s="51" t="str">
        <f ca="1">IF(AND('Mapa final'!$AJ$15="Muy Alta",'Mapa final'!$AL$15="Leve"),CONCATENATE("R2C",'Mapa final'!$S$15),"")</f>
        <v/>
      </c>
      <c r="R46" s="174" t="str">
        <f ca="1">IF(AND('Mapa final'!$AJ$15="Muy Alta",'Mapa final'!$AL$15="Leve"),CONCATENATE("R2C",'Mapa final'!$S$15),"")</f>
        <v/>
      </c>
      <c r="S46" s="174" t="str">
        <f ca="1">IF(AND('Mapa final'!$AJ$15="Muy Alta",'Mapa final'!$AL$15="Leve"),CONCATENATE("R2C",'Mapa final'!$S$15),"")</f>
        <v/>
      </c>
      <c r="T46" s="174" t="str">
        <f ca="1">IF(AND('Mapa final'!$AJ$15="Muy Alta",'Mapa final'!$AL$15="Leve"),CONCATENATE("R2C",'Mapa final'!$S$15),"")</f>
        <v/>
      </c>
      <c r="U46" s="174" t="str">
        <f ca="1">IF(AND('Mapa final'!$AJ$15="Muy Alta",'Mapa final'!$AL$15="Leve"),CONCATENATE("R2C",'Mapa final'!$S$15),"")</f>
        <v/>
      </c>
      <c r="V46" s="52" t="str">
        <f ca="1">IF(AND('Mapa final'!$AJ$15="Muy Alta",'Mapa final'!$AL$15="Leve"),CONCATENATE("R2C",'Mapa final'!$S$15),"")</f>
        <v/>
      </c>
      <c r="W46" s="51" t="str">
        <f ca="1">IF(AND('Mapa final'!$AJ$15="Muy Alta",'Mapa final'!$AL$15="Leve"),CONCATENATE("R2C",'Mapa final'!$S$15),"")</f>
        <v/>
      </c>
      <c r="X46" s="174" t="str">
        <f ca="1">IF(AND('Mapa final'!$AJ$15="Muy Alta",'Mapa final'!$AL$15="Leve"),CONCATENATE("R2C",'Mapa final'!$S$15),"")</f>
        <v/>
      </c>
      <c r="Y46" s="174" t="str">
        <f ca="1">IF(AND('Mapa final'!$AJ$15="Muy Alta",'Mapa final'!$AL$15="Leve"),CONCATENATE("R2C",'Mapa final'!$S$15),"")</f>
        <v/>
      </c>
      <c r="Z46" s="174" t="str">
        <f ca="1">IF(AND('Mapa final'!$AJ$15="Muy Alta",'Mapa final'!$AL$15="Leve"),CONCATENATE("R2C",'Mapa final'!$S$15),"")</f>
        <v/>
      </c>
      <c r="AA46" s="174" t="str">
        <f ca="1">IF(AND('Mapa final'!$AJ$15="Muy Alta",'Mapa final'!$AL$15="Leve"),CONCATENATE("R2C",'Mapa final'!$S$15),"")</f>
        <v/>
      </c>
      <c r="AB46" s="52" t="str">
        <f ca="1">IF(AND('Mapa final'!$AJ$15="Muy Alta",'Mapa final'!$AL$15="Leve"),CONCATENATE("R2C",'Mapa final'!$S$15),"")</f>
        <v/>
      </c>
      <c r="AC46" s="38" t="str">
        <f ca="1">IF(AND('Mapa final'!$AJ$15="Muy Alta",'Mapa final'!$AL$15="Leve"),CONCATENATE("R2C",'Mapa final'!$S$15),"")</f>
        <v/>
      </c>
      <c r="AD46" s="173" t="str">
        <f ca="1">IF(AND('Mapa final'!$AJ$15="Muy Alta",'Mapa final'!$AL$15="Leve"),CONCATENATE("R2C",'Mapa final'!$S$15),"")</f>
        <v/>
      </c>
      <c r="AE46" s="173" t="str">
        <f ca="1">IF(AND('Mapa final'!$AJ$15="Muy Alta",'Mapa final'!$AL$15="Leve"),CONCATENATE("R2C",'Mapa final'!$S$15),"")</f>
        <v/>
      </c>
      <c r="AF46" s="173" t="str">
        <f ca="1">IF(AND('Mapa final'!$AJ$15="Muy Alta",'Mapa final'!$AL$15="Leve"),CONCATENATE("R2C",'Mapa final'!$S$15),"")</f>
        <v/>
      </c>
      <c r="AG46" s="173" t="str">
        <f ca="1">IF(AND('Mapa final'!$AJ$15="Muy Alta",'Mapa final'!$AL$15="Leve"),CONCATENATE("R2C",'Mapa final'!$S$15),"")</f>
        <v/>
      </c>
      <c r="AH46" s="173" t="str">
        <f ca="1">IF(AND('Mapa final'!$AJ$15="Muy Alta",'Mapa final'!$AL$15="Leve"),CONCATENATE("R2C",'Mapa final'!$S$15),"")</f>
        <v/>
      </c>
      <c r="AI46" s="40" t="str">
        <f ca="1">IF(AND('Mapa final'!$AJ$15="Muy Alta",'Mapa final'!$AL$15="Leve"),CONCATENATE("R2C",'Mapa final'!$S$15),"")</f>
        <v/>
      </c>
      <c r="AJ46" s="217" t="str">
        <f>IF(AND('[4]Mapa final'!$AJ$16="Muy Alta",'[4]Mapa final'!$AL$16="Catastrófico"),CONCATENATE("R2C",'[4]Mapa final'!$S$16),"")</f>
        <v/>
      </c>
      <c r="AK46" s="217" t="str">
        <f>IF(AND('[4]Mapa final'!$AJ$17="Muy Alta",'[4]Mapa final'!$AL$17="Catastrófico"),CONCATENATE("R2C",'[4]Mapa final'!$S$17),"")</f>
        <v/>
      </c>
      <c r="AL46" s="217" t="str">
        <f>IF(AND('[4]Mapa final'!$AJ$18="Muy Alta",'[4]Mapa final'!$AL$18="Catastrófico"),CONCATENATE("R2C",'[4]Mapa final'!$S$18),"")</f>
        <v/>
      </c>
      <c r="AM46" s="217" t="str">
        <f>IF(AND('[4]Mapa final'!$AJ$19="Muy Alta",'[4]Mapa final'!$AL$19="Catastrófico"),CONCATENATE("R2C",'[4]Mapa final'!$S$19),"")</f>
        <v/>
      </c>
      <c r="AN46" s="41" t="str">
        <f>IF(AND('[4]Mapa final'!$AJ$20="Muy Alta",'[4]Mapa final'!$AL$20="Catastrófico"),CONCATENATE("R2C",'[4]Mapa final'!$S$20),"")</f>
        <v/>
      </c>
      <c r="AO46" s="64"/>
      <c r="AP46" s="526"/>
      <c r="AQ46" s="527"/>
      <c r="AR46" s="527"/>
      <c r="AS46" s="527"/>
      <c r="AT46" s="527"/>
      <c r="AU46" s="528"/>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row>
    <row r="47" spans="2:77" ht="15" customHeight="1" x14ac:dyDescent="0.25">
      <c r="B47" s="64"/>
      <c r="C47" s="453"/>
      <c r="D47" s="453"/>
      <c r="E47" s="454"/>
      <c r="F47" s="493"/>
      <c r="G47" s="494"/>
      <c r="H47" s="494"/>
      <c r="I47" s="494"/>
      <c r="J47" s="494"/>
      <c r="K47" s="59" t="str">
        <f ca="1">IF(AND('Mapa final'!$AJ$15="Muy Alta",'Mapa final'!$AL$15="Leve"),CONCATENATE("R2C",'Mapa final'!$S$15),"")</f>
        <v/>
      </c>
      <c r="L47" s="218" t="str">
        <f ca="1">IF(AND('Mapa final'!$AJ$15="Muy Alta",'Mapa final'!$AL$15="Leve"),CONCATENATE("R2C",'Mapa final'!$S$15),"")</f>
        <v/>
      </c>
      <c r="M47" s="218" t="str">
        <f ca="1">IF(AND('Mapa final'!$AJ$15="Muy Alta",'Mapa final'!$AL$15="Leve"),CONCATENATE("R2C",'Mapa final'!$S$15),"")</f>
        <v/>
      </c>
      <c r="N47" s="218" t="str">
        <f ca="1">IF(AND('Mapa final'!$AJ$15="Muy Alta",'Mapa final'!$AL$15="Leve"),CONCATENATE("R2C",'Mapa final'!$S$15),"")</f>
        <v/>
      </c>
      <c r="O47" s="218" t="str">
        <f ca="1">IF(AND('Mapa final'!$AJ$15="Muy Alta",'Mapa final'!$AL$15="Leve"),CONCATENATE("R2C",'Mapa final'!$S$15),"")</f>
        <v/>
      </c>
      <c r="P47" s="60" t="str">
        <f ca="1">IF(AND('Mapa final'!$AJ$15="Muy Alta",'Mapa final'!$AL$15="Leve"),CONCATENATE("R2C",'Mapa final'!$S$15),"")</f>
        <v/>
      </c>
      <c r="Q47" s="51" t="str">
        <f ca="1">IF(AND('Mapa final'!$AJ$15="Muy Alta",'Mapa final'!$AL$15="Leve"),CONCATENATE("R2C",'Mapa final'!$S$15),"")</f>
        <v/>
      </c>
      <c r="R47" s="174" t="str">
        <f ca="1">IF(AND('Mapa final'!$AJ$15="Muy Alta",'Mapa final'!$AL$15="Leve"),CONCATENATE("R2C",'Mapa final'!$S$15),"")</f>
        <v/>
      </c>
      <c r="S47" s="174" t="str">
        <f ca="1">IF(AND('Mapa final'!$AJ$15="Muy Alta",'Mapa final'!$AL$15="Leve"),CONCATENATE("R2C",'Mapa final'!$S$15),"")</f>
        <v/>
      </c>
      <c r="T47" s="174" t="str">
        <f ca="1">IF(AND('Mapa final'!$AJ$15="Muy Alta",'Mapa final'!$AL$15="Leve"),CONCATENATE("R2C",'Mapa final'!$S$15),"")</f>
        <v/>
      </c>
      <c r="U47" s="174" t="str">
        <f ca="1">IF(AND('Mapa final'!$AJ$15="Muy Alta",'Mapa final'!$AL$15="Leve"),CONCATENATE("R2C",'Mapa final'!$S$15),"")</f>
        <v/>
      </c>
      <c r="V47" s="52" t="str">
        <f ca="1">IF(AND('Mapa final'!$AJ$15="Muy Alta",'Mapa final'!$AL$15="Leve"),CONCATENATE("R2C",'Mapa final'!$S$15),"")</f>
        <v/>
      </c>
      <c r="W47" s="51" t="str">
        <f ca="1">IF(AND('Mapa final'!$AJ$15="Muy Alta",'Mapa final'!$AL$15="Leve"),CONCATENATE("R2C",'Mapa final'!$S$15),"")</f>
        <v/>
      </c>
      <c r="X47" s="174" t="str">
        <f ca="1">IF(AND('Mapa final'!$AJ$15="Muy Alta",'Mapa final'!$AL$15="Leve"),CONCATENATE("R2C",'Mapa final'!$S$15),"")</f>
        <v/>
      </c>
      <c r="Y47" s="174" t="str">
        <f ca="1">IF(AND('Mapa final'!$AJ$15="Muy Alta",'Mapa final'!$AL$15="Leve"),CONCATENATE("R2C",'Mapa final'!$S$15),"")</f>
        <v/>
      </c>
      <c r="Z47" s="174" t="str">
        <f ca="1">IF(AND('Mapa final'!$AJ$15="Muy Alta",'Mapa final'!$AL$15="Leve"),CONCATENATE("R2C",'Mapa final'!$S$15),"")</f>
        <v/>
      </c>
      <c r="AA47" s="174" t="str">
        <f ca="1">IF(AND('Mapa final'!$AJ$15="Muy Alta",'Mapa final'!$AL$15="Leve"),CONCATENATE("R2C",'Mapa final'!$S$15),"")</f>
        <v/>
      </c>
      <c r="AB47" s="52" t="str">
        <f ca="1">IF(AND('Mapa final'!$AJ$15="Muy Alta",'Mapa final'!$AL$15="Leve"),CONCATENATE("R2C",'Mapa final'!$S$15),"")</f>
        <v/>
      </c>
      <c r="AC47" s="38" t="str">
        <f ca="1">IF(AND('Mapa final'!$AJ$15="Muy Alta",'Mapa final'!$AL$15="Leve"),CONCATENATE("R2C",'Mapa final'!$S$15),"")</f>
        <v/>
      </c>
      <c r="AD47" s="173" t="str">
        <f ca="1">IF(AND('Mapa final'!$AJ$15="Muy Alta",'Mapa final'!$AL$15="Leve"),CONCATENATE("R2C",'Mapa final'!$S$15),"")</f>
        <v/>
      </c>
      <c r="AE47" s="173" t="str">
        <f ca="1">IF(AND('Mapa final'!$AJ$15="Muy Alta",'Mapa final'!$AL$15="Leve"),CONCATENATE("R2C",'Mapa final'!$S$15),"")</f>
        <v/>
      </c>
      <c r="AF47" s="173" t="str">
        <f ca="1">IF(AND('Mapa final'!$AJ$15="Muy Alta",'Mapa final'!$AL$15="Leve"),CONCATENATE("R2C",'Mapa final'!$S$15),"")</f>
        <v/>
      </c>
      <c r="AG47" s="173" t="str">
        <f ca="1">IF(AND('Mapa final'!$AJ$15="Muy Alta",'Mapa final'!$AL$15="Leve"),CONCATENATE("R2C",'Mapa final'!$S$15),"")</f>
        <v/>
      </c>
      <c r="AH47" s="173" t="str">
        <f ca="1">IF(AND('Mapa final'!$AJ$15="Muy Alta",'Mapa final'!$AL$15="Leve"),CONCATENATE("R2C",'Mapa final'!$S$15),"")</f>
        <v/>
      </c>
      <c r="AI47" s="40" t="str">
        <f ca="1">IF(AND('Mapa final'!$AJ$15="Muy Alta",'Mapa final'!$AL$15="Leve"),CONCATENATE("R2C",'Mapa final'!$S$15),"")</f>
        <v/>
      </c>
      <c r="AJ47" s="217" t="str">
        <f>IF(AND('[4]Mapa final'!$AJ$16="Muy Alta",'[4]Mapa final'!$AL$16="Catastrófico"),CONCATENATE("R2C",'[4]Mapa final'!$S$16),"")</f>
        <v/>
      </c>
      <c r="AK47" s="217" t="str">
        <f>IF(AND('[4]Mapa final'!$AJ$17="Muy Alta",'[4]Mapa final'!$AL$17="Catastrófico"),CONCATENATE("R2C",'[4]Mapa final'!$S$17),"")</f>
        <v/>
      </c>
      <c r="AL47" s="217" t="str">
        <f>IF(AND('[4]Mapa final'!$AJ$18="Muy Alta",'[4]Mapa final'!$AL$18="Catastrófico"),CONCATENATE("R2C",'[4]Mapa final'!$S$18),"")</f>
        <v/>
      </c>
      <c r="AM47" s="217" t="str">
        <f>IF(AND('[4]Mapa final'!$AJ$19="Muy Alta",'[4]Mapa final'!$AL$19="Catastrófico"),CONCATENATE("R2C",'[4]Mapa final'!$S$19),"")</f>
        <v/>
      </c>
      <c r="AN47" s="41" t="str">
        <f>IF(AND('[4]Mapa final'!$AJ$20="Muy Alta",'[4]Mapa final'!$AL$20="Catastrófico"),CONCATENATE("R2C",'[4]Mapa final'!$S$20),"")</f>
        <v/>
      </c>
      <c r="AO47" s="64"/>
      <c r="AP47" s="526"/>
      <c r="AQ47" s="527"/>
      <c r="AR47" s="527"/>
      <c r="AS47" s="527"/>
      <c r="AT47" s="527"/>
      <c r="AU47" s="528"/>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row>
    <row r="48" spans="2:77" ht="15" customHeight="1" x14ac:dyDescent="0.25">
      <c r="B48" s="64"/>
      <c r="C48" s="453"/>
      <c r="D48" s="453"/>
      <c r="E48" s="454"/>
      <c r="F48" s="493"/>
      <c r="G48" s="494"/>
      <c r="H48" s="494"/>
      <c r="I48" s="494"/>
      <c r="J48" s="494"/>
      <c r="K48" s="59" t="str">
        <f ca="1">IF(AND('Mapa final'!$AJ$15="Muy Alta",'Mapa final'!$AL$15="Leve"),CONCATENATE("R2C",'Mapa final'!$S$15),"")</f>
        <v/>
      </c>
      <c r="L48" s="218" t="str">
        <f ca="1">IF(AND('Mapa final'!$AJ$15="Muy Alta",'Mapa final'!$AL$15="Leve"),CONCATENATE("R2C",'Mapa final'!$S$15),"")</f>
        <v/>
      </c>
      <c r="M48" s="218" t="str">
        <f ca="1">IF(AND('Mapa final'!$AJ$15="Muy Alta",'Mapa final'!$AL$15="Leve"),CONCATENATE("R2C",'Mapa final'!$S$15),"")</f>
        <v/>
      </c>
      <c r="N48" s="218" t="str">
        <f ca="1">IF(AND('Mapa final'!$AJ$15="Muy Alta",'Mapa final'!$AL$15="Leve"),CONCATENATE("R2C",'Mapa final'!$S$15),"")</f>
        <v/>
      </c>
      <c r="O48" s="218" t="str">
        <f ca="1">IF(AND('Mapa final'!$AJ$15="Muy Alta",'Mapa final'!$AL$15="Leve"),CONCATENATE("R2C",'Mapa final'!$S$15),"")</f>
        <v/>
      </c>
      <c r="P48" s="60" t="str">
        <f ca="1">IF(AND('Mapa final'!$AJ$15="Muy Alta",'Mapa final'!$AL$15="Leve"),CONCATENATE("R2C",'Mapa final'!$S$15),"")</f>
        <v/>
      </c>
      <c r="Q48" s="51" t="str">
        <f ca="1">IF(AND('Mapa final'!$AJ$15="Muy Alta",'Mapa final'!$AL$15="Leve"),CONCATENATE("R2C",'Mapa final'!$S$15),"")</f>
        <v/>
      </c>
      <c r="R48" s="174" t="str">
        <f ca="1">IF(AND('Mapa final'!$AJ$15="Muy Alta",'Mapa final'!$AL$15="Leve"),CONCATENATE("R2C",'Mapa final'!$S$15),"")</f>
        <v/>
      </c>
      <c r="S48" s="174" t="str">
        <f ca="1">IF(AND('Mapa final'!$AJ$15="Muy Alta",'Mapa final'!$AL$15="Leve"),CONCATENATE("R2C",'Mapa final'!$S$15),"")</f>
        <v/>
      </c>
      <c r="T48" s="174" t="str">
        <f ca="1">IF(AND('Mapa final'!$AJ$15="Muy Alta",'Mapa final'!$AL$15="Leve"),CONCATENATE("R2C",'Mapa final'!$S$15),"")</f>
        <v/>
      </c>
      <c r="U48" s="174" t="str">
        <f ca="1">IF(AND('Mapa final'!$AJ$15="Muy Alta",'Mapa final'!$AL$15="Leve"),CONCATENATE("R2C",'Mapa final'!$S$15),"")</f>
        <v/>
      </c>
      <c r="V48" s="52" t="str">
        <f ca="1">IF(AND('Mapa final'!$AJ$15="Muy Alta",'Mapa final'!$AL$15="Leve"),CONCATENATE("R2C",'Mapa final'!$S$15),"")</f>
        <v/>
      </c>
      <c r="W48" s="51" t="str">
        <f ca="1">IF(AND('Mapa final'!$AJ$15="Muy Alta",'Mapa final'!$AL$15="Leve"),CONCATENATE("R2C",'Mapa final'!$S$15),"")</f>
        <v/>
      </c>
      <c r="X48" s="174" t="str">
        <f ca="1">IF(AND('Mapa final'!$AJ$15="Muy Alta",'Mapa final'!$AL$15="Leve"),CONCATENATE("R2C",'Mapa final'!$S$15),"")</f>
        <v/>
      </c>
      <c r="Y48" s="174" t="str">
        <f ca="1">IF(AND('Mapa final'!$AJ$15="Muy Alta",'Mapa final'!$AL$15="Leve"),CONCATENATE("R2C",'Mapa final'!$S$15),"")</f>
        <v/>
      </c>
      <c r="Z48" s="174" t="str">
        <f ca="1">IF(AND('Mapa final'!$AJ$15="Muy Alta",'Mapa final'!$AL$15="Leve"),CONCATENATE("R2C",'Mapa final'!$S$15),"")</f>
        <v/>
      </c>
      <c r="AA48" s="174" t="str">
        <f ca="1">IF(AND('Mapa final'!$AJ$15="Muy Alta",'Mapa final'!$AL$15="Leve"),CONCATENATE("R2C",'Mapa final'!$S$15),"")</f>
        <v/>
      </c>
      <c r="AB48" s="52" t="str">
        <f ca="1">IF(AND('Mapa final'!$AJ$15="Muy Alta",'Mapa final'!$AL$15="Leve"),CONCATENATE("R2C",'Mapa final'!$S$15),"")</f>
        <v/>
      </c>
      <c r="AC48" s="38" t="str">
        <f ca="1">IF(AND('Mapa final'!$AJ$15="Muy Alta",'Mapa final'!$AL$15="Leve"),CONCATENATE("R2C",'Mapa final'!$S$15),"")</f>
        <v/>
      </c>
      <c r="AD48" s="173" t="str">
        <f ca="1">IF(AND('Mapa final'!$AJ$15="Muy Alta",'Mapa final'!$AL$15="Leve"),CONCATENATE("R2C",'Mapa final'!$S$15),"")</f>
        <v/>
      </c>
      <c r="AE48" s="173" t="str">
        <f ca="1">IF(AND('Mapa final'!$AJ$15="Muy Alta",'Mapa final'!$AL$15="Leve"),CONCATENATE("R2C",'Mapa final'!$S$15),"")</f>
        <v/>
      </c>
      <c r="AF48" s="173" t="str">
        <f ca="1">IF(AND('Mapa final'!$AJ$15="Muy Alta",'Mapa final'!$AL$15="Leve"),CONCATENATE("R2C",'Mapa final'!$S$15),"")</f>
        <v/>
      </c>
      <c r="AG48" s="173" t="str">
        <f ca="1">IF(AND('Mapa final'!$AJ$15="Muy Alta",'Mapa final'!$AL$15="Leve"),CONCATENATE("R2C",'Mapa final'!$S$15),"")</f>
        <v/>
      </c>
      <c r="AH48" s="173" t="str">
        <f ca="1">IF(AND('Mapa final'!$AJ$15="Muy Alta",'Mapa final'!$AL$15="Leve"),CONCATENATE("R2C",'Mapa final'!$S$15),"")</f>
        <v/>
      </c>
      <c r="AI48" s="40" t="str">
        <f ca="1">IF(AND('Mapa final'!$AJ$15="Muy Alta",'Mapa final'!$AL$15="Leve"),CONCATENATE("R2C",'Mapa final'!$S$15),"")</f>
        <v/>
      </c>
      <c r="AJ48" s="217" t="str">
        <f>IF(AND('[4]Mapa final'!$AJ$16="Muy Alta",'[4]Mapa final'!$AL$16="Catastrófico"),CONCATENATE("R2C",'[4]Mapa final'!$S$16),"")</f>
        <v/>
      </c>
      <c r="AK48" s="217" t="str">
        <f>IF(AND('[4]Mapa final'!$AJ$17="Muy Alta",'[4]Mapa final'!$AL$17="Catastrófico"),CONCATENATE("R2C",'[4]Mapa final'!$S$17),"")</f>
        <v/>
      </c>
      <c r="AL48" s="217" t="str">
        <f>IF(AND('[4]Mapa final'!$AJ$18="Muy Alta",'[4]Mapa final'!$AL$18="Catastrófico"),CONCATENATE("R2C",'[4]Mapa final'!$S$18),"")</f>
        <v/>
      </c>
      <c r="AM48" s="217" t="str">
        <f>IF(AND('[4]Mapa final'!$AJ$19="Muy Alta",'[4]Mapa final'!$AL$19="Catastrófico"),CONCATENATE("R2C",'[4]Mapa final'!$S$19),"")</f>
        <v/>
      </c>
      <c r="AN48" s="41" t="str">
        <f>IF(AND('[4]Mapa final'!$AJ$20="Muy Alta",'[4]Mapa final'!$AL$20="Catastrófico"),CONCATENATE("R2C",'[4]Mapa final'!$S$20),"")</f>
        <v/>
      </c>
      <c r="AO48" s="64"/>
      <c r="AP48" s="526"/>
      <c r="AQ48" s="527"/>
      <c r="AR48" s="527"/>
      <c r="AS48" s="527"/>
      <c r="AT48" s="527"/>
      <c r="AU48" s="528"/>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row>
    <row r="49" spans="2:81" ht="15" customHeight="1" x14ac:dyDescent="0.25">
      <c r="B49" s="64"/>
      <c r="C49" s="453"/>
      <c r="D49" s="453"/>
      <c r="E49" s="454"/>
      <c r="F49" s="493"/>
      <c r="G49" s="494"/>
      <c r="H49" s="494"/>
      <c r="I49" s="494"/>
      <c r="J49" s="494"/>
      <c r="K49" s="59" t="str">
        <f ca="1">IF(AND('Mapa final'!$AJ$15="Muy Alta",'Mapa final'!$AL$15="Leve"),CONCATENATE("R2C",'Mapa final'!$S$15),"")</f>
        <v/>
      </c>
      <c r="L49" s="218" t="str">
        <f ca="1">IF(AND('Mapa final'!$AJ$15="Muy Alta",'Mapa final'!$AL$15="Leve"),CONCATENATE("R2C",'Mapa final'!$S$15),"")</f>
        <v/>
      </c>
      <c r="M49" s="218" t="str">
        <f ca="1">IF(AND('Mapa final'!$AJ$15="Muy Alta",'Mapa final'!$AL$15="Leve"),CONCATENATE("R2C",'Mapa final'!$S$15),"")</f>
        <v/>
      </c>
      <c r="N49" s="218" t="str">
        <f ca="1">IF(AND('Mapa final'!$AJ$15="Muy Alta",'Mapa final'!$AL$15="Leve"),CONCATENATE("R2C",'Mapa final'!$S$15),"")</f>
        <v/>
      </c>
      <c r="O49" s="218" t="str">
        <f ca="1">IF(AND('Mapa final'!$AJ$15="Muy Alta",'Mapa final'!$AL$15="Leve"),CONCATENATE("R2C",'Mapa final'!$S$15),"")</f>
        <v/>
      </c>
      <c r="P49" s="60" t="str">
        <f ca="1">IF(AND('Mapa final'!$AJ$15="Muy Alta",'Mapa final'!$AL$15="Leve"),CONCATENATE("R2C",'Mapa final'!$S$15),"")</f>
        <v/>
      </c>
      <c r="Q49" s="51" t="str">
        <f ca="1">IF(AND('Mapa final'!$AJ$15="Muy Alta",'Mapa final'!$AL$15="Leve"),CONCATENATE("R2C",'Mapa final'!$S$15),"")</f>
        <v/>
      </c>
      <c r="R49" s="174" t="str">
        <f ca="1">IF(AND('Mapa final'!$AJ$15="Muy Alta",'Mapa final'!$AL$15="Leve"),CONCATENATE("R2C",'Mapa final'!$S$15),"")</f>
        <v/>
      </c>
      <c r="S49" s="174" t="str">
        <f ca="1">IF(AND('Mapa final'!$AJ$15="Muy Alta",'Mapa final'!$AL$15="Leve"),CONCATENATE("R2C",'Mapa final'!$S$15),"")</f>
        <v/>
      </c>
      <c r="T49" s="174" t="str">
        <f ca="1">IF(AND('Mapa final'!$AJ$15="Muy Alta",'Mapa final'!$AL$15="Leve"),CONCATENATE("R2C",'Mapa final'!$S$15),"")</f>
        <v/>
      </c>
      <c r="U49" s="174" t="str">
        <f ca="1">IF(AND('Mapa final'!$AJ$15="Muy Alta",'Mapa final'!$AL$15="Leve"),CONCATENATE("R2C",'Mapa final'!$S$15),"")</f>
        <v/>
      </c>
      <c r="V49" s="52" t="str">
        <f ca="1">IF(AND('Mapa final'!$AJ$15="Muy Alta",'Mapa final'!$AL$15="Leve"),CONCATENATE("R2C",'Mapa final'!$S$15),"")</f>
        <v/>
      </c>
      <c r="W49" s="51" t="str">
        <f ca="1">IF(AND('Mapa final'!$AJ$15="Muy Alta",'Mapa final'!$AL$15="Leve"),CONCATENATE("R2C",'Mapa final'!$S$15),"")</f>
        <v/>
      </c>
      <c r="X49" s="174" t="str">
        <f ca="1">IF(AND('Mapa final'!$AJ$15="Muy Alta",'Mapa final'!$AL$15="Leve"),CONCATENATE("R2C",'Mapa final'!$S$15),"")</f>
        <v/>
      </c>
      <c r="Y49" s="174" t="str">
        <f ca="1">IF(AND('Mapa final'!$AJ$15="Muy Alta",'Mapa final'!$AL$15="Leve"),CONCATENATE("R2C",'Mapa final'!$S$15),"")</f>
        <v/>
      </c>
      <c r="Z49" s="174" t="str">
        <f ca="1">IF(AND('Mapa final'!$AJ$15="Muy Alta",'Mapa final'!$AL$15="Leve"),CONCATENATE("R2C",'Mapa final'!$S$15),"")</f>
        <v/>
      </c>
      <c r="AA49" s="174" t="str">
        <f ca="1">IF(AND('Mapa final'!$AJ$15="Muy Alta",'Mapa final'!$AL$15="Leve"),CONCATENATE("R2C",'Mapa final'!$S$15),"")</f>
        <v/>
      </c>
      <c r="AB49" s="52" t="str">
        <f ca="1">IF(AND('Mapa final'!$AJ$15="Muy Alta",'Mapa final'!$AL$15="Leve"),CONCATENATE("R2C",'Mapa final'!$S$15),"")</f>
        <v/>
      </c>
      <c r="AC49" s="38" t="str">
        <f ca="1">IF(AND('Mapa final'!$AJ$15="Muy Alta",'Mapa final'!$AL$15="Leve"),CONCATENATE("R2C",'Mapa final'!$S$15),"")</f>
        <v/>
      </c>
      <c r="AD49" s="173" t="str">
        <f ca="1">IF(AND('Mapa final'!$AJ$15="Muy Alta",'Mapa final'!$AL$15="Leve"),CONCATENATE("R2C",'Mapa final'!$S$15),"")</f>
        <v/>
      </c>
      <c r="AE49" s="173" t="str">
        <f ca="1">IF(AND('Mapa final'!$AJ$15="Muy Alta",'Mapa final'!$AL$15="Leve"),CONCATENATE("R2C",'Mapa final'!$S$15),"")</f>
        <v/>
      </c>
      <c r="AF49" s="173" t="str">
        <f ca="1">IF(AND('Mapa final'!$AJ$15="Muy Alta",'Mapa final'!$AL$15="Leve"),CONCATENATE("R2C",'Mapa final'!$S$15),"")</f>
        <v/>
      </c>
      <c r="AG49" s="173" t="str">
        <f ca="1">IF(AND('Mapa final'!$AJ$15="Muy Alta",'Mapa final'!$AL$15="Leve"),CONCATENATE("R2C",'Mapa final'!$S$15),"")</f>
        <v/>
      </c>
      <c r="AH49" s="173" t="str">
        <f ca="1">IF(AND('Mapa final'!$AJ$15="Muy Alta",'Mapa final'!$AL$15="Leve"),CONCATENATE("R2C",'Mapa final'!$S$15),"")</f>
        <v/>
      </c>
      <c r="AI49" s="40" t="str">
        <f ca="1">IF(AND('Mapa final'!$AJ$15="Muy Alta",'Mapa final'!$AL$15="Leve"),CONCATENATE("R2C",'Mapa final'!$S$15),"")</f>
        <v/>
      </c>
      <c r="AJ49" s="217" t="str">
        <f>IF(AND('[4]Mapa final'!$AJ$16="Muy Alta",'[4]Mapa final'!$AL$16="Catastrófico"),CONCATENATE("R2C",'[4]Mapa final'!$S$16),"")</f>
        <v/>
      </c>
      <c r="AK49" s="217" t="str">
        <f>IF(AND('[4]Mapa final'!$AJ$17="Muy Alta",'[4]Mapa final'!$AL$17="Catastrófico"),CONCATENATE("R2C",'[4]Mapa final'!$S$17),"")</f>
        <v/>
      </c>
      <c r="AL49" s="217" t="str">
        <f>IF(AND('[4]Mapa final'!$AJ$18="Muy Alta",'[4]Mapa final'!$AL$18="Catastrófico"),CONCATENATE("R2C",'[4]Mapa final'!$S$18),"")</f>
        <v/>
      </c>
      <c r="AM49" s="217" t="str">
        <f>IF(AND('[4]Mapa final'!$AJ$19="Muy Alta",'[4]Mapa final'!$AL$19="Catastrófico"),CONCATENATE("R2C",'[4]Mapa final'!$S$19),"")</f>
        <v/>
      </c>
      <c r="AN49" s="41" t="str">
        <f>IF(AND('[4]Mapa final'!$AJ$20="Muy Alta",'[4]Mapa final'!$AL$20="Catastrófico"),CONCATENATE("R2C",'[4]Mapa final'!$S$20),"")</f>
        <v/>
      </c>
      <c r="AO49" s="64"/>
      <c r="AP49" s="526"/>
      <c r="AQ49" s="527"/>
      <c r="AR49" s="527"/>
      <c r="AS49" s="527"/>
      <c r="AT49" s="527"/>
      <c r="AU49" s="528"/>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row>
    <row r="50" spans="2:81" ht="15" customHeight="1" x14ac:dyDescent="0.25">
      <c r="B50" s="64"/>
      <c r="C50" s="453"/>
      <c r="D50" s="453"/>
      <c r="E50" s="454"/>
      <c r="F50" s="493"/>
      <c r="G50" s="494"/>
      <c r="H50" s="494"/>
      <c r="I50" s="494"/>
      <c r="J50" s="494"/>
      <c r="K50" s="59" t="str">
        <f ca="1">IF(AND('Mapa final'!$AJ$15="Muy Alta",'Mapa final'!$AL$15="Leve"),CONCATENATE("R2C",'Mapa final'!$S$15),"")</f>
        <v/>
      </c>
      <c r="L50" s="218" t="str">
        <f ca="1">IF(AND('Mapa final'!$AJ$15="Muy Alta",'Mapa final'!$AL$15="Leve"),CONCATENATE("R2C",'Mapa final'!$S$15),"")</f>
        <v/>
      </c>
      <c r="M50" s="218" t="str">
        <f ca="1">IF(AND('Mapa final'!$AJ$15="Muy Alta",'Mapa final'!$AL$15="Leve"),CONCATENATE("R2C",'Mapa final'!$S$15),"")</f>
        <v/>
      </c>
      <c r="N50" s="218" t="str">
        <f ca="1">IF(AND('Mapa final'!$AJ$15="Muy Alta",'Mapa final'!$AL$15="Leve"),CONCATENATE("R2C",'Mapa final'!$S$15),"")</f>
        <v/>
      </c>
      <c r="O50" s="218" t="str">
        <f ca="1">IF(AND('Mapa final'!$AJ$15="Muy Alta",'Mapa final'!$AL$15="Leve"),CONCATENATE("R2C",'Mapa final'!$S$15),"")</f>
        <v/>
      </c>
      <c r="P50" s="60" t="str">
        <f ca="1">IF(AND('Mapa final'!$AJ$15="Muy Alta",'Mapa final'!$AL$15="Leve"),CONCATENATE("R2C",'Mapa final'!$S$15),"")</f>
        <v/>
      </c>
      <c r="Q50" s="51" t="str">
        <f ca="1">IF(AND('Mapa final'!$AJ$15="Muy Alta",'Mapa final'!$AL$15="Leve"),CONCATENATE("R2C",'Mapa final'!$S$15),"")</f>
        <v/>
      </c>
      <c r="R50" s="174" t="str">
        <f ca="1">IF(AND('Mapa final'!$AJ$15="Muy Alta",'Mapa final'!$AL$15="Leve"),CONCATENATE("R2C",'Mapa final'!$S$15),"")</f>
        <v/>
      </c>
      <c r="S50" s="174" t="str">
        <f ca="1">IF(AND('Mapa final'!$AJ$15="Muy Alta",'Mapa final'!$AL$15="Leve"),CONCATENATE("R2C",'Mapa final'!$S$15),"")</f>
        <v/>
      </c>
      <c r="T50" s="174" t="str">
        <f ca="1">IF(AND('Mapa final'!$AJ$15="Muy Alta",'Mapa final'!$AL$15="Leve"),CONCATENATE("R2C",'Mapa final'!$S$15),"")</f>
        <v/>
      </c>
      <c r="U50" s="174" t="str">
        <f ca="1">IF(AND('Mapa final'!$AJ$15="Muy Alta",'Mapa final'!$AL$15="Leve"),CONCATENATE("R2C",'Mapa final'!$S$15),"")</f>
        <v/>
      </c>
      <c r="V50" s="52" t="str">
        <f ca="1">IF(AND('Mapa final'!$AJ$15="Muy Alta",'Mapa final'!$AL$15="Leve"),CONCATENATE("R2C",'Mapa final'!$S$15),"")</f>
        <v/>
      </c>
      <c r="W50" s="51" t="str">
        <f ca="1">IF(AND('Mapa final'!$AJ$15="Muy Alta",'Mapa final'!$AL$15="Leve"),CONCATENATE("R2C",'Mapa final'!$S$15),"")</f>
        <v/>
      </c>
      <c r="X50" s="174" t="str">
        <f ca="1">IF(AND('Mapa final'!$AJ$15="Muy Alta",'Mapa final'!$AL$15="Leve"),CONCATENATE("R2C",'Mapa final'!$S$15),"")</f>
        <v/>
      </c>
      <c r="Y50" s="174" t="str">
        <f ca="1">IF(AND('Mapa final'!$AJ$15="Muy Alta",'Mapa final'!$AL$15="Leve"),CONCATENATE("R2C",'Mapa final'!$S$15),"")</f>
        <v/>
      </c>
      <c r="Z50" s="174" t="str">
        <f ca="1">IF(AND('Mapa final'!$AJ$15="Muy Alta",'Mapa final'!$AL$15="Leve"),CONCATENATE("R2C",'Mapa final'!$S$15),"")</f>
        <v/>
      </c>
      <c r="AA50" s="174" t="str">
        <f ca="1">IF(AND('Mapa final'!$AJ$15="Muy Alta",'Mapa final'!$AL$15="Leve"),CONCATENATE("R2C",'Mapa final'!$S$15),"")</f>
        <v/>
      </c>
      <c r="AB50" s="52" t="str">
        <f ca="1">IF(AND('Mapa final'!$AJ$15="Muy Alta",'Mapa final'!$AL$15="Leve"),CONCATENATE("R2C",'Mapa final'!$S$15),"")</f>
        <v/>
      </c>
      <c r="AC50" s="38" t="str">
        <f ca="1">IF(AND('Mapa final'!$AJ$15="Muy Alta",'Mapa final'!$AL$15="Leve"),CONCATENATE("R2C",'Mapa final'!$S$15),"")</f>
        <v/>
      </c>
      <c r="AD50" s="173" t="str">
        <f ca="1">IF(AND('Mapa final'!$AJ$15="Muy Alta",'Mapa final'!$AL$15="Leve"),CONCATENATE("R2C",'Mapa final'!$S$15),"")</f>
        <v/>
      </c>
      <c r="AE50" s="173" t="str">
        <f ca="1">IF(AND('Mapa final'!$AJ$15="Muy Alta",'Mapa final'!$AL$15="Leve"),CONCATENATE("R2C",'Mapa final'!$S$15),"")</f>
        <v/>
      </c>
      <c r="AF50" s="173" t="str">
        <f ca="1">IF(AND('Mapa final'!$AJ$15="Muy Alta",'Mapa final'!$AL$15="Leve"),CONCATENATE("R2C",'Mapa final'!$S$15),"")</f>
        <v/>
      </c>
      <c r="AG50" s="173" t="str">
        <f ca="1">IF(AND('Mapa final'!$AJ$15="Muy Alta",'Mapa final'!$AL$15="Leve"),CONCATENATE("R2C",'Mapa final'!$S$15),"")</f>
        <v/>
      </c>
      <c r="AH50" s="173" t="str">
        <f ca="1">IF(AND('Mapa final'!$AJ$15="Muy Alta",'Mapa final'!$AL$15="Leve"),CONCATENATE("R2C",'Mapa final'!$S$15),"")</f>
        <v/>
      </c>
      <c r="AI50" s="40" t="str">
        <f ca="1">IF(AND('Mapa final'!$AJ$15="Muy Alta",'Mapa final'!$AL$15="Leve"),CONCATENATE("R2C",'Mapa final'!$S$15),"")</f>
        <v/>
      </c>
      <c r="AJ50" s="217" t="str">
        <f>IF(AND('[4]Mapa final'!$AJ$16="Muy Alta",'[4]Mapa final'!$AL$16="Catastrófico"),CONCATENATE("R2C",'[4]Mapa final'!$S$16),"")</f>
        <v/>
      </c>
      <c r="AK50" s="217" t="str">
        <f>IF(AND('[4]Mapa final'!$AJ$17="Muy Alta",'[4]Mapa final'!$AL$17="Catastrófico"),CONCATENATE("R2C",'[4]Mapa final'!$S$17),"")</f>
        <v/>
      </c>
      <c r="AL50" s="217" t="str">
        <f>IF(AND('[4]Mapa final'!$AJ$18="Muy Alta",'[4]Mapa final'!$AL$18="Catastrófico"),CONCATENATE("R2C",'[4]Mapa final'!$S$18),"")</f>
        <v/>
      </c>
      <c r="AM50" s="217" t="str">
        <f>IF(AND('[4]Mapa final'!$AJ$19="Muy Alta",'[4]Mapa final'!$AL$19="Catastrófico"),CONCATENATE("R2C",'[4]Mapa final'!$S$19),"")</f>
        <v/>
      </c>
      <c r="AN50" s="41" t="str">
        <f>IF(AND('[4]Mapa final'!$AJ$20="Muy Alta",'[4]Mapa final'!$AL$20="Catastrófico"),CONCATENATE("R2C",'[4]Mapa final'!$S$20),"")</f>
        <v/>
      </c>
      <c r="AO50" s="64"/>
      <c r="AP50" s="526"/>
      <c r="AQ50" s="527"/>
      <c r="AR50" s="527"/>
      <c r="AS50" s="527"/>
      <c r="AT50" s="527"/>
      <c r="AU50" s="528"/>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row>
    <row r="51" spans="2:81" ht="15.75" customHeight="1" thickBot="1" x14ac:dyDescent="0.3">
      <c r="B51" s="64"/>
      <c r="C51" s="453"/>
      <c r="D51" s="453"/>
      <c r="E51" s="454"/>
      <c r="F51" s="496"/>
      <c r="G51" s="497"/>
      <c r="H51" s="497"/>
      <c r="I51" s="497"/>
      <c r="J51" s="497"/>
      <c r="K51" s="61" t="str">
        <f ca="1">IF(AND('Mapa final'!$AJ$15="Muy Alta",'Mapa final'!$AL$15="Leve"),CONCATENATE("R2C",'Mapa final'!$S$15),"")</f>
        <v/>
      </c>
      <c r="L51" s="62" t="str">
        <f ca="1">IF(AND('Mapa final'!$AJ$15="Muy Alta",'Mapa final'!$AL$15="Leve"),CONCATENATE("R2C",'Mapa final'!$S$15),"")</f>
        <v/>
      </c>
      <c r="M51" s="62" t="str">
        <f ca="1">IF(AND('Mapa final'!$AJ$15="Muy Alta",'Mapa final'!$AL$15="Leve"),CONCATENATE("R2C",'Mapa final'!$S$15),"")</f>
        <v/>
      </c>
      <c r="N51" s="62" t="str">
        <f ca="1">IF(AND('Mapa final'!$AJ$15="Muy Alta",'Mapa final'!$AL$15="Leve"),CONCATENATE("R2C",'Mapa final'!$S$15),"")</f>
        <v/>
      </c>
      <c r="O51" s="62" t="str">
        <f ca="1">IF(AND('Mapa final'!$AJ$15="Muy Alta",'Mapa final'!$AL$15="Leve"),CONCATENATE("R2C",'Mapa final'!$S$15),"")</f>
        <v/>
      </c>
      <c r="P51" s="63" t="str">
        <f ca="1">IF(AND('Mapa final'!$AJ$15="Muy Alta",'Mapa final'!$AL$15="Leve"),CONCATENATE("R2C",'Mapa final'!$S$15),"")</f>
        <v/>
      </c>
      <c r="Q51" s="53" t="str">
        <f ca="1">IF(AND('Mapa final'!$AJ$15="Muy Alta",'Mapa final'!$AL$15="Leve"),CONCATENATE("R2C",'Mapa final'!$S$15),"")</f>
        <v/>
      </c>
      <c r="R51" s="54" t="str">
        <f ca="1">IF(AND('Mapa final'!$AJ$15="Muy Alta",'Mapa final'!$AL$15="Leve"),CONCATENATE("R2C",'Mapa final'!$S$15),"")</f>
        <v/>
      </c>
      <c r="S51" s="54" t="str">
        <f ca="1">IF(AND('Mapa final'!$AJ$15="Muy Alta",'Mapa final'!$AL$15="Leve"),CONCATENATE("R2C",'Mapa final'!$S$15),"")</f>
        <v/>
      </c>
      <c r="T51" s="54" t="str">
        <f ca="1">IF(AND('Mapa final'!$AJ$15="Muy Alta",'Mapa final'!$AL$15="Leve"),CONCATENATE("R2C",'Mapa final'!$S$15),"")</f>
        <v/>
      </c>
      <c r="U51" s="54" t="str">
        <f ca="1">IF(AND('Mapa final'!$AJ$15="Muy Alta",'Mapa final'!$AL$15="Leve"),CONCATENATE("R2C",'Mapa final'!$S$15),"")</f>
        <v/>
      </c>
      <c r="V51" s="55" t="str">
        <f ca="1">IF(AND('Mapa final'!$AJ$15="Muy Alta",'Mapa final'!$AL$15="Leve"),CONCATENATE("R2C",'Mapa final'!$S$15),"")</f>
        <v/>
      </c>
      <c r="W51" s="53" t="str">
        <f ca="1">IF(AND('Mapa final'!$AJ$15="Muy Alta",'Mapa final'!$AL$15="Leve"),CONCATENATE("R2C",'Mapa final'!$S$15),"")</f>
        <v/>
      </c>
      <c r="X51" s="54" t="str">
        <f ca="1">IF(AND('Mapa final'!$AJ$15="Muy Alta",'Mapa final'!$AL$15="Leve"),CONCATENATE("R2C",'Mapa final'!$S$15),"")</f>
        <v/>
      </c>
      <c r="Y51" s="54" t="str">
        <f ca="1">IF(AND('Mapa final'!$AJ$15="Muy Alta",'Mapa final'!$AL$15="Leve"),CONCATENATE("R2C",'Mapa final'!$S$15),"")</f>
        <v/>
      </c>
      <c r="Z51" s="54" t="str">
        <f ca="1">IF(AND('Mapa final'!$AJ$15="Muy Alta",'Mapa final'!$AL$15="Leve"),CONCATENATE("R2C",'Mapa final'!$S$15),"")</f>
        <v/>
      </c>
      <c r="AA51" s="54" t="str">
        <f ca="1">IF(AND('Mapa final'!$AJ$15="Muy Alta",'Mapa final'!$AL$15="Leve"),CONCATENATE("R2C",'Mapa final'!$S$15),"")</f>
        <v/>
      </c>
      <c r="AB51" s="55" t="str">
        <f ca="1">IF(AND('Mapa final'!$AJ$15="Muy Alta",'Mapa final'!$AL$15="Leve"),CONCATENATE("R2C",'Mapa final'!$S$15),"")</f>
        <v/>
      </c>
      <c r="AC51" s="42" t="str">
        <f ca="1">IF(AND('Mapa final'!$AJ$15="Muy Alta",'Mapa final'!$AL$15="Leve"),CONCATENATE("R2C",'Mapa final'!$S$15),"")</f>
        <v/>
      </c>
      <c r="AD51" s="43" t="str">
        <f ca="1">IF(AND('Mapa final'!$AJ$15="Muy Alta",'Mapa final'!$AL$15="Leve"),CONCATENATE("R2C",'Mapa final'!$S$15),"")</f>
        <v/>
      </c>
      <c r="AE51" s="43" t="str">
        <f ca="1">IF(AND('Mapa final'!$AJ$15="Muy Alta",'Mapa final'!$AL$15="Leve"),CONCATENATE("R2C",'Mapa final'!$S$15),"")</f>
        <v/>
      </c>
      <c r="AF51" s="43" t="str">
        <f ca="1">IF(AND('Mapa final'!$AJ$15="Muy Alta",'Mapa final'!$AL$15="Leve"),CONCATENATE("R2C",'Mapa final'!$S$15),"")</f>
        <v/>
      </c>
      <c r="AG51" s="43" t="str">
        <f ca="1">IF(AND('Mapa final'!$AJ$15="Muy Alta",'Mapa final'!$AL$15="Leve"),CONCATENATE("R2C",'Mapa final'!$S$15),"")</f>
        <v/>
      </c>
      <c r="AH51" s="43" t="str">
        <f ca="1">IF(AND('Mapa final'!$AJ$15="Muy Alta",'Mapa final'!$AL$15="Leve"),CONCATENATE("R2C",'Mapa final'!$S$15),"")</f>
        <v/>
      </c>
      <c r="AI51" s="45" t="str">
        <f ca="1">IF(AND('Mapa final'!$AJ$15="Muy Alta",'Mapa final'!$AL$15="Leve"),CONCATENATE("R2C",'Mapa final'!$S$15),"")</f>
        <v/>
      </c>
      <c r="AJ51" s="46" t="str">
        <f>IF(AND('[4]Mapa final'!$AJ$16="Muy Alta",'[4]Mapa final'!$AL$16="Catastrófico"),CONCATENATE("R2C",'[4]Mapa final'!$S$16),"")</f>
        <v/>
      </c>
      <c r="AK51" s="46" t="str">
        <f>IF(AND('[4]Mapa final'!$AJ$17="Muy Alta",'[4]Mapa final'!$AL$17="Catastrófico"),CONCATENATE("R2C",'[4]Mapa final'!$S$17),"")</f>
        <v/>
      </c>
      <c r="AL51" s="46" t="str">
        <f>IF(AND('[4]Mapa final'!$AJ$18="Muy Alta",'[4]Mapa final'!$AL$18="Catastrófico"),CONCATENATE("R2C",'[4]Mapa final'!$S$18),"")</f>
        <v/>
      </c>
      <c r="AM51" s="46" t="str">
        <f>IF(AND('[4]Mapa final'!$AJ$19="Muy Alta",'[4]Mapa final'!$AL$19="Catastrófico"),CONCATENATE("R2C",'[4]Mapa final'!$S$19),"")</f>
        <v/>
      </c>
      <c r="AN51" s="47" t="str">
        <f>IF(AND('[4]Mapa final'!$AJ$20="Muy Alta",'[4]Mapa final'!$AL$20="Catastrófico"),CONCATENATE("R2C",'[4]Mapa final'!$S$20),"")</f>
        <v/>
      </c>
      <c r="AO51" s="64"/>
      <c r="AP51" s="529"/>
      <c r="AQ51" s="530"/>
      <c r="AR51" s="530"/>
      <c r="AS51" s="530"/>
      <c r="AT51" s="530"/>
      <c r="AU51" s="531"/>
    </row>
    <row r="52" spans="2:81" ht="41.25" customHeight="1" x14ac:dyDescent="0.25">
      <c r="B52" s="64"/>
      <c r="C52" s="453"/>
      <c r="D52" s="453"/>
      <c r="E52" s="454"/>
      <c r="F52" s="499" t="s">
        <v>112</v>
      </c>
      <c r="G52" s="500"/>
      <c r="H52" s="500"/>
      <c r="I52" s="500"/>
      <c r="J52" s="500"/>
      <c r="K52" s="56" t="str">
        <f ca="1">IF(AND('Mapa final'!$AJ$15="Muy Alta",'Mapa final'!$AL$15="Leve"),CONCATENATE("R2C",'Mapa final'!$S$15),"")</f>
        <v/>
      </c>
      <c r="L52" s="57" t="str">
        <f ca="1">IF(AND('Mapa final'!$AJ$15="Muy Alta",'Mapa final'!$AL$15="Leve"),CONCATENATE("R2C",'Mapa final'!$S$15),"")</f>
        <v/>
      </c>
      <c r="M52" s="57" t="str">
        <f ca="1">IF(AND('Mapa final'!$AJ$15="Muy Alta",'Mapa final'!$AL$15="Leve"),CONCATENATE("R2C",'Mapa final'!$S$15),"")</f>
        <v/>
      </c>
      <c r="N52" s="57" t="str">
        <f ca="1">IF(AND('Mapa final'!$AJ$18="Muy Baja",'Mapa final'!$AL$18="leve"),CONCATENATE("R2C",'Mapa final'!$D$18),"")</f>
        <v/>
      </c>
      <c r="O52" s="57" t="str">
        <f ca="1">IF(AND('Mapa final'!$AJ$15="Muy Alta",'Mapa final'!$AL$15="Leve"),CONCATENATE("R2C",'Mapa final'!$S$15),"")</f>
        <v/>
      </c>
      <c r="P52" s="58" t="str">
        <f ca="1">IF(AND('Mapa final'!$AJ$15="Muy Alta",'Mapa final'!$AL$15="Leve"),CONCATENATE("R2C",'Mapa final'!$S$15),"")</f>
        <v/>
      </c>
      <c r="Q52" s="56" t="str">
        <f ca="1">IF(AND('Mapa final'!$AJ$15="Muy Alta",'Mapa final'!$AL$15="Leve"),CONCATENATE("R2C",'Mapa final'!$S$15),"")</f>
        <v/>
      </c>
      <c r="R52" s="57" t="str">
        <f ca="1">IF(AND('Mapa final'!$AJ$15="Muy Alta",'Mapa final'!$AL$15="Leve"),CONCATENATE("R2C",'Mapa final'!$S$15),"")</f>
        <v/>
      </c>
      <c r="S52" s="57" t="str">
        <f ca="1">IF(AND('Mapa final'!$AJ$15="Muy Alta",'Mapa final'!$AL$15="Leve"),CONCATENATE("R2C",'Mapa final'!$S$15),"")</f>
        <v/>
      </c>
      <c r="T52" s="57" t="str">
        <f ca="1">IF(AND('Mapa final'!$AJ$18="Muy Baja",'Mapa final'!$AL$18="Menor"),CONCATENATE("R2C",'Mapa final'!$D$18),"")</f>
        <v/>
      </c>
      <c r="U52" s="57" t="str">
        <f ca="1">IF(AND('Mapa final'!$AJ$15="Muy Alta",'Mapa final'!$AL$15="Leve"),CONCATENATE("R2C",'Mapa final'!$S$15),"")</f>
        <v/>
      </c>
      <c r="V52" s="58" t="str">
        <f ca="1">IF(AND('Mapa final'!$AJ$15="Muy Alta",'Mapa final'!$AL$15="Leve"),CONCATENATE("R2C",'Mapa final'!$S$15),"")</f>
        <v/>
      </c>
      <c r="W52" s="174" t="str">
        <f ca="1">IF(AND('Mapa final'!$AJ$15="Muy Alta",'Mapa final'!$AL$15="Leve"),CONCATENATE("R2C",'Mapa final'!$S$15),"")</f>
        <v/>
      </c>
      <c r="X52" s="174" t="str">
        <f ca="1">IF(AND('Mapa final'!$AJ$15="Muy Alta",'Mapa final'!$AL$15="Leve"),CONCATENATE("R2C",'Mapa final'!$S$15),"")</f>
        <v/>
      </c>
      <c r="Y52" s="174" t="str">
        <f ca="1">IF(AND('Mapa final'!$AJ$15="Muy Alta",'Mapa final'!$AL$15="Leve"),CONCATENATE("R2C",'Mapa final'!$S$15),"")</f>
        <v/>
      </c>
      <c r="Z52" s="174" t="str">
        <f ca="1">IF(AND('Mapa final'!$AJ$15="Muy Alta",'Mapa final'!$AL$15="Leve"),CONCATENATE("R2C",'Mapa final'!$S$15),"")</f>
        <v/>
      </c>
      <c r="AA52" s="174" t="str">
        <f ca="1">IF(AND('Mapa final'!$AJ$15="Muy Alta",'Mapa final'!$AL$15="Leve"),CONCATENATE("R2C",'Mapa final'!$S$15),"")</f>
        <v/>
      </c>
      <c r="AB52" s="174" t="str">
        <f ca="1">IF(AND('Mapa final'!$AJ$15="Muy Alta",'Mapa final'!$AL$15="Leve"),CONCATENATE("R2C",'Mapa final'!$S$15),"")</f>
        <v/>
      </c>
      <c r="AC52" s="32" t="str">
        <f ca="1">IF(AND('Mapa final'!$AJ$15="Muy Alta",'Mapa final'!$AL$15="Leve"),CONCATENATE("R2C",'Mapa final'!$S$15),"")</f>
        <v/>
      </c>
      <c r="AD52" s="33" t="str">
        <f ca="1">IF(AND('Mapa final'!$AJ$15="Muy Alta",'Mapa final'!$AL$15="Leve"),CONCATENATE("R2C",'Mapa final'!$S$15),"")</f>
        <v/>
      </c>
      <c r="AE52" s="33" t="str">
        <f ca="1">IF(AND('Mapa final'!$AJ$15="Muy Alta",'Mapa final'!$AL$15="Leve"),CONCATENATE("R2C",'Mapa final'!$S$15),"")</f>
        <v/>
      </c>
      <c r="AF52" s="33" t="str">
        <f ca="1">IF(AND('Mapa final'!$AJ$15="Muy Alta",'Mapa final'!$AL$15="Leve"),CONCATENATE("R2C",'Mapa final'!$S$15),"")</f>
        <v/>
      </c>
      <c r="AG52" s="33" t="str">
        <f ca="1">IF(AND('Mapa final'!$AJ$15="Muy Alta",'Mapa final'!$AL$15="Leve"),CONCATENATE("R2C",'Mapa final'!$S$15),"")</f>
        <v/>
      </c>
      <c r="AH52" s="33" t="str">
        <f ca="1">IF(AND('Mapa final'!$AJ$15="Muy Alta",'Mapa final'!$AL$15="Leve"),CONCATENATE("R2C",'Mapa final'!$S$15),"")</f>
        <v/>
      </c>
      <c r="AI52" s="35" t="str">
        <f ca="1">IF(AND('Mapa final'!$AJ$15="Muy Alta",'Mapa final'!$AL$15="Leve"),CONCATENATE("R2C",'Mapa final'!$S$15),"")</f>
        <v/>
      </c>
      <c r="AJ52" s="36" t="str">
        <f>IF(AND('[4]Mapa final'!$AJ$16="Muy Alta",'[4]Mapa final'!$AL$16="Catastrófico"),CONCATENATE("R2C",'[4]Mapa final'!$S$16),"")</f>
        <v/>
      </c>
      <c r="AK52" s="36" t="str">
        <f>IF(AND('[4]Mapa final'!$AJ$17="Muy Alta",'[4]Mapa final'!$AL$17="Catastrófico"),CONCATENATE("R2C",'[4]Mapa final'!$S$17),"")</f>
        <v/>
      </c>
      <c r="AL52" s="36" t="str">
        <f>IF(AND('[4]Mapa final'!$AJ$18="Muy Alta",'[4]Mapa final'!$AL$18="Catastrófico"),CONCATENATE("R2C",'[4]Mapa final'!$S$18),"")</f>
        <v/>
      </c>
      <c r="AM52" s="36" t="str">
        <f>IF(AND('[4]Mapa final'!$AJ$19="Muy Alta",'[4]Mapa final'!$AL$19="Catastrófico"),CONCATENATE("R2C",'[4]Mapa final'!$S$19),"")</f>
        <v/>
      </c>
      <c r="AN52" s="37" t="str">
        <f>IF(AND('[4]Mapa final'!$AJ$20="Muy Alta",'[4]Mapa final'!$AL$20="Catastrófico"),CONCATENATE("R2C",'[4]Mapa final'!$S$20),"")</f>
        <v/>
      </c>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row>
    <row r="53" spans="2:81" ht="57.75" customHeight="1" x14ac:dyDescent="0.25">
      <c r="B53" s="64"/>
      <c r="C53" s="453"/>
      <c r="D53" s="453"/>
      <c r="E53" s="454"/>
      <c r="F53" s="493"/>
      <c r="G53" s="494"/>
      <c r="H53" s="494"/>
      <c r="I53" s="494"/>
      <c r="J53" s="494"/>
      <c r="K53" s="59" t="str">
        <f ca="1">IF(AND('Mapa final'!$AJ$15="Muy Alta",'Mapa final'!$AL$15="Leve"),CONCATENATE("R2C",'Mapa final'!$S$15),"")</f>
        <v/>
      </c>
      <c r="L53" s="218" t="str">
        <f ca="1">IF(AND('Mapa final'!$AJ$15="Muy Alta",'Mapa final'!$AL$15="Leve"),CONCATENATE("R2C",'Mapa final'!$S$15),"")</f>
        <v/>
      </c>
      <c r="M53" s="218" t="str">
        <f ca="1">IF(AND('Mapa final'!$AJ$15="Muy Alta",'Mapa final'!$AL$15="Leve"),CONCATENATE("R2C",'Mapa final'!$S$15),"")</f>
        <v/>
      </c>
      <c r="N53" s="218" t="str">
        <f ca="1">IF(AND('Mapa final'!$AJ$15="Muy Alta",'Mapa final'!$AL$15="Leve"),CONCATENATE("R2C",'Mapa final'!$S$15),"")</f>
        <v/>
      </c>
      <c r="O53" s="218" t="str">
        <f ca="1">IF(AND('Mapa final'!$AJ$15="Muy Alta",'Mapa final'!$AL$15="Leve"),CONCATENATE("R2C",'Mapa final'!$S$15),"")</f>
        <v/>
      </c>
      <c r="P53" s="60" t="str">
        <f ca="1">IF(AND('Mapa final'!$AJ$15="Muy Alta",'Mapa final'!$AL$15="Leve"),CONCATENATE("R2C",'Mapa final'!$S$15),"")</f>
        <v/>
      </c>
      <c r="Q53" s="59" t="str">
        <f ca="1">IF(AND('Mapa final'!$AJ$15="Muy Alta",'Mapa final'!$AL$15="Leve"),CONCATENATE("R2C",'Mapa final'!$S$15),"")</f>
        <v/>
      </c>
      <c r="R53" s="218" t="str">
        <f ca="1">IF(AND('Mapa final'!$AJ$15="Muy Alta",'Mapa final'!$AL$15="Leve"),CONCATENATE("R2C",'Mapa final'!$S$15),"")</f>
        <v/>
      </c>
      <c r="S53" s="218" t="str">
        <f ca="1">IF(AND('Mapa final'!$AJ$15="Muy Alta",'Mapa final'!$AL$15="Leve"),CONCATENATE("R2C",'Mapa final'!$S$15),"")</f>
        <v/>
      </c>
      <c r="T53" s="218" t="str">
        <f ca="1">IF(AND('Mapa final'!$AJ$15="Muy Alta",'Mapa final'!$AL$15="Leve"),CONCATENATE("R2C",'Mapa final'!$S$15),"")</f>
        <v/>
      </c>
      <c r="U53" s="218" t="str">
        <f ca="1">IF(AND('Mapa final'!$AJ$15="Muy Alta",'Mapa final'!$AL$15="Leve"),CONCATENATE("R2C",'Mapa final'!$S$15),"")</f>
        <v/>
      </c>
      <c r="V53" s="60" t="str">
        <f ca="1">IF(AND('Mapa final'!$AJ$15="Muy Alta",'Mapa final'!$AL$15="Leve"),CONCATENATE("R2C",'Mapa final'!$S$15),"")</f>
        <v/>
      </c>
      <c r="W53" s="174" t="str">
        <f ca="1">IF(AND('Mapa final'!$AJ$15="Muy Alta",'Mapa final'!$AL$15="Leve"),CONCATENATE("R2C",'Mapa final'!$S$15),"")</f>
        <v/>
      </c>
      <c r="X53" s="174" t="str">
        <f ca="1">IF(AND('Mapa final'!$AJ$15="Muy Alta",'Mapa final'!$AL$15="Leve"),CONCATENATE("R2C",'Mapa final'!$S$15),"")</f>
        <v/>
      </c>
      <c r="Y53" s="174" t="str">
        <f ca="1">IF(AND('Mapa final'!$AJ$15="Muy Alta",'Mapa final'!$AL$15="Leve"),CONCATENATE("R2C",'Mapa final'!$S$15),"")</f>
        <v/>
      </c>
      <c r="Z53" s="174" t="str">
        <f ca="1">IF(AND('Mapa final'!$AJ$15="Muy Alta",'Mapa final'!$AL$15="Leve"),CONCATENATE("R2C",'Mapa final'!$S$15),"")</f>
        <v/>
      </c>
      <c r="AA53" s="174" t="str">
        <f ca="1">IF(AND('Mapa final'!$AJ$15="Muy Alta",'Mapa final'!$AL$15="Leve"),CONCATENATE("R2C",'Mapa final'!$S$15),"")</f>
        <v/>
      </c>
      <c r="AB53" s="174" t="str">
        <f ca="1">IF(AND('Mapa final'!$AJ$15="Muy Alta",'Mapa final'!$AL$15="Leve"),CONCATENATE("R2C",'Mapa final'!$S$15),"")</f>
        <v/>
      </c>
      <c r="AC53" s="38" t="str">
        <f ca="1">IF(AND('Mapa final'!$AJ$15="Muy Alta",'Mapa final'!$AL$15="Leve"),CONCATENATE("R2C",'Mapa final'!$S$15),"")</f>
        <v/>
      </c>
      <c r="AD53" s="173" t="str">
        <f ca="1">IF(AND('Mapa final'!$AJ$15="Muy Alta",'Mapa final'!$AL$15="Leve"),CONCATENATE("R2C",'Mapa final'!$S$15),"")</f>
        <v/>
      </c>
      <c r="AE53" s="173" t="str">
        <f ca="1">IF(AND('Mapa final'!$AJ$15="Muy Alta",'Mapa final'!$AL$15="Leve"),CONCATENATE("R2C",'Mapa final'!$S$15),"")</f>
        <v/>
      </c>
      <c r="AF53" s="173" t="str">
        <f ca="1">IF(AND('Mapa final'!$AJ$15="Muy Alta",'Mapa final'!$AL$15="Leve"),CONCATENATE("R2C",'Mapa final'!$S$15),"")</f>
        <v/>
      </c>
      <c r="AG53" s="173" t="str">
        <f ca="1">IF(AND('Mapa final'!$AJ$15="Muy Alta",'Mapa final'!$AL$15="Leve"),CONCATENATE("R2C",'Mapa final'!$S$15),"")</f>
        <v/>
      </c>
      <c r="AH53" s="173" t="str">
        <f ca="1">IF(AND('Mapa final'!$AJ$15="Muy Alta",'Mapa final'!$AL$15="Leve"),CONCATENATE("R2C",'Mapa final'!$S$15),"")</f>
        <v/>
      </c>
      <c r="AI53" s="40" t="str">
        <f ca="1">IF(AND('Mapa final'!$AJ$15="Muy Alta",'Mapa final'!$AL$15="Leve"),CONCATENATE("R2C",'Mapa final'!$S$15),"")</f>
        <v/>
      </c>
      <c r="AJ53" s="217" t="str">
        <f>IF(AND('[4]Mapa final'!$AJ$16="Muy Alta",'[4]Mapa final'!$AL$16="Catastrófico"),CONCATENATE("R2C",'[4]Mapa final'!$S$16),"")</f>
        <v/>
      </c>
      <c r="AK53" s="217" t="str">
        <f>IF(AND('[4]Mapa final'!$AJ$17="Muy Alta",'[4]Mapa final'!$AL$17="Catastrófico"),CONCATENATE("R2C",'[4]Mapa final'!$S$17),"")</f>
        <v/>
      </c>
      <c r="AL53" s="217" t="str">
        <f>IF(AND('[4]Mapa final'!$AJ$18="Muy Alta",'[4]Mapa final'!$AL$18="Catastrófico"),CONCATENATE("R2C",'[4]Mapa final'!$S$18),"")</f>
        <v/>
      </c>
      <c r="AM53" s="217" t="str">
        <f>IF(AND('[4]Mapa final'!$AJ$19="Muy Alta",'[4]Mapa final'!$AL$19="Catastrófico"),CONCATENATE("R2C",'[4]Mapa final'!$S$19),"")</f>
        <v/>
      </c>
      <c r="AN53" s="41" t="str">
        <f>IF(AND('[4]Mapa final'!$AJ$20="Muy Alta",'[4]Mapa final'!$AL$20="Catastrófico"),CONCATENATE("R2C",'[4]Mapa final'!$S$20),"")</f>
        <v/>
      </c>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row>
    <row r="54" spans="2:81" ht="15" customHeight="1" x14ac:dyDescent="0.25">
      <c r="B54" s="64"/>
      <c r="C54" s="453"/>
      <c r="D54" s="453"/>
      <c r="E54" s="454"/>
      <c r="F54" s="493"/>
      <c r="G54" s="494"/>
      <c r="H54" s="494"/>
      <c r="I54" s="494"/>
      <c r="J54" s="494"/>
      <c r="K54" s="59" t="str">
        <f ca="1">IF(AND('Mapa final'!$AJ$15="Muy Alta",'Mapa final'!$AL$15="Leve"),CONCATENATE("R2C",'Mapa final'!$S$15),"")</f>
        <v/>
      </c>
      <c r="L54" s="218" t="str">
        <f ca="1">IF(AND('Mapa final'!$AJ$15="Muy Alta",'Mapa final'!$AL$15="Leve"),CONCATENATE("R2C",'Mapa final'!$S$15),"")</f>
        <v/>
      </c>
      <c r="M54" s="218" t="str">
        <f ca="1">IF(AND('Mapa final'!$AJ$15="Muy Alta",'Mapa final'!$AL$15="Leve"),CONCATENATE("R2C",'Mapa final'!$S$15),"")</f>
        <v/>
      </c>
      <c r="N54" s="218" t="str">
        <f ca="1">IF(AND('Mapa final'!$AJ$15="Muy Alta",'Mapa final'!$AL$15="Leve"),CONCATENATE("R2C",'Mapa final'!$S$15),"")</f>
        <v/>
      </c>
      <c r="O54" s="218" t="str">
        <f ca="1">IF(AND('Mapa final'!$AJ$15="Muy Alta",'Mapa final'!$AL$15="Leve"),CONCATENATE("R2C",'Mapa final'!$S$15),"")</f>
        <v/>
      </c>
      <c r="P54" s="60" t="str">
        <f ca="1">IF(AND('Mapa final'!$AJ$15="Muy Alta",'Mapa final'!$AL$15="Leve"),CONCATENATE("R2C",'Mapa final'!$S$15),"")</f>
        <v/>
      </c>
      <c r="Q54" s="59" t="str">
        <f ca="1">IF(AND('Mapa final'!$AJ$15="Muy Alta",'Mapa final'!$AL$15="Leve"),CONCATENATE("R2C",'Mapa final'!$S$15),"")</f>
        <v/>
      </c>
      <c r="R54" s="218" t="str">
        <f ca="1">IF(AND('Mapa final'!$AJ$15="Muy Alta",'Mapa final'!$AL$15="Leve"),CONCATENATE("R2C",'Mapa final'!$S$15),"")</f>
        <v/>
      </c>
      <c r="S54" s="218" t="str">
        <f ca="1">IF(AND('Mapa final'!$AJ$15="Muy Alta",'Mapa final'!$AL$15="Leve"),CONCATENATE("R2C",'Mapa final'!$S$15),"")</f>
        <v/>
      </c>
      <c r="T54" s="218" t="str">
        <f ca="1">IF(AND('Mapa final'!$AJ$15="Muy Alta",'Mapa final'!$AL$15="Leve"),CONCATENATE("R2C",'Mapa final'!$S$15),"")</f>
        <v/>
      </c>
      <c r="U54" s="218" t="str">
        <f ca="1">IF(AND('Mapa final'!$AJ$15="Muy Alta",'Mapa final'!$AL$15="Leve"),CONCATENATE("R2C",'Mapa final'!$S$15),"")</f>
        <v/>
      </c>
      <c r="V54" s="60" t="str">
        <f ca="1">IF(AND('Mapa final'!$AJ$15="Muy Alta",'Mapa final'!$AL$15="Leve"),CONCATENATE("R2C",'Mapa final'!$S$15),"")</f>
        <v/>
      </c>
      <c r="W54" s="174" t="str">
        <f ca="1">IF(AND('Mapa final'!$AJ$15="Muy Alta",'Mapa final'!$AL$15="Leve"),CONCATENATE("R2C",'Mapa final'!$S$15),"")</f>
        <v/>
      </c>
      <c r="X54" s="174" t="str">
        <f ca="1">IF(AND('Mapa final'!$AJ$15="Muy Alta",'Mapa final'!$AL$15="Leve"),CONCATENATE("R2C",'Mapa final'!$S$15),"")</f>
        <v/>
      </c>
      <c r="Y54" s="174" t="str">
        <f ca="1">IF(AND('Mapa final'!$AJ$15="Muy Alta",'Mapa final'!$AL$15="Leve"),CONCATENATE("R2C",'Mapa final'!$S$15),"")</f>
        <v/>
      </c>
      <c r="Z54" s="174" t="str">
        <f ca="1">IF(AND('Mapa final'!$AJ$15="Muy Alta",'Mapa final'!$AL$15="Leve"),CONCATENATE("R2C",'Mapa final'!$S$15),"")</f>
        <v/>
      </c>
      <c r="AA54" s="174" t="str">
        <f ca="1">IF(AND('Mapa final'!$AJ$15="Muy Alta",'Mapa final'!$AL$15="Leve"),CONCATENATE("R2C",'Mapa final'!$S$15),"")</f>
        <v/>
      </c>
      <c r="AB54" s="174" t="str">
        <f ca="1">IF(AND('Mapa final'!$AJ$15="Muy Alta",'Mapa final'!$AL$15="Leve"),CONCATENATE("R2C",'Mapa final'!$S$15),"")</f>
        <v/>
      </c>
      <c r="AC54" s="38" t="str">
        <f ca="1">IF(AND('Mapa final'!$AJ$15="Muy Alta",'Mapa final'!$AL$15="Leve"),CONCATENATE("R2C",'Mapa final'!$S$15),"")</f>
        <v/>
      </c>
      <c r="AD54" s="173" t="str">
        <f ca="1">IF(AND('Mapa final'!$AJ$15="Muy Alta",'Mapa final'!$AL$15="Leve"),CONCATENATE("R2C",'Mapa final'!$S$15),"")</f>
        <v/>
      </c>
      <c r="AE54" s="173" t="str">
        <f ca="1">IF(AND('Mapa final'!$AJ$15="Muy Alta",'Mapa final'!$AL$15="Leve"),CONCATENATE("R2C",'Mapa final'!$S$15),"")</f>
        <v/>
      </c>
      <c r="AF54" s="173" t="str">
        <f ca="1">IF(AND('Mapa final'!$AJ$15="Muy Alta",'Mapa final'!$AL$15="Leve"),CONCATENATE("R2C",'Mapa final'!$S$15),"")</f>
        <v/>
      </c>
      <c r="AG54" s="173" t="str">
        <f ca="1">IF(AND('Mapa final'!$AJ$15="Muy Alta",'Mapa final'!$AL$15="Leve"),CONCATENATE("R2C",'Mapa final'!$S$15),"")</f>
        <v/>
      </c>
      <c r="AH54" s="173" t="str">
        <f ca="1">IF(AND('Mapa final'!$AJ$15="Muy Alta",'Mapa final'!$AL$15="Leve"),CONCATENATE("R2C",'Mapa final'!$S$15),"")</f>
        <v/>
      </c>
      <c r="AI54" s="40" t="str">
        <f ca="1">IF(AND('Mapa final'!$AJ$15="Muy Alta",'Mapa final'!$AL$15="Leve"),CONCATENATE("R2C",'Mapa final'!$S$15),"")</f>
        <v/>
      </c>
      <c r="AJ54" s="217" t="str">
        <f>IF(AND('[4]Mapa final'!$AJ$16="Muy Alta",'[4]Mapa final'!$AL$16="Catastrófico"),CONCATENATE("R2C",'[4]Mapa final'!$S$16),"")</f>
        <v/>
      </c>
      <c r="AK54" s="217" t="str">
        <f>IF(AND('[4]Mapa final'!$AJ$17="Muy Alta",'[4]Mapa final'!$AL$17="Catastrófico"),CONCATENATE("R2C",'[4]Mapa final'!$S$17),"")</f>
        <v/>
      </c>
      <c r="AL54" s="217" t="str">
        <f>IF(AND('[4]Mapa final'!$AJ$18="Muy Alta",'[4]Mapa final'!$AL$18="Catastrófico"),CONCATENATE("R2C",'[4]Mapa final'!$S$18),"")</f>
        <v/>
      </c>
      <c r="AM54" s="217" t="str">
        <f>IF(AND('[4]Mapa final'!$AJ$19="Muy Alta",'[4]Mapa final'!$AL$19="Catastrófico"),CONCATENATE("R2C",'[4]Mapa final'!$S$19),"")</f>
        <v/>
      </c>
      <c r="AN54" s="41" t="str">
        <f>IF(AND('[4]Mapa final'!$AJ$20="Muy Alta",'[4]Mapa final'!$AL$20="Catastrófico"),CONCATENATE("R2C",'[4]Mapa final'!$S$20),"")</f>
        <v/>
      </c>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row>
    <row r="55" spans="2:81" ht="15" customHeight="1" x14ac:dyDescent="0.25">
      <c r="B55" s="64"/>
      <c r="C55" s="453"/>
      <c r="D55" s="453"/>
      <c r="E55" s="454"/>
      <c r="F55" s="493"/>
      <c r="G55" s="494"/>
      <c r="H55" s="494"/>
      <c r="I55" s="494"/>
      <c r="J55" s="494"/>
      <c r="K55" s="59" t="str">
        <f ca="1">IF(AND('Mapa final'!$AJ$15="Muy Alta",'Mapa final'!$AL$15="Leve"),CONCATENATE("R2C",'Mapa final'!$S$15),"")</f>
        <v/>
      </c>
      <c r="L55" s="218" t="str">
        <f ca="1">IF(AND('Mapa final'!$AJ$15="Muy Alta",'Mapa final'!$AL$15="Leve"),CONCATENATE("R2C",'Mapa final'!$S$15),"")</f>
        <v/>
      </c>
      <c r="M55" s="218" t="str">
        <f ca="1">IF(AND('Mapa final'!$AJ$15="Muy Alta",'Mapa final'!$AL$15="Leve"),CONCATENATE("R2C",'Mapa final'!$S$15),"")</f>
        <v/>
      </c>
      <c r="N55" s="218" t="str">
        <f ca="1">IF(AND('Mapa final'!$AJ$15="Muy Alta",'Mapa final'!$AL$15="Leve"),CONCATENATE("R2C",'Mapa final'!$S$15),"")</f>
        <v/>
      </c>
      <c r="O55" s="218" t="str">
        <f ca="1">IF(AND('Mapa final'!$AJ$15="Muy Alta",'Mapa final'!$AL$15="Leve"),CONCATENATE("R2C",'Mapa final'!$S$15),"")</f>
        <v/>
      </c>
      <c r="P55" s="60" t="str">
        <f ca="1">IF(AND('Mapa final'!$AJ$15="Muy Alta",'Mapa final'!$AL$15="Leve"),CONCATENATE("R2C",'Mapa final'!$S$15),"")</f>
        <v/>
      </c>
      <c r="Q55" s="59" t="str">
        <f ca="1">IF(AND('Mapa final'!$AJ$15="Muy Alta",'Mapa final'!$AL$15="Leve"),CONCATENATE("R2C",'Mapa final'!$S$15),"")</f>
        <v/>
      </c>
      <c r="R55" s="218" t="str">
        <f ca="1">IF(AND('Mapa final'!$AJ$15="Muy Alta",'Mapa final'!$AL$15="Leve"),CONCATENATE("R2C",'Mapa final'!$S$15),"")</f>
        <v/>
      </c>
      <c r="S55" s="218" t="str">
        <f ca="1">IF(AND('Mapa final'!$AJ$15="Muy Alta",'Mapa final'!$AL$15="Leve"),CONCATENATE("R2C",'Mapa final'!$S$15),"")</f>
        <v/>
      </c>
      <c r="T55" s="218" t="str">
        <f ca="1">IF(AND('Mapa final'!$AJ$15="Muy Alta",'Mapa final'!$AL$15="Leve"),CONCATENATE("R2C",'Mapa final'!$S$15),"")</f>
        <v/>
      </c>
      <c r="U55" s="218" t="str">
        <f ca="1">IF(AND('Mapa final'!$AJ$15="Muy Alta",'Mapa final'!$AL$15="Leve"),CONCATENATE("R2C",'Mapa final'!$S$15),"")</f>
        <v/>
      </c>
      <c r="V55" s="60" t="str">
        <f ca="1">IF(AND('Mapa final'!$AJ$15="Muy Alta",'Mapa final'!$AL$15="Leve"),CONCATENATE("R2C",'Mapa final'!$S$15),"")</f>
        <v/>
      </c>
      <c r="W55" s="174" t="str">
        <f ca="1">IF(AND('Mapa final'!$AJ$15="Muy Alta",'Mapa final'!$AL$15="Leve"),CONCATENATE("R2C",'Mapa final'!$S$15),"")</f>
        <v/>
      </c>
      <c r="X55" s="174" t="str">
        <f ca="1">IF(AND('Mapa final'!$AJ$15="Muy Alta",'Mapa final'!$AL$15="Leve"),CONCATENATE("R2C",'Mapa final'!$S$15),"")</f>
        <v/>
      </c>
      <c r="Y55" s="174" t="str">
        <f ca="1">IF(AND('Mapa final'!$AJ$15="Muy Alta",'Mapa final'!$AL$15="Leve"),CONCATENATE("R2C",'Mapa final'!$S$15),"")</f>
        <v/>
      </c>
      <c r="Z55" s="174" t="str">
        <f ca="1">IF(AND('Mapa final'!$AJ$15="Muy Alta",'Mapa final'!$AL$15="Leve"),CONCATENATE("R2C",'Mapa final'!$S$15),"")</f>
        <v/>
      </c>
      <c r="AA55" s="174" t="str">
        <f ca="1">IF(AND('Mapa final'!$AJ$15="Muy Alta",'Mapa final'!$AL$15="Leve"),CONCATENATE("R2C",'Mapa final'!$S$15),"")</f>
        <v/>
      </c>
      <c r="AB55" s="174" t="str">
        <f ca="1">IF(AND('Mapa final'!$AJ$15="Muy Alta",'Mapa final'!$AL$15="Leve"),CONCATENATE("R2C",'Mapa final'!$S$15),"")</f>
        <v/>
      </c>
      <c r="AC55" s="38" t="str">
        <f ca="1">IF(AND('Mapa final'!$AJ$15="Muy Alta",'Mapa final'!$AL$15="Leve"),CONCATENATE("R2C",'Mapa final'!$S$15),"")</f>
        <v/>
      </c>
      <c r="AD55" s="173" t="str">
        <f ca="1">IF(AND('Mapa final'!$AJ$15="Muy Alta",'Mapa final'!$AL$15="Leve"),CONCATENATE("R2C",'Mapa final'!$S$15),"")</f>
        <v/>
      </c>
      <c r="AE55" s="173" t="str">
        <f ca="1">IF(AND('Mapa final'!$AJ$15="Muy Alta",'Mapa final'!$AL$15="Leve"),CONCATENATE("R2C",'Mapa final'!$S$15),"")</f>
        <v/>
      </c>
      <c r="AF55" s="173" t="str">
        <f ca="1">IF(AND('Mapa final'!$AJ$15="Muy Alta",'Mapa final'!$AL$15="Leve"),CONCATENATE("R2C",'Mapa final'!$S$15),"")</f>
        <v/>
      </c>
      <c r="AG55" s="173" t="str">
        <f ca="1">IF(AND('Mapa final'!$AJ$15="Muy Alta",'Mapa final'!$AL$15="Leve"),CONCATENATE("R2C",'Mapa final'!$S$15),"")</f>
        <v/>
      </c>
      <c r="AH55" s="173" t="str">
        <f ca="1">IF(AND('Mapa final'!$AJ$15="Muy Alta",'Mapa final'!$AL$15="Leve"),CONCATENATE("R2C",'Mapa final'!$S$15),"")</f>
        <v/>
      </c>
      <c r="AI55" s="40" t="str">
        <f ca="1">IF(AND('Mapa final'!$AJ$15="Muy Alta",'Mapa final'!$AL$15="Leve"),CONCATENATE("R2C",'Mapa final'!$S$15),"")</f>
        <v/>
      </c>
      <c r="AJ55" s="217" t="str">
        <f>IF(AND('[4]Mapa final'!$AJ$16="Muy Alta",'[4]Mapa final'!$AL$16="Catastrófico"),CONCATENATE("R2C",'[4]Mapa final'!$S$16),"")</f>
        <v/>
      </c>
      <c r="AK55" s="217" t="str">
        <f>IF(AND('[4]Mapa final'!$AJ$17="Muy Alta",'[4]Mapa final'!$AL$17="Catastrófico"),CONCATENATE("R2C",'[4]Mapa final'!$S$17),"")</f>
        <v/>
      </c>
      <c r="AL55" s="217" t="str">
        <f>IF(AND('[4]Mapa final'!$AJ$18="Muy Alta",'[4]Mapa final'!$AL$18="Catastrófico"),CONCATENATE("R2C",'[4]Mapa final'!$S$18),"")</f>
        <v/>
      </c>
      <c r="AM55" s="217" t="str">
        <f>IF(AND('[4]Mapa final'!$AJ$19="Muy Alta",'[4]Mapa final'!$AL$19="Catastrófico"),CONCATENATE("R2C",'[4]Mapa final'!$S$19),"")</f>
        <v/>
      </c>
      <c r="AN55" s="41" t="str">
        <f>IF(AND('[4]Mapa final'!$AJ$20="Muy Alta",'[4]Mapa final'!$AL$20="Catastrófico"),CONCATENATE("R2C",'[4]Mapa final'!$S$20),"")</f>
        <v/>
      </c>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row>
    <row r="56" spans="2:81" ht="15" customHeight="1" x14ac:dyDescent="0.25">
      <c r="B56" s="64"/>
      <c r="C56" s="453"/>
      <c r="D56" s="453"/>
      <c r="E56" s="454"/>
      <c r="F56" s="493"/>
      <c r="G56" s="494"/>
      <c r="H56" s="494"/>
      <c r="I56" s="494"/>
      <c r="J56" s="494"/>
      <c r="K56" s="59" t="str">
        <f ca="1">IF(AND('Mapa final'!$AJ$15="Muy Alta",'Mapa final'!$AL$15="Leve"),CONCATENATE("R2C",'Mapa final'!$S$15),"")</f>
        <v/>
      </c>
      <c r="L56" s="218" t="str">
        <f ca="1">IF(AND('Mapa final'!$AJ$15="Muy Alta",'Mapa final'!$AL$15="Leve"),CONCATENATE("R2C",'Mapa final'!$S$15),"")</f>
        <v/>
      </c>
      <c r="M56" s="218" t="str">
        <f ca="1">IF(AND('Mapa final'!$AJ$15="Muy Alta",'Mapa final'!$AL$15="Leve"),CONCATENATE("R2C",'Mapa final'!$S$15),"")</f>
        <v/>
      </c>
      <c r="N56" s="218" t="str">
        <f ca="1">IF(AND('Mapa final'!$AJ$15="Muy Alta",'Mapa final'!$AL$15="Leve"),CONCATENATE("R2C",'Mapa final'!$S$15),"")</f>
        <v/>
      </c>
      <c r="O56" s="218" t="str">
        <f ca="1">IF(AND('Mapa final'!$AJ$15="Muy Alta",'Mapa final'!$AL$15="Leve"),CONCATENATE("R2C",'Mapa final'!$S$15),"")</f>
        <v/>
      </c>
      <c r="P56" s="60" t="str">
        <f ca="1">IF(AND('Mapa final'!$AJ$15="Muy Alta",'Mapa final'!$AL$15="Leve"),CONCATENATE("R2C",'Mapa final'!$S$15),"")</f>
        <v/>
      </c>
      <c r="Q56" s="59" t="str">
        <f ca="1">IF(AND('Mapa final'!$AJ$15="Muy Alta",'Mapa final'!$AL$15="Leve"),CONCATENATE("R2C",'Mapa final'!$S$15),"")</f>
        <v/>
      </c>
      <c r="R56" s="218" t="str">
        <f ca="1">IF(AND('Mapa final'!$AJ$15="Muy Alta",'Mapa final'!$AL$15="Leve"),CONCATENATE("R2C",'Mapa final'!$S$15),"")</f>
        <v/>
      </c>
      <c r="S56" s="218" t="str">
        <f ca="1">IF(AND('Mapa final'!$AJ$15="Muy Alta",'Mapa final'!$AL$15="Leve"),CONCATENATE("R2C",'Mapa final'!$S$15),"")</f>
        <v/>
      </c>
      <c r="T56" s="218" t="str">
        <f ca="1">IF(AND('Mapa final'!$AJ$15="Muy Alta",'Mapa final'!$AL$15="Leve"),CONCATENATE("R2C",'Mapa final'!$S$15),"")</f>
        <v/>
      </c>
      <c r="U56" s="218" t="str">
        <f ca="1">IF(AND('Mapa final'!$AJ$15="Muy Alta",'Mapa final'!$AL$15="Leve"),CONCATENATE("R2C",'Mapa final'!$S$15),"")</f>
        <v/>
      </c>
      <c r="V56" s="60" t="str">
        <f ca="1">IF(AND('Mapa final'!$AJ$15="Muy Alta",'Mapa final'!$AL$15="Leve"),CONCATENATE("R2C",'Mapa final'!$S$15),"")</f>
        <v/>
      </c>
      <c r="W56" s="174" t="str">
        <f ca="1">IF(AND('Mapa final'!$AJ$15="Muy Alta",'Mapa final'!$AL$15="Leve"),CONCATENATE("R2C",'Mapa final'!$S$15),"")</f>
        <v/>
      </c>
      <c r="X56" s="174" t="str">
        <f ca="1">IF(AND('Mapa final'!$AJ$15="Muy Alta",'Mapa final'!$AL$15="Leve"),CONCATENATE("R2C",'Mapa final'!$S$15),"")</f>
        <v/>
      </c>
      <c r="Y56" s="174" t="str">
        <f ca="1">IF(AND('Mapa final'!$AJ$15="Muy Alta",'Mapa final'!$AL$15="Leve"),CONCATENATE("R2C",'Mapa final'!$S$15),"")</f>
        <v/>
      </c>
      <c r="Z56" s="174" t="str">
        <f ca="1">IF(AND('Mapa final'!$AJ$15="Muy Alta",'Mapa final'!$AL$15="Leve"),CONCATENATE("R2C",'Mapa final'!$S$15),"")</f>
        <v/>
      </c>
      <c r="AA56" s="174" t="str">
        <f ca="1">IF(AND('Mapa final'!$AJ$15="Muy Alta",'Mapa final'!$AL$15="Leve"),CONCATENATE("R2C",'Mapa final'!$S$15),"")</f>
        <v/>
      </c>
      <c r="AB56" s="174" t="str">
        <f ca="1">IF(AND('Mapa final'!$AJ$15="Muy Alta",'Mapa final'!$AL$15="Leve"),CONCATENATE("R2C",'Mapa final'!$S$15),"")</f>
        <v/>
      </c>
      <c r="AC56" s="38" t="str">
        <f ca="1">IF(AND('Mapa final'!$AJ$15="Muy Alta",'Mapa final'!$AL$15="Leve"),CONCATENATE("R2C",'Mapa final'!$S$15),"")</f>
        <v/>
      </c>
      <c r="AD56" s="173" t="str">
        <f ca="1">IF(AND('Mapa final'!$AJ$15="Muy Alta",'Mapa final'!$AL$15="Leve"),CONCATENATE("R2C",'Mapa final'!$S$15),"")</f>
        <v/>
      </c>
      <c r="AE56" s="173" t="str">
        <f ca="1">IF(AND('Mapa final'!$AJ$15="Muy Alta",'Mapa final'!$AL$15="Leve"),CONCATENATE("R2C",'Mapa final'!$S$15),"")</f>
        <v/>
      </c>
      <c r="AF56" s="173" t="str">
        <f ca="1">IF(AND('Mapa final'!$AJ$15="Muy Alta",'Mapa final'!$AL$15="Leve"),CONCATENATE("R2C",'Mapa final'!$S$15),"")</f>
        <v/>
      </c>
      <c r="AG56" s="173" t="str">
        <f ca="1">IF(AND('Mapa final'!$AJ$15="Muy Alta",'Mapa final'!$AL$15="Leve"),CONCATENATE("R2C",'Mapa final'!$S$15),"")</f>
        <v/>
      </c>
      <c r="AH56" s="173" t="str">
        <f ca="1">IF(AND('Mapa final'!$AJ$15="Muy Alta",'Mapa final'!$AL$15="Leve"),CONCATENATE("R2C",'Mapa final'!$S$15),"")</f>
        <v/>
      </c>
      <c r="AI56" s="40" t="str">
        <f ca="1">IF(AND('Mapa final'!$AJ$15="Muy Alta",'Mapa final'!$AL$15="Leve"),CONCATENATE("R2C",'Mapa final'!$S$15),"")</f>
        <v/>
      </c>
      <c r="AJ56" s="217" t="str">
        <f>IF(AND('[4]Mapa final'!$AJ$16="Muy Alta",'[4]Mapa final'!$AL$16="Catastrófico"),CONCATENATE("R2C",'[4]Mapa final'!$S$16),"")</f>
        <v/>
      </c>
      <c r="AK56" s="217" t="str">
        <f>IF(AND('[4]Mapa final'!$AJ$17="Muy Alta",'[4]Mapa final'!$AL$17="Catastrófico"),CONCATENATE("R2C",'[4]Mapa final'!$S$17),"")</f>
        <v/>
      </c>
      <c r="AL56" s="217" t="str">
        <f>IF(AND('[4]Mapa final'!$AJ$18="Muy Alta",'[4]Mapa final'!$AL$18="Catastrófico"),CONCATENATE("R2C",'[4]Mapa final'!$S$18),"")</f>
        <v/>
      </c>
      <c r="AM56" s="217" t="str">
        <f>IF(AND('[4]Mapa final'!$AJ$19="Muy Alta",'[4]Mapa final'!$AL$19="Catastrófico"),CONCATENATE("R2C",'[4]Mapa final'!$S$19),"")</f>
        <v/>
      </c>
      <c r="AN56" s="41" t="str">
        <f>IF(AND('[4]Mapa final'!$AJ$20="Muy Alta",'[4]Mapa final'!$AL$20="Catastrófico"),CONCATENATE("R2C",'[4]Mapa final'!$S$20),"")</f>
        <v/>
      </c>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row>
    <row r="57" spans="2:81" ht="15" customHeight="1" x14ac:dyDescent="0.25">
      <c r="B57" s="64"/>
      <c r="C57" s="453"/>
      <c r="D57" s="453"/>
      <c r="E57" s="454"/>
      <c r="F57" s="493"/>
      <c r="G57" s="494"/>
      <c r="H57" s="494"/>
      <c r="I57" s="494"/>
      <c r="J57" s="494"/>
      <c r="K57" s="59" t="str">
        <f ca="1">IF(AND('Mapa final'!$AJ$15="Muy Alta",'Mapa final'!$AL$15="Leve"),CONCATENATE("R2C",'Mapa final'!$S$15),"")</f>
        <v/>
      </c>
      <c r="L57" s="218" t="str">
        <f ca="1">IF(AND('Mapa final'!$AJ$15="Muy Alta",'Mapa final'!$AL$15="Leve"),CONCATENATE("R2C",'Mapa final'!$S$15),"")</f>
        <v/>
      </c>
      <c r="M57" s="218" t="str">
        <f ca="1">IF(AND('Mapa final'!$AJ$15="Muy Alta",'Mapa final'!$AL$15="Leve"),CONCATENATE("R2C",'Mapa final'!$S$15),"")</f>
        <v/>
      </c>
      <c r="N57" s="218" t="str">
        <f ca="1">IF(AND('Mapa final'!$AJ$15="Muy Alta",'Mapa final'!$AL$15="Leve"),CONCATENATE("R2C",'Mapa final'!$S$15),"")</f>
        <v/>
      </c>
      <c r="O57" s="218" t="str">
        <f ca="1">IF(AND('Mapa final'!$AJ$15="Muy Alta",'Mapa final'!$AL$15="Leve"),CONCATENATE("R2C",'Mapa final'!$S$15),"")</f>
        <v/>
      </c>
      <c r="P57" s="60" t="str">
        <f ca="1">IF(AND('Mapa final'!$AJ$15="Muy Alta",'Mapa final'!$AL$15="Leve"),CONCATENATE("R2C",'Mapa final'!$S$15),"")</f>
        <v/>
      </c>
      <c r="Q57" s="59" t="str">
        <f ca="1">IF(AND('Mapa final'!$AJ$15="Muy Alta",'Mapa final'!$AL$15="Leve"),CONCATENATE("R2C",'Mapa final'!$S$15),"")</f>
        <v/>
      </c>
      <c r="R57" s="218" t="str">
        <f ca="1">IF(AND('Mapa final'!$AJ$15="Muy Alta",'Mapa final'!$AL$15="Leve"),CONCATENATE("R2C",'Mapa final'!$S$15),"")</f>
        <v/>
      </c>
      <c r="S57" s="218" t="str">
        <f ca="1">IF(AND('Mapa final'!$AJ$15="Muy Alta",'Mapa final'!$AL$15="Leve"),CONCATENATE("R2C",'Mapa final'!$S$15),"")</f>
        <v/>
      </c>
      <c r="T57" s="218" t="str">
        <f ca="1">IF(AND('Mapa final'!$AJ$15="Muy Alta",'Mapa final'!$AL$15="Leve"),CONCATENATE("R2C",'Mapa final'!$S$15),"")</f>
        <v/>
      </c>
      <c r="U57" s="218" t="str">
        <f ca="1">IF(AND('Mapa final'!$AJ$15="Muy Alta",'Mapa final'!$AL$15="Leve"),CONCATENATE("R2C",'Mapa final'!$S$15),"")</f>
        <v/>
      </c>
      <c r="V57" s="60" t="str">
        <f ca="1">IF(AND('Mapa final'!$AJ$15="Muy Alta",'Mapa final'!$AL$15="Leve"),CONCATENATE("R2C",'Mapa final'!$S$15),"")</f>
        <v/>
      </c>
      <c r="W57" s="174" t="str">
        <f ca="1">IF(AND('Mapa final'!$AJ$15="Muy Alta",'Mapa final'!$AL$15="Leve"),CONCATENATE("R2C",'Mapa final'!$S$15),"")</f>
        <v/>
      </c>
      <c r="X57" s="174" t="str">
        <f ca="1">IF(AND('Mapa final'!$AJ$15="Muy Alta",'Mapa final'!$AL$15="Leve"),CONCATENATE("R2C",'Mapa final'!$S$15),"")</f>
        <v/>
      </c>
      <c r="Y57" s="174" t="str">
        <f ca="1">IF(AND('Mapa final'!$AJ$15="Muy Alta",'Mapa final'!$AL$15="Leve"),CONCATENATE("R2C",'Mapa final'!$S$15),"")</f>
        <v/>
      </c>
      <c r="Z57" s="174" t="str">
        <f ca="1">IF(AND('Mapa final'!$AJ$15="Muy Alta",'Mapa final'!$AL$15="Leve"),CONCATENATE("R2C",'Mapa final'!$S$15),"")</f>
        <v/>
      </c>
      <c r="AA57" s="174" t="str">
        <f ca="1">IF(AND('Mapa final'!$AJ$15="Muy Alta",'Mapa final'!$AL$15="Leve"),CONCATENATE("R2C",'Mapa final'!$S$15),"")</f>
        <v/>
      </c>
      <c r="AB57" s="174" t="str">
        <f ca="1">IF(AND('Mapa final'!$AJ$15="Muy Alta",'Mapa final'!$AL$15="Leve"),CONCATENATE("R2C",'Mapa final'!$S$15),"")</f>
        <v/>
      </c>
      <c r="AC57" s="38" t="str">
        <f ca="1">IF(AND('Mapa final'!$AJ$15="Muy Alta",'Mapa final'!$AL$15="Leve"),CONCATENATE("R2C",'Mapa final'!$S$15),"")</f>
        <v/>
      </c>
      <c r="AD57" s="173" t="str">
        <f ca="1">IF(AND('Mapa final'!$AJ$15="Muy Alta",'Mapa final'!$AL$15="Leve"),CONCATENATE("R2C",'Mapa final'!$S$15),"")</f>
        <v/>
      </c>
      <c r="AE57" s="173" t="str">
        <f ca="1">IF(AND('Mapa final'!$AJ$15="Muy Alta",'Mapa final'!$AL$15="Leve"),CONCATENATE("R2C",'Mapa final'!$S$15),"")</f>
        <v/>
      </c>
      <c r="AF57" s="173" t="str">
        <f ca="1">IF(AND('Mapa final'!$AJ$15="Muy Alta",'Mapa final'!$AL$15="Leve"),CONCATENATE("R2C",'Mapa final'!$S$15),"")</f>
        <v/>
      </c>
      <c r="AG57" s="173" t="str">
        <f ca="1">IF(AND('Mapa final'!$AJ$15="Muy Alta",'Mapa final'!$AL$15="Leve"),CONCATENATE("R2C",'Mapa final'!$S$15),"")</f>
        <v/>
      </c>
      <c r="AH57" s="173" t="str">
        <f ca="1">IF(AND('Mapa final'!$AJ$15="Muy Alta",'Mapa final'!$AL$15="Leve"),CONCATENATE("R2C",'Mapa final'!$S$15),"")</f>
        <v/>
      </c>
      <c r="AI57" s="40" t="str">
        <f ca="1">IF(AND('Mapa final'!$AJ$15="Muy Alta",'Mapa final'!$AL$15="Leve"),CONCATENATE("R2C",'Mapa final'!$S$15),"")</f>
        <v/>
      </c>
      <c r="AJ57" s="217" t="str">
        <f>IF(AND('[4]Mapa final'!$AJ$16="Muy Alta",'[4]Mapa final'!$AL$16="Catastrófico"),CONCATENATE("R2C",'[4]Mapa final'!$S$16),"")</f>
        <v/>
      </c>
      <c r="AK57" s="217" t="str">
        <f>IF(AND('[4]Mapa final'!$AJ$17="Muy Alta",'[4]Mapa final'!$AL$17="Catastrófico"),CONCATENATE("R2C",'[4]Mapa final'!$S$17),"")</f>
        <v/>
      </c>
      <c r="AL57" s="217" t="str">
        <f>IF(AND('[4]Mapa final'!$AJ$18="Muy Alta",'[4]Mapa final'!$AL$18="Catastrófico"),CONCATENATE("R2C",'[4]Mapa final'!$S$18),"")</f>
        <v/>
      </c>
      <c r="AM57" s="217" t="str">
        <f>IF(AND('[4]Mapa final'!$AJ$19="Muy Alta",'[4]Mapa final'!$AL$19="Catastrófico"),CONCATENATE("R2C",'[4]Mapa final'!$S$19),"")</f>
        <v/>
      </c>
      <c r="AN57" s="41" t="str">
        <f>IF(AND('[4]Mapa final'!$AJ$20="Muy Alta",'[4]Mapa final'!$AL$20="Catastrófico"),CONCATENATE("R2C",'[4]Mapa final'!$S$20),"")</f>
        <v/>
      </c>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row>
    <row r="58" spans="2:81" ht="15" customHeight="1" x14ac:dyDescent="0.25">
      <c r="B58" s="64"/>
      <c r="C58" s="453"/>
      <c r="D58" s="453"/>
      <c r="E58" s="454"/>
      <c r="F58" s="493"/>
      <c r="G58" s="494"/>
      <c r="H58" s="494"/>
      <c r="I58" s="494"/>
      <c r="J58" s="494"/>
      <c r="K58" s="59" t="str">
        <f ca="1">IF(AND('Mapa final'!$AJ$15="Muy Alta",'Mapa final'!$AL$15="Leve"),CONCATENATE("R2C",'Mapa final'!$S$15),"")</f>
        <v/>
      </c>
      <c r="L58" s="218" t="str">
        <f ca="1">IF(AND('Mapa final'!$AJ$15="Muy Alta",'Mapa final'!$AL$15="Leve"),CONCATENATE("R2C",'Mapa final'!$S$15),"")</f>
        <v/>
      </c>
      <c r="M58" s="218" t="str">
        <f ca="1">IF(AND('Mapa final'!$AJ$15="Muy Alta",'Mapa final'!$AL$15="Leve"),CONCATENATE("R2C",'Mapa final'!$S$15),"")</f>
        <v/>
      </c>
      <c r="N58" s="218" t="str">
        <f ca="1">IF(AND('Mapa final'!$AJ$15="Muy Alta",'Mapa final'!$AL$15="Leve"),CONCATENATE("R2C",'Mapa final'!$S$15),"")</f>
        <v/>
      </c>
      <c r="O58" s="218" t="str">
        <f ca="1">IF(AND('Mapa final'!$AJ$15="Muy Alta",'Mapa final'!$AL$15="Leve"),CONCATENATE("R2C",'Mapa final'!$S$15),"")</f>
        <v/>
      </c>
      <c r="P58" s="60" t="str">
        <f ca="1">IF(AND('Mapa final'!$AJ$15="Muy Alta",'Mapa final'!$AL$15="Leve"),CONCATENATE("R2C",'Mapa final'!$S$15),"")</f>
        <v/>
      </c>
      <c r="Q58" s="59" t="str">
        <f ca="1">IF(AND('Mapa final'!$AJ$15="Muy Alta",'Mapa final'!$AL$15="Leve"),CONCATENATE("R2C",'Mapa final'!$S$15),"")</f>
        <v/>
      </c>
      <c r="R58" s="218" t="str">
        <f ca="1">IF(AND('Mapa final'!$AJ$15="Muy Alta",'Mapa final'!$AL$15="Leve"),CONCATENATE("R2C",'Mapa final'!$S$15),"")</f>
        <v/>
      </c>
      <c r="S58" s="218" t="str">
        <f ca="1">IF(AND('Mapa final'!$AJ$15="Muy Alta",'Mapa final'!$AL$15="Leve"),CONCATENATE("R2C",'Mapa final'!$S$15),"")</f>
        <v/>
      </c>
      <c r="T58" s="218" t="str">
        <f ca="1">IF(AND('Mapa final'!$AJ$15="Muy Alta",'Mapa final'!$AL$15="Leve"),CONCATENATE("R2C",'Mapa final'!$S$15),"")</f>
        <v/>
      </c>
      <c r="U58" s="218" t="str">
        <f ca="1">IF(AND('Mapa final'!$AJ$15="Muy Alta",'Mapa final'!$AL$15="Leve"),CONCATENATE("R2C",'Mapa final'!$S$15),"")</f>
        <v/>
      </c>
      <c r="V58" s="60" t="str">
        <f ca="1">IF(AND('Mapa final'!$AJ$15="Muy Alta",'Mapa final'!$AL$15="Leve"),CONCATENATE("R2C",'Mapa final'!$S$15),"")</f>
        <v/>
      </c>
      <c r="W58" s="174" t="str">
        <f ca="1">IF(AND('Mapa final'!$AJ$15="Muy Alta",'Mapa final'!$AL$15="Leve"),CONCATENATE("R2C",'Mapa final'!$S$15),"")</f>
        <v/>
      </c>
      <c r="X58" s="174" t="str">
        <f ca="1">IF(AND('Mapa final'!$AJ$15="Muy Alta",'Mapa final'!$AL$15="Leve"),CONCATENATE("R2C",'Mapa final'!$S$15),"")</f>
        <v/>
      </c>
      <c r="Y58" s="174" t="str">
        <f ca="1">IF(AND('Mapa final'!$AJ$15="Muy Alta",'Mapa final'!$AL$15="Leve"),CONCATENATE("R2C",'Mapa final'!$S$15),"")</f>
        <v/>
      </c>
      <c r="Z58" s="174" t="str">
        <f ca="1">IF(AND('Mapa final'!$AJ$15="Muy Alta",'Mapa final'!$AL$15="Leve"),CONCATENATE("R2C",'Mapa final'!$S$15),"")</f>
        <v/>
      </c>
      <c r="AA58" s="174" t="str">
        <f ca="1">IF(AND('Mapa final'!$AJ$15="Muy Alta",'Mapa final'!$AL$15="Leve"),CONCATENATE("R2C",'Mapa final'!$S$15),"")</f>
        <v/>
      </c>
      <c r="AB58" s="174" t="str">
        <f ca="1">IF(AND('Mapa final'!$AJ$15="Muy Alta",'Mapa final'!$AL$15="Leve"),CONCATENATE("R2C",'Mapa final'!$S$15),"")</f>
        <v/>
      </c>
      <c r="AC58" s="38" t="str">
        <f ca="1">IF(AND('Mapa final'!$AJ$15="Muy Alta",'Mapa final'!$AL$15="Leve"),CONCATENATE("R2C",'Mapa final'!$S$15),"")</f>
        <v/>
      </c>
      <c r="AD58" s="173" t="str">
        <f ca="1">IF(AND('Mapa final'!$AJ$15="Muy Alta",'Mapa final'!$AL$15="Leve"),CONCATENATE("R2C",'Mapa final'!$S$15),"")</f>
        <v/>
      </c>
      <c r="AE58" s="173" t="str">
        <f ca="1">IF(AND('Mapa final'!$AJ$15="Muy Alta",'Mapa final'!$AL$15="Leve"),CONCATENATE("R2C",'Mapa final'!$S$15),"")</f>
        <v/>
      </c>
      <c r="AF58" s="173" t="str">
        <f ca="1">IF(AND('Mapa final'!$AJ$15="Muy Alta",'Mapa final'!$AL$15="Leve"),CONCATENATE("R2C",'Mapa final'!$S$15),"")</f>
        <v/>
      </c>
      <c r="AG58" s="173" t="str">
        <f ca="1">IF(AND('Mapa final'!$AJ$15="Muy Alta",'Mapa final'!$AL$15="Leve"),CONCATENATE("R2C",'Mapa final'!$S$15),"")</f>
        <v/>
      </c>
      <c r="AH58" s="173" t="str">
        <f ca="1">IF(AND('Mapa final'!$AJ$15="Muy Alta",'Mapa final'!$AL$15="Leve"),CONCATENATE("R2C",'Mapa final'!$S$15),"")</f>
        <v/>
      </c>
      <c r="AI58" s="40" t="str">
        <f ca="1">IF(AND('Mapa final'!$AJ$15="Muy Alta",'Mapa final'!$AL$15="Leve"),CONCATENATE("R2C",'Mapa final'!$S$15),"")</f>
        <v/>
      </c>
      <c r="AJ58" s="217" t="str">
        <f>IF(AND('[4]Mapa final'!$AJ$16="Muy Alta",'[4]Mapa final'!$AL$16="Catastrófico"),CONCATENATE("R2C",'[4]Mapa final'!$S$16),"")</f>
        <v/>
      </c>
      <c r="AK58" s="217" t="str">
        <f>IF(AND('[4]Mapa final'!$AJ$17="Muy Alta",'[4]Mapa final'!$AL$17="Catastrófico"),CONCATENATE("R2C",'[4]Mapa final'!$S$17),"")</f>
        <v/>
      </c>
      <c r="AL58" s="217" t="str">
        <f>IF(AND('[4]Mapa final'!$AJ$18="Muy Alta",'[4]Mapa final'!$AL$18="Catastrófico"),CONCATENATE("R2C",'[4]Mapa final'!$S$18),"")</f>
        <v/>
      </c>
      <c r="AM58" s="217" t="str">
        <f>IF(AND('[4]Mapa final'!$AJ$19="Muy Alta",'[4]Mapa final'!$AL$19="Catastrófico"),CONCATENATE("R2C",'[4]Mapa final'!$S$19),"")</f>
        <v/>
      </c>
      <c r="AN58" s="41" t="str">
        <f>IF(AND('[4]Mapa final'!$AJ$20="Muy Alta",'[4]Mapa final'!$AL$20="Catastrófico"),CONCATENATE("R2C",'[4]Mapa final'!$S$20),"")</f>
        <v/>
      </c>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row>
    <row r="59" spans="2:81" ht="15" customHeight="1" x14ac:dyDescent="0.25">
      <c r="B59" s="64"/>
      <c r="C59" s="453"/>
      <c r="D59" s="453"/>
      <c r="E59" s="454"/>
      <c r="F59" s="493"/>
      <c r="G59" s="494"/>
      <c r="H59" s="494"/>
      <c r="I59" s="494"/>
      <c r="J59" s="494"/>
      <c r="K59" s="59" t="str">
        <f ca="1">IF(AND('Mapa final'!$AJ$15="Muy Alta",'Mapa final'!$AL$15="Leve"),CONCATENATE("R2C",'Mapa final'!$S$15),"")</f>
        <v/>
      </c>
      <c r="L59" s="218" t="str">
        <f ca="1">IF(AND('Mapa final'!$AJ$15="Muy Alta",'Mapa final'!$AL$15="Leve"),CONCATENATE("R2C",'Mapa final'!$S$15),"")</f>
        <v/>
      </c>
      <c r="M59" s="218" t="str">
        <f ca="1">IF(AND('Mapa final'!$AJ$15="Muy Alta",'Mapa final'!$AL$15="Leve"),CONCATENATE("R2C",'Mapa final'!$S$15),"")</f>
        <v/>
      </c>
      <c r="N59" s="218" t="str">
        <f ca="1">IF(AND('Mapa final'!$AJ$15="Muy Alta",'Mapa final'!$AL$15="Leve"),CONCATENATE("R2C",'Mapa final'!$S$15),"")</f>
        <v/>
      </c>
      <c r="O59" s="218" t="str">
        <f ca="1">IF(AND('Mapa final'!$AJ$15="Muy Alta",'Mapa final'!$AL$15="Leve"),CONCATENATE("R2C",'Mapa final'!$S$15),"")</f>
        <v/>
      </c>
      <c r="P59" s="60" t="str">
        <f ca="1">IF(AND('Mapa final'!$AJ$15="Muy Alta",'Mapa final'!$AL$15="Leve"),CONCATENATE("R2C",'Mapa final'!$S$15),"")</f>
        <v/>
      </c>
      <c r="Q59" s="59" t="str">
        <f ca="1">IF(AND('Mapa final'!$AJ$15="Muy Alta",'Mapa final'!$AL$15="Leve"),CONCATENATE("R2C",'Mapa final'!$S$15),"")</f>
        <v/>
      </c>
      <c r="R59" s="218" t="str">
        <f ca="1">IF(AND('Mapa final'!$AJ$15="Muy Alta",'Mapa final'!$AL$15="Leve"),CONCATENATE("R2C",'Mapa final'!$S$15),"")</f>
        <v/>
      </c>
      <c r="S59" s="218" t="str">
        <f ca="1">IF(AND('Mapa final'!$AJ$15="Muy Alta",'Mapa final'!$AL$15="Leve"),CONCATENATE("R2C",'Mapa final'!$S$15),"")</f>
        <v/>
      </c>
      <c r="T59" s="218" t="str">
        <f ca="1">IF(AND('Mapa final'!$AJ$15="Muy Alta",'Mapa final'!$AL$15="Leve"),CONCATENATE("R2C",'Mapa final'!$S$15),"")</f>
        <v/>
      </c>
      <c r="U59" s="218" t="str">
        <f ca="1">IF(AND('Mapa final'!$AJ$15="Muy Alta",'Mapa final'!$AL$15="Leve"),CONCATENATE("R2C",'Mapa final'!$S$15),"")</f>
        <v/>
      </c>
      <c r="V59" s="60" t="str">
        <f ca="1">IF(AND('Mapa final'!$AJ$15="Muy Alta",'Mapa final'!$AL$15="Leve"),CONCATENATE("R2C",'Mapa final'!$S$15),"")</f>
        <v/>
      </c>
      <c r="W59" s="174" t="str">
        <f ca="1">IF(AND('Mapa final'!$AJ$15="Muy Alta",'Mapa final'!$AL$15="Leve"),CONCATENATE("R2C",'Mapa final'!$S$15),"")</f>
        <v/>
      </c>
      <c r="X59" s="174" t="str">
        <f ca="1">IF(AND('Mapa final'!$AJ$15="Muy Alta",'Mapa final'!$AL$15="Leve"),CONCATENATE("R2C",'Mapa final'!$S$15),"")</f>
        <v/>
      </c>
      <c r="Y59" s="174" t="str">
        <f ca="1">IF(AND('Mapa final'!$AJ$15="Muy Alta",'Mapa final'!$AL$15="Leve"),CONCATENATE("R2C",'Mapa final'!$S$15),"")</f>
        <v/>
      </c>
      <c r="Z59" s="174" t="str">
        <f ca="1">IF(AND('Mapa final'!$AJ$15="Muy Alta",'Mapa final'!$AL$15="Leve"),CONCATENATE("R2C",'Mapa final'!$S$15),"")</f>
        <v/>
      </c>
      <c r="AA59" s="174" t="str">
        <f ca="1">IF(AND('Mapa final'!$AJ$15="Muy Alta",'Mapa final'!$AL$15="Leve"),CONCATENATE("R2C",'Mapa final'!$S$15),"")</f>
        <v/>
      </c>
      <c r="AB59" s="174" t="str">
        <f ca="1">IF(AND('Mapa final'!$AJ$15="Muy Alta",'Mapa final'!$AL$15="Leve"),CONCATENATE("R2C",'Mapa final'!$S$15),"")</f>
        <v/>
      </c>
      <c r="AC59" s="38" t="str">
        <f ca="1">IF(AND('Mapa final'!$AJ$15="Muy Alta",'Mapa final'!$AL$15="Leve"),CONCATENATE("R2C",'Mapa final'!$S$15),"")</f>
        <v/>
      </c>
      <c r="AD59" s="173" t="str">
        <f ca="1">IF(AND('Mapa final'!$AJ$15="Muy Alta",'Mapa final'!$AL$15="Leve"),CONCATENATE("R2C",'Mapa final'!$S$15),"")</f>
        <v/>
      </c>
      <c r="AE59" s="173" t="str">
        <f ca="1">IF(AND('Mapa final'!$AJ$15="Muy Alta",'Mapa final'!$AL$15="Leve"),CONCATENATE("R2C",'Mapa final'!$S$15),"")</f>
        <v/>
      </c>
      <c r="AF59" s="173" t="str">
        <f ca="1">IF(AND('Mapa final'!$AJ$15="Muy Alta",'Mapa final'!$AL$15="Leve"),CONCATENATE("R2C",'Mapa final'!$S$15),"")</f>
        <v/>
      </c>
      <c r="AG59" s="173" t="str">
        <f ca="1">IF(AND('Mapa final'!$AJ$15="Muy Alta",'Mapa final'!$AL$15="Leve"),CONCATENATE("R2C",'Mapa final'!$S$15),"")</f>
        <v/>
      </c>
      <c r="AH59" s="173" t="str">
        <f ca="1">IF(AND('Mapa final'!$AJ$15="Muy Alta",'Mapa final'!$AL$15="Leve"),CONCATENATE("R2C",'Mapa final'!$S$15),"")</f>
        <v/>
      </c>
      <c r="AI59" s="40" t="str">
        <f ca="1">IF(AND('Mapa final'!$AJ$15="Muy Alta",'Mapa final'!$AL$15="Leve"),CONCATENATE("R2C",'Mapa final'!$S$15),"")</f>
        <v/>
      </c>
      <c r="AJ59" s="217" t="str">
        <f>IF(AND('[4]Mapa final'!$AJ$16="Muy Alta",'[4]Mapa final'!$AL$16="Catastrófico"),CONCATENATE("R2C",'[4]Mapa final'!$S$16),"")</f>
        <v/>
      </c>
      <c r="AK59" s="217" t="str">
        <f>IF(AND('[4]Mapa final'!$AJ$17="Muy Alta",'[4]Mapa final'!$AL$17="Catastrófico"),CONCATENATE("R2C",'[4]Mapa final'!$S$17),"")</f>
        <v/>
      </c>
      <c r="AL59" s="217" t="str">
        <f>IF(AND('[4]Mapa final'!$AJ$18="Muy Alta",'[4]Mapa final'!$AL$18="Catastrófico"),CONCATENATE("R2C",'[4]Mapa final'!$S$18),"")</f>
        <v/>
      </c>
      <c r="AM59" s="217" t="str">
        <f>IF(AND('[4]Mapa final'!$AJ$19="Muy Alta",'[4]Mapa final'!$AL$19="Catastrófico"),CONCATENATE("R2C",'[4]Mapa final'!$S$19),"")</f>
        <v/>
      </c>
      <c r="AN59" s="41" t="str">
        <f>IF(AND('[4]Mapa final'!$AJ$20="Muy Alta",'[4]Mapa final'!$AL$20="Catastrófico"),CONCATENATE("R2C",'[4]Mapa final'!$S$20),"")</f>
        <v/>
      </c>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row>
    <row r="60" spans="2:81" ht="15" customHeight="1" x14ac:dyDescent="0.25">
      <c r="B60" s="64"/>
      <c r="C60" s="453"/>
      <c r="D60" s="453"/>
      <c r="E60" s="454"/>
      <c r="F60" s="493"/>
      <c r="G60" s="494"/>
      <c r="H60" s="494"/>
      <c r="I60" s="494"/>
      <c r="J60" s="494"/>
      <c r="K60" s="59" t="str">
        <f ca="1">IF(AND('Mapa final'!$AJ$15="Muy Alta",'Mapa final'!$AL$15="Leve"),CONCATENATE("R2C",'Mapa final'!$S$15),"")</f>
        <v/>
      </c>
      <c r="L60" s="218" t="str">
        <f ca="1">IF(AND('Mapa final'!$AJ$15="Muy Alta",'Mapa final'!$AL$15="Leve"),CONCATENATE("R2C",'Mapa final'!$S$15),"")</f>
        <v/>
      </c>
      <c r="M60" s="218" t="str">
        <f ca="1">IF(AND('Mapa final'!$AJ$15="Muy Alta",'Mapa final'!$AL$15="Leve"),CONCATENATE("R2C",'Mapa final'!$S$15),"")</f>
        <v/>
      </c>
      <c r="N60" s="218" t="str">
        <f ca="1">IF(AND('Mapa final'!$AJ$15="Muy Alta",'Mapa final'!$AL$15="Leve"),CONCATENATE("R2C",'Mapa final'!$S$15),"")</f>
        <v/>
      </c>
      <c r="O60" s="218" t="str">
        <f ca="1">IF(AND('Mapa final'!$AJ$15="Muy Alta",'Mapa final'!$AL$15="Leve"),CONCATENATE("R2C",'Mapa final'!$S$15),"")</f>
        <v/>
      </c>
      <c r="P60" s="60" t="str">
        <f ca="1">IF(AND('Mapa final'!$AJ$15="Muy Alta",'Mapa final'!$AL$15="Leve"),CONCATENATE("R2C",'Mapa final'!$S$15),"")</f>
        <v/>
      </c>
      <c r="Q60" s="59" t="str">
        <f ca="1">IF(AND('Mapa final'!$AJ$15="Muy Alta",'Mapa final'!$AL$15="Leve"),CONCATENATE("R2C",'Mapa final'!$S$15),"")</f>
        <v/>
      </c>
      <c r="R60" s="218" t="str">
        <f ca="1">IF(AND('Mapa final'!$AJ$15="Muy Alta",'Mapa final'!$AL$15="Leve"),CONCATENATE("R2C",'Mapa final'!$S$15),"")</f>
        <v/>
      </c>
      <c r="S60" s="218" t="str">
        <f ca="1">IF(AND('Mapa final'!$AJ$15="Muy Alta",'Mapa final'!$AL$15="Leve"),CONCATENATE("R2C",'Mapa final'!$S$15),"")</f>
        <v/>
      </c>
      <c r="T60" s="218" t="str">
        <f ca="1">IF(AND('Mapa final'!$AJ$15="Muy Alta",'Mapa final'!$AL$15="Leve"),CONCATENATE("R2C",'Mapa final'!$S$15),"")</f>
        <v/>
      </c>
      <c r="U60" s="218" t="str">
        <f ca="1">IF(AND('Mapa final'!$AJ$15="Muy Alta",'Mapa final'!$AL$15="Leve"),CONCATENATE("R2C",'Mapa final'!$S$15),"")</f>
        <v/>
      </c>
      <c r="V60" s="60" t="str">
        <f ca="1">IF(AND('Mapa final'!$AJ$15="Muy Alta",'Mapa final'!$AL$15="Leve"),CONCATENATE("R2C",'Mapa final'!$S$15),"")</f>
        <v/>
      </c>
      <c r="W60" s="174" t="str">
        <f ca="1">IF(AND('Mapa final'!$AJ$15="Muy Alta",'Mapa final'!$AL$15="Leve"),CONCATENATE("R2C",'Mapa final'!$S$15),"")</f>
        <v/>
      </c>
      <c r="X60" s="174" t="str">
        <f ca="1">IF(AND('Mapa final'!$AJ$15="Muy Alta",'Mapa final'!$AL$15="Leve"),CONCATENATE("R2C",'Mapa final'!$S$15),"")</f>
        <v/>
      </c>
      <c r="Y60" s="174" t="str">
        <f ca="1">IF(AND('Mapa final'!$AJ$15="Muy Alta",'Mapa final'!$AL$15="Leve"),CONCATENATE("R2C",'Mapa final'!$S$15),"")</f>
        <v/>
      </c>
      <c r="Z60" s="174" t="str">
        <f ca="1">IF(AND('Mapa final'!$AJ$15="Muy Alta",'Mapa final'!$AL$15="Leve"),CONCATENATE("R2C",'Mapa final'!$S$15),"")</f>
        <v/>
      </c>
      <c r="AA60" s="174" t="str">
        <f ca="1">IF(AND('Mapa final'!$AJ$15="Muy Alta",'Mapa final'!$AL$15="Leve"),CONCATENATE("R2C",'Mapa final'!$S$15),"")</f>
        <v/>
      </c>
      <c r="AB60" s="174" t="str">
        <f ca="1">IF(AND('Mapa final'!$AJ$15="Muy Alta",'Mapa final'!$AL$15="Leve"),CONCATENATE("R2C",'Mapa final'!$S$15),"")</f>
        <v/>
      </c>
      <c r="AC60" s="38" t="str">
        <f ca="1">IF(AND('Mapa final'!$AJ$15="Muy Alta",'Mapa final'!$AL$15="Leve"),CONCATENATE("R2C",'Mapa final'!$S$15),"")</f>
        <v/>
      </c>
      <c r="AD60" s="173" t="str">
        <f ca="1">IF(AND('Mapa final'!$AJ$15="Muy Alta",'Mapa final'!$AL$15="Leve"),CONCATENATE("R2C",'Mapa final'!$S$15),"")</f>
        <v/>
      </c>
      <c r="AE60" s="173" t="str">
        <f ca="1">IF(AND('Mapa final'!$AJ$15="Muy Alta",'Mapa final'!$AL$15="Leve"),CONCATENATE("R2C",'Mapa final'!$S$15),"")</f>
        <v/>
      </c>
      <c r="AF60" s="173" t="str">
        <f ca="1">IF(AND('Mapa final'!$AJ$15="Muy Alta",'Mapa final'!$AL$15="Leve"),CONCATENATE("R2C",'Mapa final'!$S$15),"")</f>
        <v/>
      </c>
      <c r="AG60" s="173" t="str">
        <f ca="1">IF(AND('Mapa final'!$AJ$15="Muy Alta",'Mapa final'!$AL$15="Leve"),CONCATENATE("R2C",'Mapa final'!$S$15),"")</f>
        <v/>
      </c>
      <c r="AH60" s="173" t="str">
        <f ca="1">IF(AND('Mapa final'!$AJ$15="Muy Alta",'Mapa final'!$AL$15="Leve"),CONCATENATE("R2C",'Mapa final'!$S$15),"")</f>
        <v/>
      </c>
      <c r="AI60" s="40" t="str">
        <f ca="1">IF(AND('Mapa final'!$AJ$15="Muy Alta",'Mapa final'!$AL$15="Leve"),CONCATENATE("R2C",'Mapa final'!$S$15),"")</f>
        <v/>
      </c>
      <c r="AJ60" s="217" t="str">
        <f>IF(AND('[4]Mapa final'!$AJ$16="Muy Alta",'[4]Mapa final'!$AL$16="Catastrófico"),CONCATENATE("R2C",'[4]Mapa final'!$S$16),"")</f>
        <v/>
      </c>
      <c r="AK60" s="217" t="str">
        <f>IF(AND('[4]Mapa final'!$AJ$17="Muy Alta",'[4]Mapa final'!$AL$17="Catastrófico"),CONCATENATE("R2C",'[4]Mapa final'!$S$17),"")</f>
        <v/>
      </c>
      <c r="AL60" s="217" t="str">
        <f>IF(AND('[4]Mapa final'!$AJ$18="Muy Alta",'[4]Mapa final'!$AL$18="Catastrófico"),CONCATENATE("R2C",'[4]Mapa final'!$S$18),"")</f>
        <v/>
      </c>
      <c r="AM60" s="217" t="str">
        <f>IF(AND('[4]Mapa final'!$AJ$19="Muy Alta",'[4]Mapa final'!$AL$19="Catastrófico"),CONCATENATE("R2C",'[4]Mapa final'!$S$19),"")</f>
        <v/>
      </c>
      <c r="AN60" s="41" t="str">
        <f>IF(AND('[4]Mapa final'!$AJ$20="Muy Alta",'[4]Mapa final'!$AL$20="Catastrófico"),CONCATENATE("R2C",'[4]Mapa final'!$S$20),"")</f>
        <v/>
      </c>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row>
    <row r="61" spans="2:81" ht="15.75" customHeight="1" thickBot="1" x14ac:dyDescent="0.3">
      <c r="B61" s="64"/>
      <c r="C61" s="453"/>
      <c r="D61" s="453"/>
      <c r="E61" s="454"/>
      <c r="F61" s="496"/>
      <c r="G61" s="497"/>
      <c r="H61" s="497"/>
      <c r="I61" s="497"/>
      <c r="J61" s="497"/>
      <c r="K61" s="61" t="str">
        <f ca="1">IF(AND('Mapa final'!$AJ$15="Muy Alta",'Mapa final'!$AL$15="Leve"),CONCATENATE("R2C",'Mapa final'!$S$15),"")</f>
        <v/>
      </c>
      <c r="L61" s="62" t="str">
        <f ca="1">IF(AND('Mapa final'!$AJ$15="Muy Alta",'Mapa final'!$AL$15="Leve"),CONCATENATE("R2C",'Mapa final'!$S$15),"")</f>
        <v/>
      </c>
      <c r="M61" s="62" t="str">
        <f ca="1">IF(AND('Mapa final'!$AJ$15="Muy Alta",'Mapa final'!$AL$15="Leve"),CONCATENATE("R2C",'Mapa final'!$S$15),"")</f>
        <v/>
      </c>
      <c r="N61" s="62" t="str">
        <f ca="1">IF(AND('Mapa final'!$AJ$15="Muy Alta",'Mapa final'!$AL$15="Leve"),CONCATENATE("R2C",'Mapa final'!$S$15),"")</f>
        <v/>
      </c>
      <c r="O61" s="62" t="str">
        <f ca="1">IF(AND('Mapa final'!$AJ$15="Muy Alta",'Mapa final'!$AL$15="Leve"),CONCATENATE("R2C",'Mapa final'!$S$15),"")</f>
        <v/>
      </c>
      <c r="P61" s="63" t="str">
        <f ca="1">IF(AND('Mapa final'!$AJ$15="Muy Alta",'Mapa final'!$AL$15="Leve"),CONCATENATE("R2C",'Mapa final'!$S$15),"")</f>
        <v/>
      </c>
      <c r="Q61" s="61" t="str">
        <f ca="1">IF(AND('Mapa final'!$AJ$15="Muy Alta",'Mapa final'!$AL$15="Leve"),CONCATENATE("R2C",'Mapa final'!$S$15),"")</f>
        <v/>
      </c>
      <c r="R61" s="62" t="str">
        <f ca="1">IF(AND('Mapa final'!$AJ$15="Muy Alta",'Mapa final'!$AL$15="Leve"),CONCATENATE("R2C",'Mapa final'!$S$15),"")</f>
        <v/>
      </c>
      <c r="S61" s="62" t="str">
        <f ca="1">IF(AND('Mapa final'!$AJ$15="Muy Alta",'Mapa final'!$AL$15="Leve"),CONCATENATE("R2C",'Mapa final'!$S$15),"")</f>
        <v/>
      </c>
      <c r="T61" s="62" t="str">
        <f ca="1">IF(AND('Mapa final'!$AJ$15="Muy Alta",'Mapa final'!$AL$15="Leve"),CONCATENATE("R2C",'Mapa final'!$S$15),"")</f>
        <v/>
      </c>
      <c r="U61" s="62" t="str">
        <f ca="1">IF(AND('Mapa final'!$AJ$15="Muy Alta",'Mapa final'!$AL$15="Leve"),CONCATENATE("R2C",'Mapa final'!$S$15),"")</f>
        <v/>
      </c>
      <c r="V61" s="63" t="str">
        <f ca="1">IF(AND('Mapa final'!$AJ$15="Muy Alta",'Mapa final'!$AL$15="Leve"),CONCATENATE("R2C",'Mapa final'!$S$15),"")</f>
        <v/>
      </c>
      <c r="W61" s="174" t="str">
        <f ca="1">IF(AND('Mapa final'!$AJ$15="Muy Alta",'Mapa final'!$AL$15="Leve"),CONCATENATE("R2C",'Mapa final'!$S$15),"")</f>
        <v/>
      </c>
      <c r="X61" s="174" t="str">
        <f ca="1">IF(AND('Mapa final'!$AJ$15="Muy Alta",'Mapa final'!$AL$15="Leve"),CONCATENATE("R2C",'Mapa final'!$S$15),"")</f>
        <v/>
      </c>
      <c r="Y61" s="174" t="str">
        <f ca="1">IF(AND('Mapa final'!$AJ$15="Muy Alta",'Mapa final'!$AL$15="Leve"),CONCATENATE("R2C",'Mapa final'!$S$15),"")</f>
        <v/>
      </c>
      <c r="Z61" s="174" t="str">
        <f ca="1">IF(AND('Mapa final'!$AJ$15="Muy Alta",'Mapa final'!$AL$15="Leve"),CONCATENATE("R2C",'Mapa final'!$S$15),"")</f>
        <v/>
      </c>
      <c r="AA61" s="174" t="str">
        <f ca="1">IF(AND('Mapa final'!$AJ$15="Muy Alta",'Mapa final'!$AL$15="Leve"),CONCATENATE("R2C",'Mapa final'!$S$15),"")</f>
        <v/>
      </c>
      <c r="AB61" s="174" t="str">
        <f ca="1">IF(AND('Mapa final'!$AJ$15="Muy Alta",'Mapa final'!$AL$15="Leve"),CONCATENATE("R2C",'Mapa final'!$S$15),"")</f>
        <v/>
      </c>
      <c r="AC61" s="42" t="str">
        <f ca="1">IF(AND('Mapa final'!$AJ$15="Muy Alta",'Mapa final'!$AL$15="Leve"),CONCATENATE("R2C",'Mapa final'!$S$15),"")</f>
        <v/>
      </c>
      <c r="AD61" s="43" t="str">
        <f ca="1">IF(AND('Mapa final'!$AJ$15="Muy Alta",'Mapa final'!$AL$15="Leve"),CONCATENATE("R2C",'Mapa final'!$S$15),"")</f>
        <v/>
      </c>
      <c r="AE61" s="43" t="str">
        <f ca="1">IF(AND('Mapa final'!$AJ$15="Muy Alta",'Mapa final'!$AL$15="Leve"),CONCATENATE("R2C",'Mapa final'!$S$15),"")</f>
        <v/>
      </c>
      <c r="AF61" s="43" t="str">
        <f ca="1">IF(AND('Mapa final'!$AJ$15="Muy Alta",'Mapa final'!$AL$15="Leve"),CONCATENATE("R2C",'Mapa final'!$S$15),"")</f>
        <v/>
      </c>
      <c r="AG61" s="43" t="str">
        <f ca="1">IF(AND('Mapa final'!$AJ$15="Muy Alta",'Mapa final'!$AL$15="Leve"),CONCATENATE("R2C",'Mapa final'!$S$15),"")</f>
        <v/>
      </c>
      <c r="AH61" s="43" t="str">
        <f ca="1">IF(AND('Mapa final'!$AJ$15="Muy Alta",'Mapa final'!$AL$15="Leve"),CONCATENATE("R2C",'Mapa final'!$S$15),"")</f>
        <v/>
      </c>
      <c r="AI61" s="45" t="str">
        <f ca="1">IF(AND('Mapa final'!$AJ$15="Muy Alta",'Mapa final'!$AL$15="Leve"),CONCATENATE("R2C",'Mapa final'!$S$15),"")</f>
        <v/>
      </c>
      <c r="AJ61" s="46" t="str">
        <f>IF(AND('[4]Mapa final'!$AJ$16="Muy Alta",'[4]Mapa final'!$AL$16="Catastrófico"),CONCATENATE("R2C",'[4]Mapa final'!$S$16),"")</f>
        <v/>
      </c>
      <c r="AK61" s="46" t="str">
        <f>IF(AND('[4]Mapa final'!$AJ$17="Muy Alta",'[4]Mapa final'!$AL$17="Catastrófico"),CONCATENATE("R2C",'[4]Mapa final'!$S$17),"")</f>
        <v/>
      </c>
      <c r="AL61" s="46" t="str">
        <f>IF(AND('[4]Mapa final'!$AJ$18="Muy Alta",'[4]Mapa final'!$AL$18="Catastrófico"),CONCATENATE("R2C",'[4]Mapa final'!$S$18),"")</f>
        <v/>
      </c>
      <c r="AM61" s="46" t="str">
        <f>IF(AND('[4]Mapa final'!$AJ$19="Muy Alta",'[4]Mapa final'!$AL$19="Catastrófico"),CONCATENATE("R2C",'[4]Mapa final'!$S$19),"")</f>
        <v/>
      </c>
      <c r="AN61" s="47" t="str">
        <f>IF(AND('[4]Mapa final'!$AJ$20="Muy Alta",'[4]Mapa final'!$AL$20="Catastrófico"),CONCATENATE("R2C",'[4]Mapa final'!$S$20),"")</f>
        <v/>
      </c>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row>
    <row r="62" spans="2:81" ht="15" customHeight="1" x14ac:dyDescent="0.25">
      <c r="B62" s="64"/>
      <c r="C62" s="64"/>
      <c r="D62" s="64"/>
      <c r="E62" s="64"/>
      <c r="F62" s="64"/>
      <c r="G62" s="64"/>
      <c r="H62" s="64"/>
      <c r="I62" s="64"/>
      <c r="J62" s="64"/>
      <c r="K62" s="493" t="s">
        <v>111</v>
      </c>
      <c r="L62" s="494"/>
      <c r="M62" s="494"/>
      <c r="N62" s="494"/>
      <c r="O62" s="494"/>
      <c r="P62" s="495"/>
      <c r="Q62" s="493" t="s">
        <v>110</v>
      </c>
      <c r="R62" s="494"/>
      <c r="S62" s="494"/>
      <c r="T62" s="494"/>
      <c r="U62" s="494"/>
      <c r="V62" s="495"/>
      <c r="W62" s="499" t="s">
        <v>109</v>
      </c>
      <c r="X62" s="500"/>
      <c r="Y62" s="500"/>
      <c r="Z62" s="500"/>
      <c r="AA62" s="500"/>
      <c r="AB62" s="501"/>
      <c r="AC62" s="499" t="s">
        <v>108</v>
      </c>
      <c r="AD62" s="500"/>
      <c r="AE62" s="500"/>
      <c r="AF62" s="500"/>
      <c r="AG62" s="500"/>
      <c r="AH62" s="501"/>
      <c r="AI62" s="493" t="s">
        <v>107</v>
      </c>
      <c r="AJ62" s="494"/>
      <c r="AK62" s="494"/>
      <c r="AL62" s="494"/>
      <c r="AM62" s="494"/>
      <c r="AN62" s="495"/>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row>
    <row r="63" spans="2:81" ht="15" customHeight="1" x14ac:dyDescent="0.25">
      <c r="B63" s="64"/>
      <c r="C63" s="64"/>
      <c r="D63" s="64"/>
      <c r="E63" s="64"/>
      <c r="F63" s="64"/>
      <c r="G63" s="64"/>
      <c r="H63" s="64"/>
      <c r="I63" s="64"/>
      <c r="J63" s="64"/>
      <c r="K63" s="493"/>
      <c r="L63" s="494"/>
      <c r="M63" s="494"/>
      <c r="N63" s="494"/>
      <c r="O63" s="494"/>
      <c r="P63" s="495"/>
      <c r="Q63" s="493"/>
      <c r="R63" s="494"/>
      <c r="S63" s="494"/>
      <c r="T63" s="494"/>
      <c r="U63" s="494"/>
      <c r="V63" s="495"/>
      <c r="W63" s="493"/>
      <c r="X63" s="494"/>
      <c r="Y63" s="494"/>
      <c r="Z63" s="494"/>
      <c r="AA63" s="494"/>
      <c r="AB63" s="495"/>
      <c r="AC63" s="493"/>
      <c r="AD63" s="494"/>
      <c r="AE63" s="494"/>
      <c r="AF63" s="494"/>
      <c r="AG63" s="494"/>
      <c r="AH63" s="495"/>
      <c r="AI63" s="493"/>
      <c r="AJ63" s="494"/>
      <c r="AK63" s="494"/>
      <c r="AL63" s="494"/>
      <c r="AM63" s="494"/>
      <c r="AN63" s="495"/>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row>
    <row r="64" spans="2:81" ht="15" customHeight="1" x14ac:dyDescent="0.25">
      <c r="B64" s="64"/>
      <c r="C64" s="64"/>
      <c r="D64" s="64"/>
      <c r="E64" s="64"/>
      <c r="F64" s="64"/>
      <c r="G64" s="64"/>
      <c r="H64" s="64"/>
      <c r="I64" s="64"/>
      <c r="J64" s="64"/>
      <c r="K64" s="493"/>
      <c r="L64" s="494"/>
      <c r="M64" s="494"/>
      <c r="N64" s="494"/>
      <c r="O64" s="494"/>
      <c r="P64" s="495"/>
      <c r="Q64" s="493"/>
      <c r="R64" s="494"/>
      <c r="S64" s="494"/>
      <c r="T64" s="494"/>
      <c r="U64" s="494"/>
      <c r="V64" s="495"/>
      <c r="W64" s="493"/>
      <c r="X64" s="494"/>
      <c r="Y64" s="494"/>
      <c r="Z64" s="494"/>
      <c r="AA64" s="494"/>
      <c r="AB64" s="495"/>
      <c r="AC64" s="493"/>
      <c r="AD64" s="494"/>
      <c r="AE64" s="494"/>
      <c r="AF64" s="494"/>
      <c r="AG64" s="494"/>
      <c r="AH64" s="495"/>
      <c r="AI64" s="493"/>
      <c r="AJ64" s="494"/>
      <c r="AK64" s="494"/>
      <c r="AL64" s="494"/>
      <c r="AM64" s="494"/>
      <c r="AN64" s="495"/>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row>
    <row r="65" spans="2:81" ht="15" customHeight="1" x14ac:dyDescent="0.25">
      <c r="B65" s="64"/>
      <c r="C65" s="64"/>
      <c r="D65" s="64"/>
      <c r="E65" s="64"/>
      <c r="F65" s="64"/>
      <c r="G65" s="64"/>
      <c r="H65" s="64"/>
      <c r="I65" s="64"/>
      <c r="J65" s="64"/>
      <c r="K65" s="493"/>
      <c r="L65" s="494"/>
      <c r="M65" s="494"/>
      <c r="N65" s="494"/>
      <c r="O65" s="494"/>
      <c r="P65" s="495"/>
      <c r="Q65" s="493"/>
      <c r="R65" s="494"/>
      <c r="S65" s="494"/>
      <c r="T65" s="494"/>
      <c r="U65" s="494"/>
      <c r="V65" s="495"/>
      <c r="W65" s="493"/>
      <c r="X65" s="494"/>
      <c r="Y65" s="494"/>
      <c r="Z65" s="494"/>
      <c r="AA65" s="494"/>
      <c r="AB65" s="495"/>
      <c r="AC65" s="493"/>
      <c r="AD65" s="494"/>
      <c r="AE65" s="494"/>
      <c r="AF65" s="494"/>
      <c r="AG65" s="494"/>
      <c r="AH65" s="495"/>
      <c r="AI65" s="493"/>
      <c r="AJ65" s="494"/>
      <c r="AK65" s="494"/>
      <c r="AL65" s="494"/>
      <c r="AM65" s="494"/>
      <c r="AN65" s="495"/>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row>
    <row r="66" spans="2:81" ht="15" customHeight="1" x14ac:dyDescent="0.25">
      <c r="B66" s="64"/>
      <c r="C66" s="64"/>
      <c r="D66" s="64"/>
      <c r="E66" s="64"/>
      <c r="F66" s="64"/>
      <c r="G66" s="64"/>
      <c r="H66" s="64"/>
      <c r="I66" s="64"/>
      <c r="J66" s="64"/>
      <c r="K66" s="493"/>
      <c r="L66" s="494"/>
      <c r="M66" s="494"/>
      <c r="N66" s="494"/>
      <c r="O66" s="494"/>
      <c r="P66" s="495"/>
      <c r="Q66" s="493"/>
      <c r="R66" s="494"/>
      <c r="S66" s="494"/>
      <c r="T66" s="494"/>
      <c r="U66" s="494"/>
      <c r="V66" s="495"/>
      <c r="W66" s="493"/>
      <c r="X66" s="494"/>
      <c r="Y66" s="494"/>
      <c r="Z66" s="494"/>
      <c r="AA66" s="494"/>
      <c r="AB66" s="495"/>
      <c r="AC66" s="493"/>
      <c r="AD66" s="494"/>
      <c r="AE66" s="494"/>
      <c r="AF66" s="494"/>
      <c r="AG66" s="494"/>
      <c r="AH66" s="495"/>
      <c r="AI66" s="493"/>
      <c r="AJ66" s="494"/>
      <c r="AK66" s="494"/>
      <c r="AL66" s="494"/>
      <c r="AM66" s="494"/>
      <c r="AN66" s="495"/>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row>
    <row r="67" spans="2:81" ht="15.75" customHeight="1" thickBot="1" x14ac:dyDescent="0.3">
      <c r="B67" s="64"/>
      <c r="C67" s="64"/>
      <c r="D67" s="64"/>
      <c r="E67" s="64"/>
      <c r="F67" s="64"/>
      <c r="G67" s="64"/>
      <c r="H67" s="64"/>
      <c r="I67" s="64"/>
      <c r="J67" s="64"/>
      <c r="K67" s="496"/>
      <c r="L67" s="497"/>
      <c r="M67" s="497"/>
      <c r="N67" s="497"/>
      <c r="O67" s="497"/>
      <c r="P67" s="498"/>
      <c r="Q67" s="496"/>
      <c r="R67" s="497"/>
      <c r="S67" s="497"/>
      <c r="T67" s="497"/>
      <c r="U67" s="497"/>
      <c r="V67" s="498"/>
      <c r="W67" s="496"/>
      <c r="X67" s="497"/>
      <c r="Y67" s="497"/>
      <c r="Z67" s="497"/>
      <c r="AA67" s="497"/>
      <c r="AB67" s="498"/>
      <c r="AC67" s="496"/>
      <c r="AD67" s="497"/>
      <c r="AE67" s="497"/>
      <c r="AF67" s="497"/>
      <c r="AG67" s="497"/>
      <c r="AH67" s="498"/>
      <c r="AI67" s="496"/>
      <c r="AJ67" s="497"/>
      <c r="AK67" s="497"/>
      <c r="AL67" s="497"/>
      <c r="AM67" s="497"/>
      <c r="AN67" s="498"/>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row>
    <row r="68" spans="2:81" x14ac:dyDescent="0.25">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row>
    <row r="69" spans="2:81" ht="15" customHeight="1" x14ac:dyDescent="0.25">
      <c r="B69" s="64"/>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4"/>
      <c r="AW69" s="64"/>
      <c r="AX69" s="64"/>
      <c r="AY69" s="64"/>
      <c r="AZ69" s="64"/>
      <c r="BA69" s="64"/>
      <c r="BB69" s="64"/>
      <c r="BC69" s="64"/>
      <c r="BD69" s="64"/>
      <c r="BE69" s="64"/>
      <c r="BF69" s="64"/>
      <c r="BG69" s="64"/>
      <c r="BH69" s="64"/>
      <c r="BI69" s="64"/>
    </row>
    <row r="70" spans="2:81" ht="15" customHeight="1" x14ac:dyDescent="0.25">
      <c r="B70" s="64"/>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4"/>
      <c r="AW70" s="64"/>
      <c r="AX70" s="64"/>
      <c r="AY70" s="64"/>
      <c r="AZ70" s="64"/>
      <c r="BA70" s="64"/>
      <c r="BB70" s="64"/>
      <c r="BC70" s="64"/>
      <c r="BD70" s="64"/>
      <c r="BE70" s="64"/>
      <c r="BF70" s="64"/>
      <c r="BG70" s="64"/>
      <c r="BH70" s="64"/>
      <c r="BI70" s="64"/>
    </row>
    <row r="71" spans="2:81" x14ac:dyDescent="0.25">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row>
    <row r="72" spans="2:81" x14ac:dyDescent="0.25">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row>
    <row r="73" spans="2:81" x14ac:dyDescent="0.25">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row>
    <row r="74" spans="2:81" x14ac:dyDescent="0.25">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row>
    <row r="75" spans="2:81" x14ac:dyDescent="0.25">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row>
    <row r="76" spans="2:81" x14ac:dyDescent="0.25">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row>
    <row r="77" spans="2:81" x14ac:dyDescent="0.25">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row>
    <row r="78" spans="2:81" x14ac:dyDescent="0.25">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row>
    <row r="79" spans="2:81" x14ac:dyDescent="0.25">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row>
    <row r="80" spans="2:81" x14ac:dyDescent="0.25">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row>
    <row r="81" spans="2:61" x14ac:dyDescent="0.25">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row>
    <row r="82" spans="2:61" x14ac:dyDescent="0.25">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row>
    <row r="83" spans="2:61" x14ac:dyDescent="0.25">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row>
    <row r="84" spans="2:61" x14ac:dyDescent="0.25">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row>
    <row r="85" spans="2:61" x14ac:dyDescent="0.25">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row>
    <row r="86" spans="2:61" x14ac:dyDescent="0.25">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row>
    <row r="87" spans="2:61" x14ac:dyDescent="0.25">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row>
    <row r="88" spans="2:61" x14ac:dyDescent="0.25">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row>
    <row r="89" spans="2:61" x14ac:dyDescent="0.2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row>
    <row r="90" spans="2:61" x14ac:dyDescent="0.25">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row>
    <row r="91" spans="2:61" x14ac:dyDescent="0.25">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row>
    <row r="92" spans="2:61" x14ac:dyDescent="0.25">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row>
    <row r="93" spans="2:61" x14ac:dyDescent="0.25">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row>
    <row r="94" spans="2:61" x14ac:dyDescent="0.25">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row>
    <row r="95" spans="2:61" x14ac:dyDescent="0.25">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row>
    <row r="96" spans="2:61" x14ac:dyDescent="0.25">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row>
    <row r="97" spans="2:61" x14ac:dyDescent="0.25">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row>
    <row r="98" spans="2:61" x14ac:dyDescent="0.25">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row>
    <row r="99" spans="2:61" x14ac:dyDescent="0.25">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row>
    <row r="100" spans="2:61" x14ac:dyDescent="0.25">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row>
    <row r="101" spans="2:61" x14ac:dyDescent="0.25">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row>
    <row r="102" spans="2:61" x14ac:dyDescent="0.25">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row>
    <row r="103" spans="2:61" x14ac:dyDescent="0.25">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row>
    <row r="104" spans="2:61" x14ac:dyDescent="0.25">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row>
    <row r="105" spans="2:61" x14ac:dyDescent="0.25">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row>
    <row r="106" spans="2:61" x14ac:dyDescent="0.25">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row>
    <row r="107" spans="2:61" x14ac:dyDescent="0.25">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row>
    <row r="108" spans="2:61" x14ac:dyDescent="0.25">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row>
    <row r="109" spans="2:61" x14ac:dyDescent="0.25">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row>
    <row r="110" spans="2:61" x14ac:dyDescent="0.25">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row>
    <row r="111" spans="2:61" x14ac:dyDescent="0.25">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row>
    <row r="112" spans="2:61" x14ac:dyDescent="0.25">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row>
    <row r="113" spans="2:61" x14ac:dyDescent="0.25">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row>
    <row r="114" spans="2:61" x14ac:dyDescent="0.25">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row>
    <row r="115" spans="2:61" x14ac:dyDescent="0.25">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row>
    <row r="116" spans="2:61" x14ac:dyDescent="0.25">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row>
    <row r="117" spans="2:61" x14ac:dyDescent="0.25">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row>
    <row r="118" spans="2:61" x14ac:dyDescent="0.25">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row>
    <row r="119" spans="2:61" x14ac:dyDescent="0.25">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row>
    <row r="120" spans="2:61" x14ac:dyDescent="0.25">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row>
    <row r="121" spans="2:61" x14ac:dyDescent="0.25">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row>
    <row r="122" spans="2:61"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row>
    <row r="123" spans="2:61"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row>
    <row r="124" spans="2:61"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row>
    <row r="125" spans="2:61"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row>
    <row r="126" spans="2:61"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row>
    <row r="127" spans="2:61"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row>
    <row r="128" spans="2:61"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row>
    <row r="129" spans="2:61"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row>
    <row r="130" spans="2:61"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row>
    <row r="131" spans="2:61"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row>
    <row r="132" spans="2:61"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row>
    <row r="133" spans="2:61"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row>
    <row r="134" spans="2:61"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row>
    <row r="135" spans="2:61"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row>
    <row r="136" spans="2:61"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row>
    <row r="137" spans="2:61" x14ac:dyDescent="0.25">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row>
    <row r="138" spans="2:61" x14ac:dyDescent="0.25">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row>
    <row r="139" spans="2:61" x14ac:dyDescent="0.25">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row>
    <row r="140" spans="2:61" x14ac:dyDescent="0.25">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row>
    <row r="141" spans="2:61" x14ac:dyDescent="0.25">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row>
    <row r="142" spans="2:61" x14ac:dyDescent="0.25">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c r="BI142" s="64"/>
    </row>
    <row r="143" spans="2:61" x14ac:dyDescent="0.25">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c r="BI143" s="64"/>
    </row>
    <row r="144" spans="2:61" x14ac:dyDescent="0.25">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row>
    <row r="145" spans="2:61" x14ac:dyDescent="0.25">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row>
    <row r="146" spans="2:61" x14ac:dyDescent="0.25">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row>
    <row r="147" spans="2:61" x14ac:dyDescent="0.25">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row>
    <row r="148" spans="2:61" x14ac:dyDescent="0.25">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c r="BI148" s="64"/>
    </row>
    <row r="149" spans="2:61" x14ac:dyDescent="0.25">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row>
    <row r="150" spans="2:61" x14ac:dyDescent="0.25">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c r="BI150" s="64"/>
    </row>
    <row r="151" spans="2:61" x14ac:dyDescent="0.25">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c r="BI151" s="64"/>
    </row>
    <row r="152" spans="2:61" x14ac:dyDescent="0.25">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c r="BI152" s="64"/>
    </row>
    <row r="153" spans="2:61" x14ac:dyDescent="0.25">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row>
    <row r="154" spans="2:61" x14ac:dyDescent="0.25">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row>
    <row r="155" spans="2:61" x14ac:dyDescent="0.25">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row>
    <row r="156" spans="2:61" x14ac:dyDescent="0.25">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row>
    <row r="157" spans="2:61" x14ac:dyDescent="0.25">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row>
    <row r="158" spans="2:61" x14ac:dyDescent="0.25">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c r="BI158" s="64"/>
    </row>
    <row r="159" spans="2:61" x14ac:dyDescent="0.25">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c r="BI159" s="64"/>
    </row>
    <row r="160" spans="2:61" x14ac:dyDescent="0.25">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c r="BI160" s="64"/>
    </row>
    <row r="161" spans="2:61" x14ac:dyDescent="0.25">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c r="BI161" s="64"/>
    </row>
    <row r="162" spans="2:61" x14ac:dyDescent="0.25">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c r="BI162" s="64"/>
    </row>
    <row r="163" spans="2:61" x14ac:dyDescent="0.25">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c r="BI163" s="64"/>
    </row>
    <row r="164" spans="2:61" x14ac:dyDescent="0.25">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row>
    <row r="165" spans="2:61" x14ac:dyDescent="0.25">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row>
    <row r="166" spans="2:61" x14ac:dyDescent="0.25">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row>
    <row r="167" spans="2:61" x14ac:dyDescent="0.25">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row>
    <row r="168" spans="2:61" x14ac:dyDescent="0.25">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row>
    <row r="169" spans="2:61" x14ac:dyDescent="0.25">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row>
    <row r="170" spans="2:61" x14ac:dyDescent="0.25">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row>
    <row r="171" spans="2:61" x14ac:dyDescent="0.25">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c r="BI171" s="64"/>
    </row>
    <row r="172" spans="2:61" x14ac:dyDescent="0.25">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c r="BI172" s="64"/>
    </row>
    <row r="173" spans="2:61" x14ac:dyDescent="0.25">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c r="BI173" s="64"/>
    </row>
    <row r="174" spans="2:61" x14ac:dyDescent="0.25">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c r="BI174" s="64"/>
    </row>
    <row r="175" spans="2:61" x14ac:dyDescent="0.25">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c r="BI175" s="64"/>
    </row>
    <row r="176" spans="2:61" x14ac:dyDescent="0.25">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c r="BI176" s="64"/>
    </row>
    <row r="177" spans="2:61" x14ac:dyDescent="0.25">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c r="BI177" s="64"/>
    </row>
    <row r="178" spans="2:61" x14ac:dyDescent="0.25">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c r="BI178" s="64"/>
    </row>
    <row r="179" spans="2:61" x14ac:dyDescent="0.25">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c r="BI179" s="64"/>
    </row>
    <row r="180" spans="2:61" x14ac:dyDescent="0.25">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c r="BI180" s="64"/>
    </row>
    <row r="181" spans="2:61" x14ac:dyDescent="0.25">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c r="BI181" s="64"/>
    </row>
    <row r="182" spans="2:61" x14ac:dyDescent="0.25">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c r="BI182" s="64"/>
    </row>
    <row r="183" spans="2:61" x14ac:dyDescent="0.25">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c r="BI183" s="64"/>
    </row>
    <row r="184" spans="2:61" x14ac:dyDescent="0.25">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c r="BI184" s="64"/>
    </row>
    <row r="185" spans="2:61" x14ac:dyDescent="0.25">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c r="BI185" s="64"/>
    </row>
    <row r="186" spans="2:61" x14ac:dyDescent="0.25">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c r="BI186" s="64"/>
    </row>
    <row r="187" spans="2:61" x14ac:dyDescent="0.25">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c r="BI187" s="64"/>
    </row>
    <row r="188" spans="2:61" x14ac:dyDescent="0.25">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row>
    <row r="189" spans="2:61" x14ac:dyDescent="0.25">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c r="BI189" s="64"/>
    </row>
    <row r="190" spans="2:61" x14ac:dyDescent="0.25">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c r="BI190" s="64"/>
    </row>
    <row r="191" spans="2:61" x14ac:dyDescent="0.25">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c r="BI191" s="64"/>
    </row>
    <row r="192" spans="2:61" x14ac:dyDescent="0.25">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c r="BI192" s="64"/>
    </row>
    <row r="193" spans="2:61" x14ac:dyDescent="0.25">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c r="BI193" s="64"/>
    </row>
    <row r="194" spans="2:61" x14ac:dyDescent="0.25">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c r="BI194" s="64"/>
    </row>
    <row r="195" spans="2:61" x14ac:dyDescent="0.25">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c r="BI195" s="64"/>
    </row>
    <row r="196" spans="2:61" x14ac:dyDescent="0.25">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c r="BI196" s="64"/>
    </row>
    <row r="197" spans="2:61" x14ac:dyDescent="0.25">
      <c r="B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c r="BI197" s="64"/>
    </row>
    <row r="198" spans="2:61" x14ac:dyDescent="0.25">
      <c r="B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c r="BI198" s="64"/>
    </row>
    <row r="199" spans="2:61" x14ac:dyDescent="0.25">
      <c r="B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c r="BI199" s="64"/>
    </row>
    <row r="200" spans="2:61" x14ac:dyDescent="0.25">
      <c r="B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row>
    <row r="201" spans="2:61" x14ac:dyDescent="0.25">
      <c r="B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row>
    <row r="202" spans="2:61" x14ac:dyDescent="0.25">
      <c r="B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row>
    <row r="203" spans="2:61" x14ac:dyDescent="0.25">
      <c r="B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row>
    <row r="204" spans="2:61" x14ac:dyDescent="0.25">
      <c r="B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row>
    <row r="205" spans="2:61" x14ac:dyDescent="0.25">
      <c r="B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c r="BI205" s="64"/>
    </row>
    <row r="206" spans="2:61" x14ac:dyDescent="0.25">
      <c r="B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c r="BI206" s="64"/>
    </row>
    <row r="207" spans="2:61" x14ac:dyDescent="0.25">
      <c r="B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c r="BI207" s="64"/>
    </row>
    <row r="208" spans="2:61" x14ac:dyDescent="0.25">
      <c r="B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row>
    <row r="209" spans="2:61" x14ac:dyDescent="0.25">
      <c r="B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c r="BI209" s="64"/>
    </row>
    <row r="210" spans="2:61" x14ac:dyDescent="0.25">
      <c r="B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row>
    <row r="211" spans="2:61" x14ac:dyDescent="0.25">
      <c r="B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row>
    <row r="212" spans="2:61" x14ac:dyDescent="0.25">
      <c r="B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row>
    <row r="213" spans="2:61" x14ac:dyDescent="0.25">
      <c r="B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c r="BI213" s="64"/>
    </row>
    <row r="214" spans="2:61" x14ac:dyDescent="0.25">
      <c r="B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c r="BI214" s="64"/>
    </row>
    <row r="215" spans="2:61" x14ac:dyDescent="0.25">
      <c r="B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c r="BI215" s="64"/>
    </row>
    <row r="216" spans="2:61" x14ac:dyDescent="0.25">
      <c r="B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c r="BI216" s="64"/>
    </row>
    <row r="217" spans="2:61" x14ac:dyDescent="0.25">
      <c r="B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c r="BI217" s="64"/>
    </row>
    <row r="218" spans="2:61" x14ac:dyDescent="0.25">
      <c r="B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c r="BI218" s="64"/>
    </row>
    <row r="219" spans="2:61" x14ac:dyDescent="0.25">
      <c r="B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c r="BI219" s="64"/>
    </row>
    <row r="220" spans="2:61" x14ac:dyDescent="0.25">
      <c r="B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c r="BI220" s="64"/>
    </row>
    <row r="221" spans="2:61" x14ac:dyDescent="0.25">
      <c r="B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c r="BI221" s="64"/>
    </row>
    <row r="222" spans="2:61" x14ac:dyDescent="0.25">
      <c r="B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c r="BI222" s="64"/>
    </row>
    <row r="223" spans="2:61" x14ac:dyDescent="0.25">
      <c r="B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c r="BI223" s="64"/>
    </row>
    <row r="224" spans="2:61" x14ac:dyDescent="0.25">
      <c r="B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c r="BI224" s="64"/>
    </row>
    <row r="225" spans="2:61" x14ac:dyDescent="0.25">
      <c r="B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c r="BI225" s="64"/>
    </row>
    <row r="226" spans="2:61" x14ac:dyDescent="0.25">
      <c r="B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c r="BI226" s="64"/>
    </row>
    <row r="227" spans="2:61" x14ac:dyDescent="0.25">
      <c r="B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c r="BI227" s="64"/>
    </row>
    <row r="228" spans="2:61" x14ac:dyDescent="0.25">
      <c r="B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c r="BI228" s="64"/>
    </row>
    <row r="229" spans="2:61" x14ac:dyDescent="0.25">
      <c r="B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c r="BI229" s="64"/>
    </row>
    <row r="230" spans="2:61" x14ac:dyDescent="0.25">
      <c r="B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c r="BI230" s="64"/>
    </row>
    <row r="231" spans="2:61" x14ac:dyDescent="0.25">
      <c r="B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c r="BI231" s="64"/>
    </row>
    <row r="232" spans="2:61" x14ac:dyDescent="0.25">
      <c r="B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c r="BI232" s="64"/>
    </row>
    <row r="233" spans="2:61" x14ac:dyDescent="0.25">
      <c r="B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row>
    <row r="234" spans="2:61" x14ac:dyDescent="0.25">
      <c r="B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c r="BI234" s="64"/>
    </row>
    <row r="235" spans="2:61" x14ac:dyDescent="0.25">
      <c r="B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c r="BI235" s="64"/>
    </row>
    <row r="236" spans="2:61" x14ac:dyDescent="0.25">
      <c r="B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c r="BI236" s="64"/>
    </row>
    <row r="237" spans="2:61" x14ac:dyDescent="0.25">
      <c r="B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c r="BI237" s="64"/>
    </row>
    <row r="238" spans="2:61" x14ac:dyDescent="0.25">
      <c r="B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c r="BI238" s="64"/>
    </row>
    <row r="239" spans="2:61" x14ac:dyDescent="0.25">
      <c r="B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c r="BI239" s="64"/>
    </row>
    <row r="240" spans="2:61" x14ac:dyDescent="0.25">
      <c r="B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c r="BI240" s="64"/>
    </row>
    <row r="241" spans="2:61" x14ac:dyDescent="0.25">
      <c r="B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c r="BI241" s="64"/>
    </row>
    <row r="242" spans="2:61" x14ac:dyDescent="0.25">
      <c r="B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c r="BI242" s="64"/>
    </row>
    <row r="243" spans="2:61" x14ac:dyDescent="0.25">
      <c r="B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c r="BI243" s="64"/>
    </row>
    <row r="244" spans="2:61" x14ac:dyDescent="0.25">
      <c r="B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c r="BI244" s="64"/>
    </row>
    <row r="245" spans="2:61" x14ac:dyDescent="0.25">
      <c r="B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c r="AQ245" s="64"/>
      <c r="AR245" s="64"/>
      <c r="AS245" s="64"/>
      <c r="AT245" s="64"/>
      <c r="AU245" s="64"/>
      <c r="AV245" s="64"/>
      <c r="AW245" s="64"/>
      <c r="AX245" s="64"/>
      <c r="AY245" s="64"/>
      <c r="AZ245" s="64"/>
      <c r="BA245" s="64"/>
      <c r="BB245" s="64"/>
      <c r="BC245" s="64"/>
      <c r="BD245" s="64"/>
      <c r="BE245" s="64"/>
      <c r="BF245" s="64"/>
      <c r="BG245" s="64"/>
      <c r="BH245" s="64"/>
      <c r="BI245" s="64"/>
    </row>
    <row r="246" spans="2:61" x14ac:dyDescent="0.25">
      <c r="B246" s="64"/>
      <c r="K246" s="64"/>
      <c r="L246" s="64"/>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c r="AJ246" s="64"/>
      <c r="AK246" s="64"/>
      <c r="AL246" s="64"/>
      <c r="AM246" s="64"/>
      <c r="AN246" s="64"/>
      <c r="AO246" s="64"/>
      <c r="AP246" s="64"/>
      <c r="AQ246" s="64"/>
      <c r="AR246" s="64"/>
      <c r="AS246" s="64"/>
      <c r="AT246" s="64"/>
      <c r="AU246" s="64"/>
      <c r="AV246" s="64"/>
      <c r="AW246" s="64"/>
      <c r="AX246" s="64"/>
      <c r="AY246" s="64"/>
      <c r="AZ246" s="64"/>
      <c r="BA246" s="64"/>
      <c r="BB246" s="64"/>
      <c r="BC246" s="64"/>
      <c r="BD246" s="64"/>
      <c r="BE246" s="64"/>
      <c r="BF246" s="64"/>
      <c r="BG246" s="64"/>
      <c r="BH246" s="64"/>
      <c r="BI246" s="64"/>
    </row>
    <row r="247" spans="2:61" x14ac:dyDescent="0.25">
      <c r="B247" s="64"/>
      <c r="K247" s="64"/>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c r="AQ247" s="64"/>
      <c r="AR247" s="64"/>
      <c r="AS247" s="64"/>
      <c r="AT247" s="64"/>
      <c r="AU247" s="64"/>
      <c r="AV247" s="64"/>
      <c r="AW247" s="64"/>
      <c r="AX247" s="64"/>
      <c r="AY247" s="64"/>
      <c r="AZ247" s="64"/>
      <c r="BA247" s="64"/>
      <c r="BB247" s="64"/>
      <c r="BC247" s="64"/>
      <c r="BD247" s="64"/>
      <c r="BE247" s="64"/>
      <c r="BF247" s="64"/>
      <c r="BG247" s="64"/>
      <c r="BH247" s="64"/>
      <c r="BI247" s="64"/>
    </row>
    <row r="248" spans="2:61" x14ac:dyDescent="0.25">
      <c r="B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row>
    <row r="249" spans="2:61" x14ac:dyDescent="0.25">
      <c r="B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64"/>
      <c r="BI249" s="64"/>
    </row>
    <row r="250" spans="2:61" x14ac:dyDescent="0.25">
      <c r="B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64"/>
      <c r="BI250" s="64"/>
    </row>
    <row r="251" spans="2:61" x14ac:dyDescent="0.25">
      <c r="B251" s="64"/>
    </row>
    <row r="252" spans="2:61" x14ac:dyDescent="0.25">
      <c r="B252" s="64"/>
    </row>
    <row r="253" spans="2:61" x14ac:dyDescent="0.25">
      <c r="B253" s="64"/>
    </row>
    <row r="254" spans="2:61" x14ac:dyDescent="0.25">
      <c r="B254" s="64"/>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G13" sqref="G12:G13"/>
    </sheetView>
  </sheetViews>
  <sheetFormatPr baseColWidth="10" defaultColWidth="11.42578125" defaultRowHeight="15" x14ac:dyDescent="0.25"/>
  <cols>
    <col min="1" max="1" width="10.28515625" style="118" customWidth="1"/>
    <col min="2" max="2" width="32.42578125" style="118" customWidth="1"/>
    <col min="3" max="3" width="77" style="118" customWidth="1"/>
    <col min="4" max="4" width="21" style="118" customWidth="1"/>
    <col min="5" max="5" width="23.85546875" style="118" customWidth="1"/>
    <col min="6" max="16384" width="11.42578125" style="118"/>
  </cols>
  <sheetData>
    <row r="1" spans="1:6" ht="7.9" customHeight="1" thickBot="1" x14ac:dyDescent="0.3"/>
    <row r="2" spans="1:6" ht="15.75" customHeight="1" x14ac:dyDescent="0.25">
      <c r="B2" s="541" t="s">
        <v>244</v>
      </c>
      <c r="C2" s="544" t="s">
        <v>205</v>
      </c>
      <c r="D2" s="545"/>
      <c r="E2" s="119" t="s">
        <v>390</v>
      </c>
      <c r="F2" s="120"/>
    </row>
    <row r="3" spans="1:6" ht="15.75" customHeight="1" x14ac:dyDescent="0.25">
      <c r="B3" s="542"/>
      <c r="C3" s="239"/>
      <c r="D3" s="241"/>
      <c r="E3" s="119" t="s">
        <v>264</v>
      </c>
      <c r="F3" s="120"/>
    </row>
    <row r="4" spans="1:6" ht="16.5" customHeight="1" x14ac:dyDescent="0.25">
      <c r="B4" s="542"/>
      <c r="C4" s="239"/>
      <c r="D4" s="241"/>
      <c r="E4" s="119" t="s">
        <v>389</v>
      </c>
      <c r="F4" s="120"/>
    </row>
    <row r="5" spans="1:6" ht="15" customHeight="1" thickBot="1" x14ac:dyDescent="0.3">
      <c r="B5" s="543"/>
      <c r="C5" s="546"/>
      <c r="D5" s="547"/>
      <c r="E5" s="119" t="s">
        <v>245</v>
      </c>
      <c r="F5" s="120"/>
    </row>
    <row r="7" spans="1:6" x14ac:dyDescent="0.25">
      <c r="A7" s="548" t="s">
        <v>266</v>
      </c>
      <c r="B7" s="137" t="s">
        <v>246</v>
      </c>
      <c r="C7" s="138" t="s">
        <v>247</v>
      </c>
      <c r="D7" s="138" t="s">
        <v>248</v>
      </c>
      <c r="E7" s="138" t="s">
        <v>249</v>
      </c>
    </row>
    <row r="8" spans="1:6" ht="28.5" x14ac:dyDescent="0.25">
      <c r="A8" s="548"/>
      <c r="B8" s="121">
        <v>45687</v>
      </c>
      <c r="C8" s="122" t="s">
        <v>428</v>
      </c>
      <c r="D8" s="123" t="s">
        <v>430</v>
      </c>
      <c r="E8" s="123" t="s">
        <v>429</v>
      </c>
    </row>
    <row r="9" spans="1:6" x14ac:dyDescent="0.25">
      <c r="A9" s="548"/>
      <c r="B9" s="121"/>
      <c r="C9" s="122"/>
      <c r="D9" s="123"/>
      <c r="E9" s="123"/>
    </row>
    <row r="10" spans="1:6" x14ac:dyDescent="0.25">
      <c r="A10" s="548"/>
      <c r="B10" s="121"/>
      <c r="C10" s="122"/>
      <c r="D10" s="123"/>
      <c r="E10" s="123"/>
    </row>
    <row r="11" spans="1:6" x14ac:dyDescent="0.25">
      <c r="A11" s="548"/>
      <c r="B11" s="121"/>
      <c r="C11" s="122"/>
      <c r="D11" s="123"/>
      <c r="E11" s="123"/>
    </row>
    <row r="12" spans="1:6" x14ac:dyDescent="0.25">
      <c r="A12" s="548"/>
      <c r="B12" s="121"/>
      <c r="C12" s="122"/>
      <c r="D12" s="123"/>
      <c r="E12" s="123"/>
    </row>
    <row r="13" spans="1:6" x14ac:dyDescent="0.25">
      <c r="A13" s="139"/>
      <c r="B13" s="121"/>
      <c r="C13" s="122"/>
      <c r="D13" s="123"/>
      <c r="E13" s="123"/>
    </row>
    <row r="14" spans="1:6" x14ac:dyDescent="0.25">
      <c r="A14" s="139"/>
      <c r="B14" s="121"/>
      <c r="C14" s="122"/>
      <c r="D14" s="123"/>
      <c r="E14" s="123"/>
    </row>
    <row r="15" spans="1:6" x14ac:dyDescent="0.25">
      <c r="A15" s="139"/>
      <c r="B15" s="121"/>
      <c r="C15" s="122"/>
      <c r="D15" s="123"/>
      <c r="E15" s="123"/>
    </row>
    <row r="16" spans="1:6" x14ac:dyDescent="0.25">
      <c r="A16" s="139"/>
      <c r="B16" s="121"/>
      <c r="C16" s="122"/>
      <c r="D16" s="123"/>
      <c r="E16" s="123"/>
    </row>
    <row r="17" spans="1:5" x14ac:dyDescent="0.25">
      <c r="A17" s="139"/>
      <c r="B17" s="121"/>
      <c r="C17" s="122"/>
      <c r="D17" s="123"/>
      <c r="E17" s="123"/>
    </row>
    <row r="18" spans="1:5" x14ac:dyDescent="0.25">
      <c r="A18" s="139"/>
      <c r="B18" s="121"/>
      <c r="C18" s="122"/>
      <c r="D18" s="123"/>
      <c r="E18" s="123"/>
    </row>
    <row r="19" spans="1:5" x14ac:dyDescent="0.25">
      <c r="B19" s="121"/>
      <c r="C19" s="124"/>
      <c r="D19" s="123"/>
      <c r="E19" s="123"/>
    </row>
    <row r="20" spans="1:5" x14ac:dyDescent="0.25">
      <c r="B20" s="121"/>
      <c r="C20" s="122"/>
      <c r="D20" s="123"/>
      <c r="E20" s="123"/>
    </row>
    <row r="25" spans="1:5" x14ac:dyDescent="0.25">
      <c r="C25" s="125"/>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2025-01-31T17:46:29Z</dcterms:modified>
</cp:coreProperties>
</file>