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74B170F6-A56D-43DF-902A-4B330977AC81}" xr6:coauthVersionLast="36" xr6:coauthVersionMax="36" xr10:uidLastSave="{00000000-0000-0000-0000-000000000000}"/>
  <bookViews>
    <workbookView showSheetTabs="0" xWindow="0" yWindow="0" windowWidth="3390" windowHeight="5385"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 r:id="rId24"/>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57" r:id="rId25"/>
  </pivotCaches>
</workbook>
</file>

<file path=xl/calcChain.xml><?xml version="1.0" encoding="utf-8"?>
<calcChain xmlns="http://schemas.openxmlformats.org/spreadsheetml/2006/main">
  <c r="AE51" i="19" l="1"/>
  <c r="AI22" i="1" l="1"/>
  <c r="AI21" i="1"/>
  <c r="AI20" i="1"/>
  <c r="AI19" i="1"/>
  <c r="Q16" i="1" l="1"/>
  <c r="R16" i="1" s="1"/>
  <c r="AA16" i="1"/>
  <c r="AD16" i="1"/>
  <c r="Q17" i="1"/>
  <c r="R17" i="1" s="1"/>
  <c r="AA17" i="1"/>
  <c r="AD17" i="1"/>
  <c r="Q18" i="1"/>
  <c r="R18" i="1" s="1"/>
  <c r="AA18" i="1"/>
  <c r="AD18" i="1"/>
  <c r="Q19" i="1"/>
  <c r="R19" i="1" s="1"/>
  <c r="AA19" i="1"/>
  <c r="AJ19" i="1" s="1"/>
  <c r="AD19" i="1"/>
  <c r="Q20" i="1"/>
  <c r="R20" i="1" s="1"/>
  <c r="AA20" i="1"/>
  <c r="AD20" i="1"/>
  <c r="Q21" i="1"/>
  <c r="R21" i="1"/>
  <c r="AA21" i="1"/>
  <c r="AD21" i="1"/>
  <c r="Q22" i="1"/>
  <c r="AA22" i="1"/>
  <c r="AM22" i="1" s="1"/>
  <c r="AL22" i="1" s="1"/>
  <c r="AD22" i="1"/>
  <c r="AD15" i="1"/>
  <c r="AA15" i="1"/>
  <c r="AI15" i="1" s="1"/>
  <c r="Q15" i="1"/>
  <c r="AI18" i="1" l="1"/>
  <c r="AJ18" i="1" s="1"/>
  <c r="AI17" i="1"/>
  <c r="AJ17" i="1" s="1"/>
  <c r="AI16" i="1"/>
  <c r="AJ16" i="1" s="1"/>
  <c r="AJ21" i="1"/>
  <c r="AK21" i="1"/>
  <c r="AM21" i="1"/>
  <c r="AL21" i="1" s="1"/>
  <c r="AM19" i="1"/>
  <c r="AL19" i="1" s="1"/>
  <c r="AN19" i="1" s="1"/>
  <c r="AJ20" i="1"/>
  <c r="AK20" i="1"/>
  <c r="AM20" i="1"/>
  <c r="AL20" i="1" s="1"/>
  <c r="AK19" i="1"/>
  <c r="R22" i="1"/>
  <c r="R15" i="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P47" i="18"/>
  <c r="N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P27"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K16" i="1" l="1"/>
  <c r="AI53" i="19"/>
  <c r="AK17" i="1"/>
  <c r="AK18" i="1"/>
  <c r="AN21" i="1"/>
  <c r="AN20" i="1"/>
  <c r="AJ22" i="1"/>
  <c r="AN22" i="1" s="1"/>
  <c r="AK22" i="1"/>
  <c r="AK15" i="1"/>
  <c r="AJ15" i="1"/>
  <c r="AN13" i="18"/>
  <c r="AN29" i="18"/>
  <c r="AN37" i="18"/>
  <c r="AN21" i="18"/>
  <c r="AN45" i="18"/>
  <c r="H10" i="27" l="1"/>
  <c r="G29" i="27" s="1"/>
  <c r="H9" i="27"/>
  <c r="H8" i="27"/>
  <c r="F29" i="27"/>
  <c r="E29" i="27"/>
  <c r="Q27" i="1" l="1"/>
  <c r="F221" i="13" l="1"/>
  <c r="F211" i="13"/>
  <c r="F212" i="13"/>
  <c r="F213" i="13"/>
  <c r="F214" i="13"/>
  <c r="F215" i="13"/>
  <c r="F216" i="13"/>
  <c r="F217" i="13"/>
  <c r="F218" i="13"/>
  <c r="F219" i="13"/>
  <c r="F220" i="13"/>
  <c r="F210" i="13"/>
  <c r="B221" i="13" a="1"/>
  <c r="B221" i="13" l="1"/>
  <c r="H210" i="13" l="1"/>
  <c r="B223" i="13" l="1"/>
  <c r="B222" i="13"/>
  <c r="AD53" i="19" l="1"/>
  <c r="X23" i="19"/>
  <c r="AJ13" i="19"/>
  <c r="X13" i="19"/>
  <c r="R43" i="19"/>
  <c r="R33" i="19"/>
  <c r="R53" i="19"/>
  <c r="R23" i="19"/>
  <c r="AD13" i="19"/>
  <c r="X53" i="19"/>
  <c r="AJ43" i="19"/>
  <c r="L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K53" i="19"/>
  <c r="AI33" i="19"/>
  <c r="AI23" i="19"/>
  <c r="AC23" i="19"/>
  <c r="W13" i="19"/>
  <c r="AC43" i="19"/>
  <c r="AC33" i="19"/>
  <c r="Q13" i="19"/>
  <c r="P52" i="19"/>
  <c r="AH42" i="19"/>
  <c r="AH32" i="19"/>
  <c r="AB12" i="19"/>
  <c r="P12" i="19"/>
  <c r="AH52" i="19"/>
  <c r="P42" i="19"/>
  <c r="P32" i="19"/>
  <c r="AH22" i="19"/>
  <c r="P22" i="19"/>
  <c r="AN12" i="19"/>
  <c r="V22" i="19"/>
  <c r="AB52" i="19"/>
  <c r="AB42" i="19"/>
  <c r="AB32" i="19"/>
  <c r="AB22" i="19"/>
  <c r="AH12" i="19"/>
  <c r="V12" i="19"/>
  <c r="AN42" i="19"/>
  <c r="AN32" i="19"/>
  <c r="AN52" i="19"/>
  <c r="V52" i="19"/>
  <c r="V42" i="19"/>
  <c r="V32" i="19"/>
  <c r="AN22" i="19"/>
  <c r="U52" i="19"/>
  <c r="U22" i="19"/>
  <c r="O12" i="19"/>
  <c r="O52" i="19"/>
  <c r="AG42" i="19"/>
  <c r="AG32" i="19"/>
  <c r="AG52" i="19"/>
  <c r="O42" i="19"/>
  <c r="O32" i="19"/>
  <c r="AG22" i="19"/>
  <c r="U12" i="19"/>
  <c r="AM12" i="19"/>
  <c r="AA22" i="19"/>
  <c r="U32" i="19"/>
  <c r="O22" i="19"/>
  <c r="AA52" i="19"/>
  <c r="AA42" i="19"/>
  <c r="AA32" i="19"/>
  <c r="AG12" i="19"/>
  <c r="U42" i="19"/>
  <c r="AM42" i="19"/>
  <c r="AM32" i="19"/>
  <c r="AA12" i="19"/>
  <c r="AM52" i="19"/>
  <c r="AM22" i="19"/>
  <c r="T15" i="1" l="1"/>
  <c r="U15" i="1" s="1"/>
  <c r="T17" i="1"/>
  <c r="U17" i="1" s="1"/>
  <c r="T16" i="1"/>
  <c r="U16" i="1" s="1"/>
  <c r="T20" i="1"/>
  <c r="U20" i="1" s="1"/>
  <c r="T21" i="1"/>
  <c r="U21" i="1" s="1"/>
  <c r="T19" i="1"/>
  <c r="U19" i="1" s="1"/>
  <c r="T22" i="1"/>
  <c r="U22" i="1" s="1"/>
  <c r="T18" i="1"/>
  <c r="U18" i="1" s="1"/>
  <c r="V18" i="1" l="1"/>
  <c r="AM18" i="1" s="1"/>
  <c r="AL18" i="1" s="1"/>
  <c r="L21" i="18"/>
  <c r="L37" i="18"/>
  <c r="R13" i="18"/>
  <c r="R37" i="18"/>
  <c r="AD29" i="18"/>
  <c r="L45" i="18"/>
  <c r="AD45" i="18"/>
  <c r="X13" i="18"/>
  <c r="W18" i="1"/>
  <c r="AJ21" i="18"/>
  <c r="AD37" i="18"/>
  <c r="L13" i="18"/>
  <c r="X21" i="18"/>
  <c r="R21" i="18"/>
  <c r="X37" i="18"/>
  <c r="R29" i="18"/>
  <c r="X29" i="18"/>
  <c r="AJ13" i="18"/>
  <c r="AJ45" i="18"/>
  <c r="X45" i="18"/>
  <c r="R45" i="18"/>
  <c r="AJ29" i="18"/>
  <c r="AD13" i="18"/>
  <c r="L29" i="18"/>
  <c r="AJ37" i="18"/>
  <c r="AD21" i="18"/>
  <c r="Z31" i="18"/>
  <c r="AL23" i="18"/>
  <c r="Z15" i="18"/>
  <c r="Z23" i="18"/>
  <c r="AF39" i="18"/>
  <c r="Z39" i="18"/>
  <c r="AL31" i="18"/>
  <c r="W22" i="1"/>
  <c r="T47" i="18"/>
  <c r="AF15" i="18"/>
  <c r="AL15" i="18"/>
  <c r="V22" i="1"/>
  <c r="T39" i="18"/>
  <c r="AL47" i="18"/>
  <c r="AF23" i="18"/>
  <c r="AL39" i="18"/>
  <c r="T31" i="18"/>
  <c r="T15" i="18"/>
  <c r="AF31" i="18"/>
  <c r="AF47" i="18"/>
  <c r="T23" i="18"/>
  <c r="Z47" i="18"/>
  <c r="Z21" i="18"/>
  <c r="Z29" i="18"/>
  <c r="AL21" i="18"/>
  <c r="AF37" i="18"/>
  <c r="AL29" i="18"/>
  <c r="V19" i="1"/>
  <c r="AF13" i="18"/>
  <c r="T21" i="18"/>
  <c r="AF29" i="18"/>
  <c r="T37" i="18"/>
  <c r="Z37" i="18"/>
  <c r="AL13" i="18"/>
  <c r="T45" i="18"/>
  <c r="T29" i="18"/>
  <c r="AF45" i="18"/>
  <c r="T13" i="18"/>
  <c r="Z45" i="18"/>
  <c r="AL37" i="18"/>
  <c r="AF21" i="18"/>
  <c r="Z13" i="18"/>
  <c r="AL45" i="18"/>
  <c r="W19" i="1"/>
  <c r="R15" i="18"/>
  <c r="AJ23" i="18"/>
  <c r="R39" i="18"/>
  <c r="AJ39" i="18"/>
  <c r="R31" i="18"/>
  <c r="L47" i="18"/>
  <c r="X23" i="18"/>
  <c r="L39" i="18"/>
  <c r="L31" i="18"/>
  <c r="X15" i="18"/>
  <c r="V21" i="1"/>
  <c r="X31" i="18"/>
  <c r="AD39" i="18"/>
  <c r="AJ31" i="18"/>
  <c r="R23" i="18"/>
  <c r="AJ47" i="18"/>
  <c r="AD23" i="18"/>
  <c r="X47" i="18"/>
  <c r="L23" i="18"/>
  <c r="R47" i="18"/>
  <c r="L15" i="18"/>
  <c r="AD31" i="18"/>
  <c r="AD15" i="18"/>
  <c r="W21" i="1"/>
  <c r="AJ15" i="18"/>
  <c r="X39" i="18"/>
  <c r="AD47" i="18"/>
  <c r="V20" i="1"/>
  <c r="AH29" i="18"/>
  <c r="V13" i="18"/>
  <c r="AB45" i="18"/>
  <c r="AH45" i="18"/>
  <c r="AB29" i="18"/>
  <c r="W20" i="1"/>
  <c r="AB13" i="18"/>
  <c r="V29" i="18"/>
  <c r="V37" i="18"/>
  <c r="AH13" i="18"/>
  <c r="AH37" i="18"/>
  <c r="AB37" i="18"/>
  <c r="AB21" i="18"/>
  <c r="V21" i="18"/>
  <c r="V45" i="18"/>
  <c r="AH21" i="18"/>
  <c r="W16" i="1"/>
  <c r="Z35" i="18"/>
  <c r="AL11" i="18"/>
  <c r="AF27" i="18"/>
  <c r="Z19" i="18"/>
  <c r="AL19" i="18"/>
  <c r="Z27" i="18"/>
  <c r="Z11" i="18"/>
  <c r="T35" i="18"/>
  <c r="AL43" i="18"/>
  <c r="T27" i="18"/>
  <c r="T19" i="18"/>
  <c r="Z43" i="18"/>
  <c r="T11" i="18"/>
  <c r="AL35" i="18"/>
  <c r="V16" i="1"/>
  <c r="AM16" i="1" s="1"/>
  <c r="AL16" i="1" s="1"/>
  <c r="AF35" i="18"/>
  <c r="AF43" i="18"/>
  <c r="AF19" i="18"/>
  <c r="AL27" i="18"/>
  <c r="T43" i="18"/>
  <c r="AF11" i="18"/>
  <c r="AN27" i="18"/>
  <c r="AN19" i="18"/>
  <c r="AB43" i="18"/>
  <c r="V27" i="18"/>
  <c r="AN43" i="18"/>
  <c r="W17" i="1"/>
  <c r="AN35" i="18"/>
  <c r="AB19" i="18"/>
  <c r="V11" i="18"/>
  <c r="AN11" i="18"/>
  <c r="AH43" i="18"/>
  <c r="V19" i="18"/>
  <c r="AH35" i="18"/>
  <c r="AH19" i="18"/>
  <c r="AB35" i="18"/>
  <c r="V43" i="18"/>
  <c r="AB11" i="18"/>
  <c r="AH11" i="18"/>
  <c r="AH27" i="18"/>
  <c r="AB27" i="18"/>
  <c r="V17" i="1"/>
  <c r="AM17" i="1" s="1"/>
  <c r="AL17" i="1" s="1"/>
  <c r="V35" i="18"/>
  <c r="R11" i="18"/>
  <c r="R35" i="18"/>
  <c r="AJ27" i="18"/>
  <c r="L11" i="18"/>
  <c r="X35" i="18"/>
  <c r="L43" i="18"/>
  <c r="AD35" i="18"/>
  <c r="AJ43" i="18"/>
  <c r="R43" i="18"/>
  <c r="AD11" i="18"/>
  <c r="L19" i="18"/>
  <c r="R19" i="18"/>
  <c r="X43" i="18"/>
  <c r="AJ35" i="18"/>
  <c r="AD19" i="18"/>
  <c r="R27" i="18"/>
  <c r="W15" i="1"/>
  <c r="AD43" i="18"/>
  <c r="X19" i="18"/>
  <c r="X27" i="18"/>
  <c r="L27" i="18"/>
  <c r="L35" i="18"/>
  <c r="AJ11" i="18"/>
  <c r="X11" i="18"/>
  <c r="V15" i="1"/>
  <c r="AM15" i="1" s="1"/>
  <c r="AL15" i="1" s="1"/>
  <c r="AD27" i="18"/>
  <c r="AJ19" i="18"/>
  <c r="AI52" i="19" l="1"/>
  <c r="AC42" i="19"/>
  <c r="Q22" i="19"/>
  <c r="W22" i="19"/>
  <c r="Q42" i="19"/>
  <c r="AI32" i="19"/>
  <c r="AI22" i="19"/>
  <c r="K52" i="19"/>
  <c r="K12" i="19"/>
  <c r="AN15" i="1"/>
  <c r="AC52" i="19"/>
  <c r="K42" i="19"/>
  <c r="Q12" i="19"/>
  <c r="W12" i="19"/>
  <c r="Q52" i="19"/>
  <c r="AC22" i="19"/>
  <c r="W42" i="19"/>
  <c r="AI12" i="19"/>
  <c r="K22" i="19"/>
  <c r="W52" i="19"/>
  <c r="W32" i="19"/>
  <c r="AC32" i="19"/>
  <c r="AI42" i="19"/>
  <c r="AC12" i="19"/>
  <c r="K32" i="19"/>
  <c r="Q32" i="19"/>
  <c r="M22" i="19"/>
  <c r="AK52" i="19"/>
  <c r="S32" i="19"/>
  <c r="S22" i="19"/>
  <c r="AE22" i="19"/>
  <c r="AN17" i="1"/>
  <c r="M32" i="19"/>
  <c r="AK22" i="19"/>
  <c r="AE42" i="19"/>
  <c r="M12" i="19"/>
  <c r="AE12" i="19"/>
  <c r="M42" i="19"/>
  <c r="AE32" i="19"/>
  <c r="AE52" i="19"/>
  <c r="AK12" i="19"/>
  <c r="S52" i="19"/>
  <c r="AK32" i="19"/>
  <c r="S42" i="19"/>
  <c r="M52" i="19"/>
  <c r="S12" i="19"/>
  <c r="AK42" i="19"/>
  <c r="AD12" i="19"/>
  <c r="R12" i="19"/>
  <c r="AJ32" i="19"/>
  <c r="L32" i="19"/>
  <c r="X22" i="19"/>
  <c r="AD52" i="19"/>
  <c r="AJ12" i="19"/>
  <c r="AJ52" i="19"/>
  <c r="L52" i="19"/>
  <c r="AD32" i="19"/>
  <c r="L42" i="19"/>
  <c r="L22" i="19"/>
  <c r="X32" i="19"/>
  <c r="X42" i="19"/>
  <c r="AD42" i="19"/>
  <c r="X12" i="19"/>
  <c r="L12" i="19"/>
  <c r="R22" i="19"/>
  <c r="AJ22" i="19"/>
  <c r="X52" i="19"/>
  <c r="R42" i="19"/>
  <c r="AN16" i="1"/>
  <c r="AJ42" i="19"/>
  <c r="R52" i="19"/>
  <c r="AD22" i="19"/>
  <c r="R32" i="19"/>
  <c r="AF22" i="19"/>
  <c r="AL22" i="19"/>
  <c r="AF12" i="19"/>
  <c r="Z22" i="19"/>
  <c r="N22" i="19"/>
  <c r="T52" i="19"/>
  <c r="T42" i="19"/>
  <c r="Z32" i="19"/>
  <c r="AN18" i="1"/>
  <c r="AL42" i="19"/>
  <c r="Z52" i="19"/>
  <c r="N32" i="19"/>
  <c r="T12" i="19"/>
  <c r="T32" i="19"/>
  <c r="AF32" i="19"/>
  <c r="T22" i="19"/>
  <c r="AF52" i="19"/>
  <c r="N42" i="19"/>
  <c r="AL12" i="19"/>
  <c r="AL32" i="19"/>
  <c r="Z12" i="19"/>
  <c r="N52" i="19"/>
  <c r="AF42" i="19"/>
  <c r="AL52" i="19"/>
  <c r="N12" i="19"/>
  <c r="Z4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<sst xmlns="http://schemas.openxmlformats.org/spreadsheetml/2006/main" count="710" uniqueCount="430">
  <si>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</si>
  <si>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</si>
  <si>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</si>
  <si>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</si>
  <si>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</si>
  <si>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</si>
  <si>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</si>
  <si>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</si>
  <si>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</si>
  <si>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</si>
  <si>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</si>
  <si>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</si>
  <si>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</si>
  <si>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</si>
  <si>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</si>
  <si>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</si>
  <si>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</si>
  <si>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</si>
  <si>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</si>
  <si>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</si>
  <si>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</si>
  <si>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</si>
  <si>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</si>
  <si>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</si>
  <si>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</si>
  <si>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</si>
  <si>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</si>
  <si>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</si>
  <si>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</si>
  <si>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</si>
  <si>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</si>
  <si>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</si>
  <si>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</si>
  <si>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</si>
  <si>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</si>
  <si>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</si>
  <si>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</si>
  <si>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</si>
  <si>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</si>
  <si>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</si>
  <si>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</si>
  <si>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</si>
  <si>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</si>
  <si>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</si>
  <si>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</si>
  <si>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</si>
  <si>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</si>
  <si>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</si>
  <si>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</si>
  <si>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</si>
  <si>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</si>
  <si>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</si>
  <si>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</si>
  <si>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</si>
  <si>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</si>
  <si>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</si>
  <si>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</si>
  <si>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</si>
  <si>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</si>
  <si>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</si>
  <si>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</si>
  <si>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</si>
  <si>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</si>
  <si>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</si>
  <si>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</si>
  <si>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</si>
  <si>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</si>
  <si>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</si>
  <si>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</si>
  <si>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</si>
  <si>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</si>
  <si>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</si>
  <si>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</si>
  <si>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</si>
  <si>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</si>
  <si>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</si>
  <si>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</si>
  <si>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</si>
  <si>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</si>
  <si>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</si>
  <si>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</si>
  <si>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</si>
  <si>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</si>
  <si>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</si>
  <si>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</si>
  <si>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</si>
  <si>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</si>
  <si>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</si>
  <si>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</si>
  <si>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</si>
  <si>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</si>
  <si>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</si>
  <si>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</si>
  <si>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</si>
  <si>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</si>
  <si>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</si>
  <si>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</si>
  <si>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</si>
  <si>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</si>
  <si>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</si>
  <si>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</si>
  <si>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</si>
  <si>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</si>
  <si>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</si>
  <si>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</si>
  <si>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</si>
  <si>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</si>
  <si>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</si>
  <si>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</si>
  <si>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</si>
  <si>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</si>
  <si>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</si>
  <si>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</si>
  <si>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</si>
  <si>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</si>
  <si>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</si>
  <si>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</si>
  <si>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</si>
  <si>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</si>
  <si>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</si>
  <si>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</si>
  <si>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</si>
  <si>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</si>
  <si>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</si>
  <si>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</si>
  <si>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</si>
  <si>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</si>
  <si>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</si>
  <si>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</si>
  <si>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</si>
  <si>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</si>
  <si>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</si>
  <si>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</si>
  <si>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</si>
  <si>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</si>
  <si>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</si>
  <si>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</si>
  <si>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</si>
  <si>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</si>
  <si>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</si>
  <si>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</si>
  <si>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</si>
  <si>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</si>
  <si>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</si>
  <si>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</si>
  <si>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</si>
  <si>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</si>
  <si>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</si>
  <si>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</si>
  <si>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</si>
  <si>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</si>
  <si>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</si>
  <si>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</si>
  <si>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</si>
  <si>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</si>
  <si>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</si>
  <si>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</si>
  <si>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</si>
  <si>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</si>
  <si>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</si>
  <si>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</si>
  <si>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</si>
  <si>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</si>
  <si>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</si>
  <si>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</si>
  <si>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</si>
  <si>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</si>
  <si>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</si>
  <si>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</si>
  <si>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</si>
  <si>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</si>
  <si>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</si>
  <si>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</si>
  <si>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</si>
  <si>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</si>
  <si>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</si>
  <si>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</si>
  <si>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</si>
  <si>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</si>
  <si>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</si>
  <si>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</si>
  <si>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</si>
  <si>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</si>
  <si>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</si>
  <si>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</si>
  <si>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</si>
  <si>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</si>
  <si>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</si>
  <si>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</si>
  <si>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</si>
  <si>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</si>
  <si>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</si>
  <si>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</si>
  <si>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</si>
  <si>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</si>
  <si>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</si>
  <si>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</si>
  <si>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</si>
  <si>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</si>
  <si>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</si>
  <si>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</si>
  <si>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</si>
  <si>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</si>
  <si>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</si>
  <si>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</si>
  <si>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</si>
  <si>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</si>
  <si>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</si>
  <si>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</si>
  <si>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</si>
  <si>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</si>
  <si>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</si>
  <si>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</si>
  <si>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</si>
  <si>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</si>
  <si>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</si>
  <si>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</si>
  <si>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</si>
  <si>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</si>
  <si>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</si>
  <si>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</si>
  <si>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</si>
  <si>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</si>
  <si>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</si>
  <si>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</si>
  <si>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</si>
  <si>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</si>
  <si>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</si>
  <si>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</si>
  <si>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</si>
  <si>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</si>
  <si>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</si>
  <si>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</si>
  <si>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</si>
  <si>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</si>
  <si>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</si>
  <si>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</si>
  <si>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</si>
  <si>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</si>
  <si>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</si>
  <si>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</si>
  <si>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</si>
  <si>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</si>
  <si>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</si>
  <si>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</si>
  <si>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</si>
  <si>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</si>
  <si>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</si>
  <si>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</si>
  <si>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</si>
  <si>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</si>
  <si>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</si>
  <si>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</si>
  <si>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</si>
  <si>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</si>
  <si>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</si>
  <si>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</si>
  <si>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</si>
  <si>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</si>
  <si>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</si>
  <si>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</si>
  <si>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</si>
  <si>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</si>
  <si>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</si>
  <si>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</si>
  <si>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</si>
  <si>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</si>
  <si>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</si>
  <si>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</si>
  <si>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</si>
  <si>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</si>
  <si>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</si>
  <si>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</si>
  <si>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</si>
  <si>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</si>
  <si>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</si>
  <si>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</si>
  <si>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</si>
  <si>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</si>
  <si>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</si>
  <si>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</si>
  <si>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</si>
  <si>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</si>
  <si>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</si>
  <si>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</si>
  <si>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</si>
  <si>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</si>
  <si>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</si>
  <si>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</si>
  <si>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</si>
  <si>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</si>
  <si>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</si>
  <si>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</si>
  <si>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</si>
  <si>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</si>
  <si>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</si>
  <si>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</si>
  <si>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</si>
  <si>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</si>
  <si>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</si>
  <si>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</si>
  <si>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</si>
  <si>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</si>
  <si>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</si>
  <si>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</si>
  <si>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</si>
  <si>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</si>
  <si>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</si>
  <si>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</si>
  <si>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</si>
  <si>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</si>
  <si>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</si>
  <si>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</si>
  <si>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</si>
  <si>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</si>
  <si>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</si>
  <si>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</si>
  <si>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</si>
  <si>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</si>
  <si>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</si>
  <si>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</si>
  <si>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</si>
  <si>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</si>
  <si>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</si>
  <si>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</si>
  <si>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</si>
  <si>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</si>
  <si>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</si>
  <si>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</si>
  <si>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</si>
  <si>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</si>
  <si>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</si>
  <si>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</si>
  <si>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</si>
  <si>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</si>
  <si>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</si>
  <si>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</si>
  <si>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</si>
  <si>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</si>
  <si>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</si>
  <si>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</si>
  <si>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</si>
  <si>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</si>
  <si>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</si>
  <si>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</si>
  <si>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</si>
  <si>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</si>
  <si>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</si>
  <si>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</si>
  <si>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</si>
  <si>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</si>
  <si>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</si>
  <si>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</si>
  <si>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</si>
  <si>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</si>
  <si>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</si>
  <si>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</si>
  <si>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</si>
  <si>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</si>
  <si>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</si>
  <si>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</si>
  <si>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</si>
  <si>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</si>
  <si>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</si>
  <si>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</si>
  <si>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</si>
  <si>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</si>
  <si>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</si>
  <si>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</si>
  <si>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</si>
  <si>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</si>
  <si>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</si>
  <si>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</si>
  <si>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</si>
  <si>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</si>
  <si>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</si>
  <si>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</si>
  <si>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</si>
  <si>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</si>
  <si>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</si>
  <si>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</si>
  <si>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</si>
  <si>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</si>
  <si>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</si>
  <si>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</si>
  <si>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</si>
  <si>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</si>
  <si>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</si>
  <si>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</si>
  <si>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</si>
  <si>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</si>
  <si>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</si>
  <si>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</si>
  <si>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</si>
  <si>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</si>
  <si>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r>
      <rPr>
        <b/>
        <sz val="14"/>
        <rFont val="Arial"/>
        <family val="2"/>
      </rPr>
      <t>LIDER DEL PROCESO:</t>
    </r>
    <r>
      <rPr>
        <sz val="14"/>
        <rFont val="Arial"/>
        <family val="2"/>
      </rPr>
      <t xml:space="preserve"> Hno. Ariosto Ardila Silva</t>
    </r>
  </si>
  <si>
    <t>Crear necesidades que no concuerdan con la realidad institucional.</t>
  </si>
  <si>
    <t>Discrecionalidad de la alta dirección para formular proyectos</t>
  </si>
  <si>
    <t>Posibilidad de afectación económica y reputacional por recibir o solicitar cualquier dádiva o beneficio a nombre propio o de terceros al formular proyectos direccionados que no respondan a ninguna necesidad.</t>
  </si>
  <si>
    <t>El profesional de apoyo de la Oficina Asesora de Planeación anualmente debe formular a las actividades de los proyectos de inversión registrados en el banco nacional de programas y proyectos de la Nación que correspondan a necesidades misionales o de apoyo para la operación de la ETITC mediante la validación de la cadena de valor de los proyectos.
Si se presenta una desviación en la ejecución del control, el Jefe de la Oficina Asesora de Planeación solicitará la explicación de la actividad que no corresponda a una necesidad de la ETITC, en caso de no contar con justificación, dicha actividad debe ser eliminada del proyecto.</t>
  </si>
  <si>
    <t>Como soporte de la ejecución del control resulta la actualización de la Plataforma integrada de Inversión Pública (PIIP) en la formulación de actividades.</t>
  </si>
  <si>
    <t>Definir planes, programas y proyectos que garanticen el cumplimiento de la misión, visión, políticas y objetivos de la Escuela Tecnológica Instituto Técnico Central enmarcados en la normatividad vigente y en la planeación estratégica con miras de fortalecer el crecimiento de la institución a nivel nacional e internacional; favoreciendo la calidad y la formación integral e intercultural de nuestros educandos.</t>
  </si>
  <si>
    <t>Desde la Formulación de planes, programas y proyectos hasta el seguimiento de la evaluación institucional.</t>
  </si>
  <si>
    <t>DIRECCIONAMIENTO INSTITUCIONAL</t>
  </si>
  <si>
    <t>Pendiente identificar</t>
  </si>
  <si>
    <t>Actualizar la Plataforma Integrada de Inversión Pública con la información de formulación de los proyectos de inversión de la ETITC.</t>
  </si>
  <si>
    <t>Jefe Oficina Asesora de Planeación
Contratista de la OAP</t>
  </si>
  <si>
    <t>Error humano involuntario al asignar recursos a las áreas.
No recibir plan de necesidades de las áreas</t>
  </si>
  <si>
    <t>Discreción de la alta dirección de distribuir los recursos para cada proyecto y/o dependencia.</t>
  </si>
  <si>
    <t>Posibilidad de afectación económica y reputacional debido a recibir dádivas o beneficios a nombre propio o de terceros por la asignación y distribución de los recursos  financieros.</t>
  </si>
  <si>
    <t xml:space="preserve">El profesional de apoyo de la Oficina Asesora de Planeación de manera trimestral debe verificar que el presupuesto asignado para cada dependencia y registrado en el plan de acción cargado en el aplicativo Kawak y el Plan de Necesidades Institucional se ejecute acorde a los procesos de priorización de recursos y dinamicas de los procesos y áreas institucionales. El proceso de ejecución de recursos debe quedar registrado en los seguimientos del plan de acción y evidenciado en el aplicativo KAWAK y formato de seguimiento. </t>
  </si>
  <si>
    <t>Plan de necesidades consolidado
Plan de acción</t>
  </si>
  <si>
    <t>A través del aplicativo KAWAK realizar el cargue de la asignación presupuestal para la realización de los proyectos integrados en el plan de acción vigencia 2024</t>
  </si>
  <si>
    <t>Programar el recaudo de recursos propios de manera errónea.</t>
  </si>
  <si>
    <t>Disminución de ingresos de matrículas en IBTI y PES.</t>
  </si>
  <si>
    <t>Posibilidad de afectación económica al programar el recaudo de recursos propios de manera errónea debido a disminución de ingresos de matrículas en IBTI y PES.</t>
  </si>
  <si>
    <t>El Jefe de la Oficina Asesora de Planeación anualmente proyecta ingresos propios en el anteproyecto de presupuesto verificando que se encuentren acorde a la evolución de matrículas (tanto del IBTI como de PES) de la ETITC, teniendo en cuenta los supuestos macroeconómicos que establece el DANE y Ministerio de Hacienda y Crédito Público.
No aplica desviación para la ejecución de este control, toda vez que para la elaboración del anteproyecto de presupuesto se requiere la información histórica de ingresos y gastos.</t>
  </si>
  <si>
    <t>Como soporte de la ejecución del control resultan los documentos de soporte del anteproyecto de presupuesto.</t>
  </si>
  <si>
    <t>Enviar el anteproyecto de presupuesto 2025 ante el Ministerio de Hacienda y Crédito Público, acorde a los plazos establecidos en el calendario presupuestal, con los documentos soporte que deben ser presentados primero ante el Consejo Directivo de la ETITC.</t>
  </si>
  <si>
    <t>Jefe Oficina Asesora de Planeación</t>
  </si>
  <si>
    <t>No se cumplen las metas previstas en el PDI 2021-2024, para la vigencia 2023</t>
  </si>
  <si>
    <t>Baja gestión de los responsables del proyecto</t>
  </si>
  <si>
    <t>Posibilidad de afectación reputacional por incumplir las metas en el PDI 2021-2024 para la vigencia 2023, debido la baja gestión de los responsables del proyecto</t>
  </si>
  <si>
    <t xml:space="preserve">El profesional de apoyo de la Oficina Asesora de Planeación de manera trimestral debe verificar la entrega oportuna y la completitud de la información de los proyectos registrados en el formato seguimiento al Plan de acción para la vigencia,  realizando el respectivo cargue de información en el aplicativo Kawak; de tal manera que se identifique la gestión desarrollada frente al cumplimiento de las metas 2024.
</t>
  </si>
  <si>
    <t>Seguimiento al plan de acción y presentación realizada</t>
  </si>
  <si>
    <t>Realizar seguimiento al Plan de Acción mediante el aplicativo KAWAK
Seguimiento al Plan de Acción publicado en la página institucional de manera trimestral
Presentación de los resultados de seguimiento al Plan de Acción institucional ante el CIGD</t>
  </si>
  <si>
    <t>Jefe Oficina Asesora de Planeación
Contratista de apoyo a la OAP</t>
  </si>
  <si>
    <t xml:space="preserve">Rector </t>
  </si>
  <si>
    <t xml:space="preserve"> Hno. Ariosto Ardila Silva</t>
  </si>
  <si>
    <t xml:space="preserve">Se actauliza en la versión 9 del formato, se eliminan los riesgos No 5 y 6 Para incluirlos como riesgo No 1 en los mapas de comunicaciones y Internacionalización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</si>
</sst>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3"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sz val="10"/>
      <color theme="1"/>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13">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17" fillId="11" borderId="0" xfId="0" applyFont="1" applyFill="1" applyBorder="1" applyAlignment="1" applyProtection="1">
      <alignment horizontal="center" vertical="center" wrapText="1" readingOrder="1"/>
      <protection hidden="1"/>
    </xf>
    <xf numFmtId="0" fontId="17" fillId="13" borderId="0" xfId="0" applyFont="1" applyFill="1" applyBorder="1" applyAlignment="1" applyProtection="1">
      <alignment horizontal="center" wrapText="1" readingOrder="1"/>
      <protection hidden="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8" fillId="16" borderId="21" xfId="0" applyFont="1" applyFill="1" applyBorder="1" applyAlignment="1">
      <alignment horizontal="center" vertical="center" wrapText="1"/>
    </xf>
    <xf numFmtId="0" fontId="66" fillId="0" borderId="21" xfId="0" applyFont="1" applyBorder="1" applyAlignment="1">
      <alignment vertical="center" wrapText="1"/>
    </xf>
    <xf numFmtId="0" fontId="95" fillId="0" borderId="21" xfId="0" applyFont="1" applyBorder="1" applyAlignment="1" applyProtection="1">
      <alignment vertical="center" wrapText="1"/>
      <protection locked="0"/>
    </xf>
    <xf numFmtId="0" fontId="66" fillId="0" borderId="21" xfId="0" applyFont="1" applyBorder="1" applyAlignment="1" applyProtection="1">
      <alignment vertical="center" wrapText="1"/>
      <protection locked="0"/>
    </xf>
    <xf numFmtId="0" fontId="66" fillId="0" borderId="21" xfId="0" applyFont="1" applyBorder="1" applyAlignment="1" applyProtection="1">
      <alignment horizontal="center" vertical="center"/>
      <protection locked="0"/>
    </xf>
    <xf numFmtId="164" fontId="100" fillId="0" borderId="21" xfId="1" applyNumberFormat="1" applyFont="1" applyBorder="1" applyAlignment="1">
      <alignment horizontal="center" vertical="center"/>
    </xf>
    <xf numFmtId="9" fontId="100" fillId="0" borderId="21" xfId="1" applyFont="1" applyBorder="1" applyAlignment="1">
      <alignment horizontal="center" vertical="center" wrapText="1"/>
    </xf>
    <xf numFmtId="0" fontId="100"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02" fillId="0" borderId="21" xfId="0" applyFont="1" applyBorder="1" applyAlignment="1" applyProtection="1">
      <alignment horizontal="justify" vertical="center" wrapText="1"/>
      <protection locked="0"/>
    </xf>
    <xf numFmtId="0" fontId="102" fillId="0" borderId="21" xfId="0" applyFont="1" applyBorder="1" applyAlignment="1" applyProtection="1">
      <alignment horizontal="left" vertical="center" wrapText="1"/>
      <protection locked="0"/>
    </xf>
    <xf numFmtId="14" fontId="100" fillId="0" borderId="21" xfId="0" applyNumberFormat="1" applyFont="1" applyBorder="1" applyAlignment="1" applyProtection="1">
      <alignment horizontal="center" vertical="center" wrapText="1"/>
      <protection locked="0"/>
    </xf>
    <xf numFmtId="0" fontId="100" fillId="0" borderId="21" xfId="0" applyFont="1" applyBorder="1" applyAlignment="1">
      <alignment horizontal="center" vertical="center"/>
    </xf>
    <xf numFmtId="0" fontId="102" fillId="0" borderId="21" xfId="0" applyFont="1" applyBorder="1" applyAlignment="1" applyProtection="1">
      <alignment horizontal="justify" vertical="top" wrapText="1"/>
      <protection locked="0"/>
    </xf>
    <xf numFmtId="0" fontId="102" fillId="0" borderId="21" xfId="0" applyFont="1" applyBorder="1" applyAlignment="1" applyProtection="1">
      <alignment horizontal="left" vertical="top" wrapText="1"/>
      <protection locked="0"/>
    </xf>
    <xf numFmtId="164" fontId="66" fillId="0" borderId="21" xfId="1" applyNumberFormat="1" applyFont="1" applyBorder="1" applyAlignment="1">
      <alignment horizontal="center" vertical="center" wrapText="1"/>
    </xf>
    <xf numFmtId="0" fontId="100" fillId="0" borderId="21" xfId="0" applyFont="1" applyBorder="1" applyAlignment="1" applyProtection="1">
      <alignment horizontal="center" vertical="top" wrapText="1"/>
      <protection locked="0"/>
    </xf>
    <xf numFmtId="0" fontId="1" fillId="0" borderId="21" xfId="0" applyFont="1" applyBorder="1" applyAlignment="1" applyProtection="1">
      <alignment horizontal="center" vertical="top" wrapText="1"/>
      <protection locked="0"/>
    </xf>
    <xf numFmtId="0" fontId="100" fillId="0" borderId="21" xfId="0" applyFont="1" applyBorder="1" applyAlignment="1">
      <alignment horizontal="center" vertical="top"/>
    </xf>
    <xf numFmtId="0" fontId="100" fillId="0" borderId="21" xfId="0" applyFont="1" applyBorder="1" applyAlignment="1" applyProtection="1">
      <alignment horizontal="left" vertical="top" wrapText="1"/>
      <protection locked="0"/>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88" fillId="16" borderId="22" xfId="0" applyFont="1" applyFill="1" applyBorder="1" applyAlignment="1">
      <alignment horizontal="center" vertical="center"/>
    </xf>
    <xf numFmtId="0" fontId="88" fillId="16" borderId="21" xfId="0" applyFont="1" applyFill="1" applyBorder="1" applyAlignment="1">
      <alignment horizontal="center" vertical="center" textRotation="90" wrapText="1"/>
    </xf>
    <xf numFmtId="0" fontId="88" fillId="16" borderId="21" xfId="0" applyFont="1" applyFill="1" applyBorder="1" applyAlignment="1">
      <alignment horizontal="center" vertical="center" wrapText="1"/>
    </xf>
    <xf numFmtId="0" fontId="59" fillId="0" borderId="70" xfId="0" applyFont="1" applyBorder="1" applyAlignment="1">
      <alignment horizontal="center" vertical="center" wrapText="1"/>
    </xf>
    <xf numFmtId="0" fontId="60" fillId="0" borderId="70" xfId="0" applyFont="1" applyBorder="1" applyAlignment="1">
      <alignment horizontal="center" vertical="center" wrapText="1"/>
    </xf>
    <xf numFmtId="0" fontId="97" fillId="0" borderId="68" xfId="0" applyFont="1" applyBorder="1" applyAlignment="1">
      <alignment horizontal="left" vertical="center" wrapText="1"/>
    </xf>
    <xf numFmtId="0" fontId="97" fillId="0" borderId="67" xfId="0" applyFont="1" applyBorder="1" applyAlignment="1">
      <alignment horizontal="left" vertical="center" wrapText="1"/>
    </xf>
    <xf numFmtId="0" fontId="97" fillId="0" borderId="69" xfId="0" applyFont="1" applyBorder="1" applyAlignment="1">
      <alignment horizontal="left" vertical="center" wrapText="1"/>
    </xf>
    <xf numFmtId="0" fontId="96" fillId="0" borderId="21" xfId="0" applyFont="1" applyBorder="1" applyAlignment="1">
      <alignment horizontal="left" vertical="center" wrapText="1"/>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88" fillId="16" borderId="21" xfId="0" applyFont="1" applyFill="1" applyBorder="1" applyAlignment="1">
      <alignment horizontal="center" vertical="center"/>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21" xfId="0" applyFont="1" applyBorder="1" applyAlignment="1" applyProtection="1">
      <alignment horizontal="center" vertical="center"/>
      <protection locked="0"/>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55" fillId="0" borderId="68"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9" borderId="21" xfId="0" applyFont="1" applyFill="1" applyBorder="1" applyAlignment="1">
      <alignment horizontal="center" vertical="center" wrapText="1"/>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0" fillId="0" borderId="112" xfId="0" applyBorder="1" applyAlignment="1">
      <alignment horizontal="left" wrapText="1"/>
    </xf>
    <xf numFmtId="0" fontId="0" fillId="0" borderId="112" xfId="0" applyBorder="1" applyAlignment="1">
      <alignment horizontal="left"/>
    </xf>
    <xf numFmtId="0" fontId="99" fillId="19" borderId="68" xfId="0" applyFont="1" applyFill="1" applyBorder="1" applyAlignment="1">
      <alignment horizontal="center" vertical="center" wrapText="1"/>
    </xf>
    <xf numFmtId="0" fontId="99"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6" fillId="25" borderId="0" xfId="0" applyFont="1" applyFill="1" applyAlignment="1">
      <alignment horizontal="center" vertical="center" wrapText="1" readingOrder="1"/>
    </xf>
    <xf numFmtId="0" fontId="18" fillId="11" borderId="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8" fillId="11" borderId="8"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5" fillId="0" borderId="12" xfId="0" applyFont="1" applyBorder="1" applyAlignment="1">
      <alignment horizontal="center" vertical="center" wrapText="1"/>
    </xf>
    <xf numFmtId="0" fontId="18" fillId="11" borderId="9"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18" fillId="5" borderId="0" xfId="0" applyFont="1" applyFill="1" applyAlignment="1" applyProtection="1">
      <alignment horizontal="center" wrapText="1" readingOrder="1"/>
      <protection hidden="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40" fillId="0" borderId="0" xfId="0" applyFont="1" applyBorder="1" applyAlignment="1">
      <alignment horizontal="center" vertical="center"/>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2" fillId="0" borderId="0" xfId="0" applyFont="1" applyAlignment="1">
      <alignment horizontal="center"/>
    </xf>
    <xf numFmtId="0" fontId="40" fillId="0" borderId="12" xfId="0" applyFont="1" applyBorder="1" applyAlignment="1">
      <alignment horizontal="center" vertical="center" wrapText="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9</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MapadeRiesgosaAutoevalu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ay\Downloads\mapaderiesgodireccionamiento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5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44" t="s">
        <v>267</v>
      </c>
      <c r="C2" s="245"/>
      <c r="D2" s="235" t="s">
        <v>205</v>
      </c>
      <c r="E2" s="236"/>
      <c r="F2" s="236"/>
      <c r="G2" s="236"/>
      <c r="H2" s="236"/>
      <c r="I2" s="236"/>
      <c r="J2" s="236"/>
      <c r="K2" s="236"/>
      <c r="L2" s="237"/>
      <c r="M2" s="250" t="s">
        <v>390</v>
      </c>
      <c r="N2" s="251"/>
    </row>
    <row r="3" spans="2:14" ht="29.25" customHeight="1" x14ac:dyDescent="0.25">
      <c r="B3" s="246"/>
      <c r="C3" s="247"/>
      <c r="D3" s="238"/>
      <c r="E3" s="239"/>
      <c r="F3" s="239"/>
      <c r="G3" s="239"/>
      <c r="H3" s="239"/>
      <c r="I3" s="239"/>
      <c r="J3" s="239"/>
      <c r="K3" s="239"/>
      <c r="L3" s="240"/>
      <c r="M3" s="252" t="s">
        <v>264</v>
      </c>
      <c r="N3" s="253"/>
    </row>
    <row r="4" spans="2:14" ht="29.25" customHeight="1" x14ac:dyDescent="0.25">
      <c r="B4" s="246"/>
      <c r="C4" s="247"/>
      <c r="D4" s="238"/>
      <c r="E4" s="239"/>
      <c r="F4" s="239"/>
      <c r="G4" s="239"/>
      <c r="H4" s="239"/>
      <c r="I4" s="239"/>
      <c r="J4" s="239"/>
      <c r="K4" s="239"/>
      <c r="L4" s="240"/>
      <c r="M4" s="252" t="s">
        <v>389</v>
      </c>
      <c r="N4" s="253"/>
    </row>
    <row r="5" spans="2:14" ht="29.25" customHeight="1" thickBot="1" x14ac:dyDescent="0.3">
      <c r="B5" s="248"/>
      <c r="C5" s="249"/>
      <c r="D5" s="241"/>
      <c r="E5" s="242"/>
      <c r="F5" s="242"/>
      <c r="G5" s="242"/>
      <c r="H5" s="242"/>
      <c r="I5" s="242"/>
      <c r="J5" s="242"/>
      <c r="K5" s="242"/>
      <c r="L5" s="243"/>
      <c r="M5" s="254" t="s">
        <v>245</v>
      </c>
      <c r="N5" s="255"/>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34" t="s">
        <v>309</v>
      </c>
      <c r="E31" s="234"/>
      <c r="N31" s="138"/>
    </row>
    <row r="32" spans="2:14" x14ac:dyDescent="0.25">
      <c r="B32" s="137"/>
      <c r="D32" s="234"/>
      <c r="E32" s="234"/>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70" t="s">
        <v>244</v>
      </c>
      <c r="C2" s="271"/>
      <c r="D2" s="258" t="s">
        <v>300</v>
      </c>
      <c r="E2" s="278" t="s">
        <v>377</v>
      </c>
      <c r="F2" s="251"/>
    </row>
    <row r="3" spans="1:8" ht="19.5" customHeight="1" x14ac:dyDescent="0.25">
      <c r="B3" s="246"/>
      <c r="C3" s="272"/>
      <c r="D3" s="259"/>
      <c r="E3" s="279" t="s">
        <v>264</v>
      </c>
      <c r="F3" s="253"/>
    </row>
    <row r="4" spans="1:8" ht="19.5" customHeight="1" x14ac:dyDescent="0.25">
      <c r="B4" s="246"/>
      <c r="C4" s="272"/>
      <c r="D4" s="259"/>
      <c r="E4" s="279" t="s">
        <v>389</v>
      </c>
      <c r="F4" s="253"/>
    </row>
    <row r="5" spans="1:8" ht="19.5" customHeight="1" thickBot="1" x14ac:dyDescent="0.3">
      <c r="A5" t="s">
        <v>266</v>
      </c>
      <c r="B5" s="248"/>
      <c r="C5" s="273"/>
      <c r="D5" s="260"/>
      <c r="E5" s="280" t="s">
        <v>245</v>
      </c>
      <c r="F5" s="255"/>
    </row>
    <row r="6" spans="1:8" ht="15.75" thickBot="1" x14ac:dyDescent="0.3"/>
    <row r="7" spans="1:8" x14ac:dyDescent="0.25">
      <c r="B7" s="261" t="s">
        <v>299</v>
      </c>
      <c r="C7" s="264" t="s">
        <v>268</v>
      </c>
      <c r="D7" s="265"/>
      <c r="E7" s="274" t="s">
        <v>270</v>
      </c>
      <c r="F7" s="275"/>
    </row>
    <row r="8" spans="1:8" ht="15.75" thickBot="1" x14ac:dyDescent="0.3">
      <c r="B8" s="262"/>
      <c r="C8" s="266"/>
      <c r="D8" s="267"/>
      <c r="E8" s="276"/>
      <c r="F8" s="277"/>
      <c r="H8" s="156">
        <f>+COUNTA($E$10:$E$28)</f>
        <v>0</v>
      </c>
    </row>
    <row r="9" spans="1:8" ht="15.75" thickBot="1" x14ac:dyDescent="0.3">
      <c r="B9" s="263"/>
      <c r="C9" s="268" t="s">
        <v>269</v>
      </c>
      <c r="D9" s="269"/>
      <c r="E9" s="153" t="s">
        <v>271</v>
      </c>
      <c r="F9" s="153" t="s">
        <v>272</v>
      </c>
      <c r="H9" s="156">
        <f>+COUNTA($F$10:$F$28)</f>
        <v>0</v>
      </c>
    </row>
    <row r="10" spans="1:8" ht="15.75" thickBot="1" x14ac:dyDescent="0.3">
      <c r="B10" s="152">
        <v>1</v>
      </c>
      <c r="C10" s="256" t="s">
        <v>273</v>
      </c>
      <c r="D10" s="257"/>
      <c r="E10" s="148"/>
      <c r="F10" s="149"/>
      <c r="H10" s="156">
        <f>+COUNTA($E$10:$E$28)-COUNTA(F10:F28)</f>
        <v>0</v>
      </c>
    </row>
    <row r="11" spans="1:8" ht="15.75" thickBot="1" x14ac:dyDescent="0.3">
      <c r="B11" s="152">
        <v>2</v>
      </c>
      <c r="C11" s="256" t="s">
        <v>275</v>
      </c>
      <c r="D11" s="257" t="s">
        <v>275</v>
      </c>
      <c r="E11" s="148"/>
      <c r="F11" s="149"/>
      <c r="H11" s="157"/>
    </row>
    <row r="12" spans="1:8" ht="15.75" thickBot="1" x14ac:dyDescent="0.3">
      <c r="B12" s="152">
        <v>3</v>
      </c>
      <c r="C12" s="256" t="s">
        <v>276</v>
      </c>
      <c r="D12" s="257" t="s">
        <v>276</v>
      </c>
      <c r="E12" s="148"/>
      <c r="F12" s="149"/>
    </row>
    <row r="13" spans="1:8" ht="15.75" thickBot="1" x14ac:dyDescent="0.3">
      <c r="B13" s="152">
        <v>4</v>
      </c>
      <c r="C13" s="256" t="s">
        <v>388</v>
      </c>
      <c r="D13" s="257" t="s">
        <v>277</v>
      </c>
      <c r="E13" s="148"/>
      <c r="F13" s="149"/>
    </row>
    <row r="14" spans="1:8" ht="15.75" thickBot="1" x14ac:dyDescent="0.3">
      <c r="B14" s="152">
        <v>5</v>
      </c>
      <c r="C14" s="256" t="s">
        <v>278</v>
      </c>
      <c r="D14" s="257" t="s">
        <v>278</v>
      </c>
      <c r="E14" s="148"/>
      <c r="F14" s="149"/>
    </row>
    <row r="15" spans="1:8" ht="15.75" thickBot="1" x14ac:dyDescent="0.3">
      <c r="B15" s="152">
        <v>6</v>
      </c>
      <c r="C15" s="256" t="s">
        <v>279</v>
      </c>
      <c r="D15" s="257" t="s">
        <v>279</v>
      </c>
      <c r="E15" s="148"/>
      <c r="F15" s="149"/>
    </row>
    <row r="16" spans="1:8" ht="15.75" thickBot="1" x14ac:dyDescent="0.3">
      <c r="B16" s="152">
        <v>7</v>
      </c>
      <c r="C16" s="256" t="s">
        <v>280</v>
      </c>
      <c r="D16" s="257" t="s">
        <v>280</v>
      </c>
      <c r="E16" s="148"/>
      <c r="F16" s="149"/>
    </row>
    <row r="17" spans="2:7" ht="28.5" customHeight="1" thickBot="1" x14ac:dyDescent="0.3">
      <c r="B17" s="152">
        <v>8</v>
      </c>
      <c r="C17" s="256" t="s">
        <v>281</v>
      </c>
      <c r="D17" s="257" t="s">
        <v>281</v>
      </c>
      <c r="E17" s="148"/>
      <c r="F17" s="149"/>
    </row>
    <row r="18" spans="2:7" ht="18.75" customHeight="1" thickBot="1" x14ac:dyDescent="0.3">
      <c r="B18" s="152">
        <v>9</v>
      </c>
      <c r="C18" s="256" t="s">
        <v>282</v>
      </c>
      <c r="D18" s="257" t="s">
        <v>282</v>
      </c>
      <c r="E18" s="148"/>
      <c r="F18" s="149"/>
    </row>
    <row r="19" spans="2:7" ht="15.75" thickBot="1" x14ac:dyDescent="0.3">
      <c r="B19" s="152">
        <v>10</v>
      </c>
      <c r="C19" s="256" t="s">
        <v>283</v>
      </c>
      <c r="D19" s="257" t="s">
        <v>283</v>
      </c>
      <c r="E19" s="148"/>
      <c r="F19" s="149"/>
    </row>
    <row r="20" spans="2:7" ht="15.75" thickBot="1" x14ac:dyDescent="0.3">
      <c r="B20" s="152">
        <v>11</v>
      </c>
      <c r="C20" s="256" t="s">
        <v>284</v>
      </c>
      <c r="D20" s="257" t="s">
        <v>284</v>
      </c>
      <c r="E20" s="148"/>
      <c r="F20" s="149"/>
    </row>
    <row r="21" spans="2:7" ht="15.75" thickBot="1" x14ac:dyDescent="0.3">
      <c r="B21" s="152">
        <v>12</v>
      </c>
      <c r="C21" s="256" t="s">
        <v>285</v>
      </c>
      <c r="D21" s="257" t="s">
        <v>285</v>
      </c>
      <c r="E21" s="148"/>
      <c r="F21" s="149"/>
    </row>
    <row r="22" spans="2:7" ht="15.75" thickBot="1" x14ac:dyDescent="0.3">
      <c r="B22" s="152">
        <v>13</v>
      </c>
      <c r="C22" s="256" t="s">
        <v>286</v>
      </c>
      <c r="D22" s="257" t="s">
        <v>286</v>
      </c>
      <c r="E22" s="148"/>
      <c r="F22" s="149"/>
    </row>
    <row r="23" spans="2:7" ht="15.75" thickBot="1" x14ac:dyDescent="0.3">
      <c r="B23" s="152">
        <v>14</v>
      </c>
      <c r="C23" s="256" t="s">
        <v>287</v>
      </c>
      <c r="D23" s="257" t="s">
        <v>287</v>
      </c>
      <c r="E23" s="148"/>
      <c r="F23" s="149"/>
    </row>
    <row r="24" spans="2:7" ht="15.75" thickBot="1" x14ac:dyDescent="0.3">
      <c r="B24" s="152">
        <v>15</v>
      </c>
      <c r="C24" s="256" t="s">
        <v>288</v>
      </c>
      <c r="D24" s="257" t="s">
        <v>288</v>
      </c>
      <c r="E24" s="148"/>
      <c r="F24" s="149"/>
    </row>
    <row r="25" spans="2:7" ht="15.75" thickBot="1" x14ac:dyDescent="0.3">
      <c r="B25" s="152">
        <v>16</v>
      </c>
      <c r="C25" s="256" t="s">
        <v>289</v>
      </c>
      <c r="D25" s="257" t="s">
        <v>289</v>
      </c>
      <c r="E25" s="148"/>
      <c r="F25" s="149"/>
    </row>
    <row r="26" spans="2:7" ht="15.75" thickBot="1" x14ac:dyDescent="0.3">
      <c r="B26" s="152">
        <v>17</v>
      </c>
      <c r="C26" s="256" t="s">
        <v>290</v>
      </c>
      <c r="D26" s="257" t="s">
        <v>290</v>
      </c>
      <c r="E26" s="148"/>
      <c r="F26" s="149"/>
    </row>
    <row r="27" spans="2:7" ht="15.75" thickBot="1" x14ac:dyDescent="0.3">
      <c r="B27" s="152">
        <v>18</v>
      </c>
      <c r="C27" s="256" t="s">
        <v>291</v>
      </c>
      <c r="D27" s="257" t="s">
        <v>291</v>
      </c>
      <c r="E27" s="148"/>
      <c r="F27" s="149"/>
    </row>
    <row r="28" spans="2:7" ht="15.75" thickBot="1" x14ac:dyDescent="0.3">
      <c r="B28" s="152">
        <v>19</v>
      </c>
      <c r="C28" s="256" t="s">
        <v>292</v>
      </c>
      <c r="D28" s="257"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55" priority="1" stopIfTrue="1" operator="equal">
      <formula>"Catastrófico"</formula>
    </cfRule>
    <cfRule type="cellIs" dxfId="54" priority="2" stopIfTrue="1" operator="equal">
      <formula>"Moderado"</formula>
    </cfRule>
    <cfRule type="cellIs" dxfId="53"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29"/>
  <sheetViews>
    <sheetView showGridLines="0" zoomScale="70" zoomScaleNormal="70" workbookViewId="0">
      <pane ySplit="10" topLeftCell="A11" activePane="bottomLeft" state="frozen"/>
      <selection pane="bottomLeft"/>
    </sheetView>
  </sheetViews>
  <sheetFormatPr baseColWidth="10" defaultColWidth="11.42578125" defaultRowHeight="14.25" x14ac:dyDescent="0.2"/>
  <cols>
    <col min="1" max="1" width="11.42578125" style="181"/>
    <col min="2" max="2" width="3" style="181" customWidth="1"/>
    <col min="3" max="3" width="2.5703125" style="181" customWidth="1"/>
    <col min="4" max="4" width="4.7109375" style="182" customWidth="1"/>
    <col min="5" max="5" width="14.7109375" style="182" customWidth="1"/>
    <col min="6" max="8" width="12" style="182" customWidth="1"/>
    <col min="9" max="9" width="31" style="182" customWidth="1"/>
    <col min="10" max="10" width="16.28515625" style="182" hidden="1" customWidth="1"/>
    <col min="11" max="11" width="25.5703125" style="182" customWidth="1"/>
    <col min="12" max="12" width="32.42578125" style="181" customWidth="1"/>
    <col min="13" max="15" width="19" style="183" customWidth="1"/>
    <col min="16" max="16" width="17.7109375" style="181" customWidth="1"/>
    <col min="17" max="17" width="16.42578125" style="181" customWidth="1"/>
    <col min="18" max="18" width="6.28515625" style="181" bestFit="1" customWidth="1"/>
    <col min="19" max="19" width="27.28515625" style="181" bestFit="1" customWidth="1"/>
    <col min="20" max="20" width="17" style="181" customWidth="1"/>
    <col min="21" max="21" width="17.42578125" style="181" customWidth="1"/>
    <col min="22" max="22" width="6.28515625" style="181" bestFit="1" customWidth="1"/>
    <col min="23" max="23" width="16" style="181" customWidth="1"/>
    <col min="24" max="24" width="5.7109375" style="181" customWidth="1"/>
    <col min="25" max="25" width="58.7109375" style="181" customWidth="1"/>
    <col min="26" max="26" width="57.28515625" style="181" customWidth="1"/>
    <col min="27" max="27" width="15.140625" style="181" bestFit="1" customWidth="1"/>
    <col min="28" max="28" width="6.7109375" style="181" customWidth="1"/>
    <col min="29" max="29" width="5" style="181" customWidth="1"/>
    <col min="30" max="30" width="5.42578125" style="181" customWidth="1"/>
    <col min="31" max="31" width="7.140625" style="181" customWidth="1"/>
    <col min="32" max="32" width="6.7109375" style="181" customWidth="1"/>
    <col min="33" max="33" width="8.140625" style="181" customWidth="1"/>
    <col min="34" max="34" width="12" style="181" customWidth="1"/>
    <col min="35" max="35" width="13.7109375" style="181" customWidth="1"/>
    <col min="36" max="36" width="8.7109375" style="181" customWidth="1"/>
    <col min="37" max="37" width="10.42578125" style="181" customWidth="1"/>
    <col min="38" max="38" width="9.28515625" style="181" customWidth="1"/>
    <col min="39" max="39" width="9.140625" style="181" customWidth="1"/>
    <col min="40" max="40" width="8.42578125" style="181" customWidth="1"/>
    <col min="41" max="41" width="7.28515625" style="181" customWidth="1"/>
    <col min="42" max="42" width="46.5703125" style="181" customWidth="1"/>
    <col min="43" max="43" width="24.28515625" style="181" customWidth="1"/>
    <col min="44" max="44" width="16.7109375" style="181" customWidth="1"/>
    <col min="45" max="45" width="14.7109375" style="181" customWidth="1"/>
    <col min="46" max="46" width="18.42578125" style="181" customWidth="1"/>
    <col min="47" max="47" width="21" style="181" customWidth="1"/>
    <col min="48" max="48" width="14.140625" style="181" customWidth="1"/>
    <col min="49" max="49" width="17.7109375" style="181" customWidth="1"/>
    <col min="50" max="51" width="20.7109375" style="181" customWidth="1"/>
    <col min="52" max="52" width="15.42578125" style="181" customWidth="1"/>
    <col min="53" max="53" width="19.5703125" style="181" customWidth="1"/>
    <col min="54" max="54" width="17.28515625" style="181" customWidth="1"/>
    <col min="55" max="16384" width="11.42578125" style="181"/>
  </cols>
  <sheetData>
    <row r="1" spans="1:80" ht="15" thickBot="1" x14ac:dyDescent="0.25"/>
    <row r="2" spans="1:80" ht="27.75" customHeight="1" x14ac:dyDescent="0.2">
      <c r="D2" s="296" t="s">
        <v>301</v>
      </c>
      <c r="E2" s="297"/>
      <c r="F2" s="297"/>
      <c r="G2" s="297"/>
      <c r="H2" s="297"/>
      <c r="I2" s="302" t="s">
        <v>205</v>
      </c>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10" t="s">
        <v>377</v>
      </c>
      <c r="BB2" s="311"/>
    </row>
    <row r="3" spans="1:80" ht="27.75" customHeight="1" x14ac:dyDescent="0.2">
      <c r="D3" s="298"/>
      <c r="E3" s="299"/>
      <c r="F3" s="299"/>
      <c r="G3" s="299"/>
      <c r="H3" s="299"/>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12" t="s">
        <v>242</v>
      </c>
      <c r="BB3" s="312"/>
    </row>
    <row r="4" spans="1:80" ht="27.75" customHeight="1" x14ac:dyDescent="0.2">
      <c r="D4" s="298"/>
      <c r="E4" s="299"/>
      <c r="F4" s="299"/>
      <c r="G4" s="299"/>
      <c r="H4" s="299"/>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12" t="s">
        <v>389</v>
      </c>
      <c r="BB4" s="312"/>
    </row>
    <row r="5" spans="1:80" ht="27.75" customHeight="1" thickBot="1" x14ac:dyDescent="0.25">
      <c r="D5" s="300"/>
      <c r="E5" s="301"/>
      <c r="F5" s="301"/>
      <c r="G5" s="301"/>
      <c r="H5" s="301"/>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12" t="s">
        <v>206</v>
      </c>
      <c r="BB5" s="312"/>
    </row>
    <row r="6" spans="1:80" ht="13.9" customHeight="1" x14ac:dyDescent="0.25">
      <c r="D6" s="119"/>
      <c r="E6" s="120"/>
      <c r="F6" s="120"/>
      <c r="G6" s="120"/>
      <c r="H6" s="120"/>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22"/>
      <c r="BB6" s="121"/>
    </row>
    <row r="7" spans="1:80" ht="26.25" customHeight="1" x14ac:dyDescent="0.2">
      <c r="D7" s="290" t="s">
        <v>42</v>
      </c>
      <c r="E7" s="291"/>
      <c r="F7" s="291"/>
      <c r="G7" s="292"/>
      <c r="H7" s="303" t="s">
        <v>403</v>
      </c>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row>
    <row r="8" spans="1:80" ht="30" customHeight="1" x14ac:dyDescent="0.2">
      <c r="D8" s="290" t="s">
        <v>129</v>
      </c>
      <c r="E8" s="291"/>
      <c r="F8" s="291"/>
      <c r="G8" s="292"/>
      <c r="H8" s="303" t="s">
        <v>401</v>
      </c>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row>
    <row r="9" spans="1:80" ht="24" customHeight="1" x14ac:dyDescent="0.2">
      <c r="D9" s="290" t="s">
        <v>43</v>
      </c>
      <c r="E9" s="291"/>
      <c r="F9" s="291"/>
      <c r="G9" s="292"/>
      <c r="H9" s="303" t="s">
        <v>402</v>
      </c>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row>
    <row r="10" spans="1:80" s="186" customFormat="1" ht="24" customHeight="1" x14ac:dyDescent="0.2">
      <c r="D10" s="187"/>
      <c r="E10" s="188"/>
      <c r="F10" s="189"/>
      <c r="G10" s="189"/>
      <c r="H10" s="187"/>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1"/>
      <c r="AW10" s="191"/>
      <c r="AX10" s="191"/>
      <c r="AY10" s="191"/>
      <c r="AZ10" s="191"/>
      <c r="BA10" s="191"/>
      <c r="BB10" s="191"/>
    </row>
    <row r="11" spans="1:80" s="186" customFormat="1" ht="24" customHeight="1" x14ac:dyDescent="0.25">
      <c r="A11" s="327" t="s">
        <v>266</v>
      </c>
      <c r="B11" s="327"/>
      <c r="C11" s="328"/>
      <c r="D11" s="330" t="s">
        <v>304</v>
      </c>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2" t="s">
        <v>302</v>
      </c>
      <c r="AW11" s="333"/>
      <c r="AX11" s="333"/>
      <c r="AY11" s="334"/>
      <c r="AZ11" s="335" t="s">
        <v>303</v>
      </c>
      <c r="BA11" s="336"/>
      <c r="BB11" s="337"/>
    </row>
    <row r="12" spans="1:80" ht="15.75" x14ac:dyDescent="0.2">
      <c r="D12" s="295" t="s">
        <v>137</v>
      </c>
      <c r="E12" s="295"/>
      <c r="F12" s="295"/>
      <c r="G12" s="295"/>
      <c r="H12" s="295"/>
      <c r="I12" s="281"/>
      <c r="J12" s="281"/>
      <c r="K12" s="281"/>
      <c r="L12" s="281"/>
      <c r="M12" s="281"/>
      <c r="N12" s="281"/>
      <c r="O12" s="281"/>
      <c r="P12" s="281"/>
      <c r="Q12" s="281" t="s">
        <v>138</v>
      </c>
      <c r="R12" s="281"/>
      <c r="S12" s="281"/>
      <c r="T12" s="281"/>
      <c r="U12" s="281"/>
      <c r="V12" s="281"/>
      <c r="W12" s="281"/>
      <c r="X12" s="281" t="s">
        <v>139</v>
      </c>
      <c r="Y12" s="281"/>
      <c r="Z12" s="281"/>
      <c r="AA12" s="281"/>
      <c r="AB12" s="281"/>
      <c r="AC12" s="281"/>
      <c r="AD12" s="281"/>
      <c r="AE12" s="281"/>
      <c r="AF12" s="281"/>
      <c r="AG12" s="281"/>
      <c r="AH12" s="324" t="s">
        <v>18</v>
      </c>
      <c r="AI12" s="281" t="s">
        <v>140</v>
      </c>
      <c r="AJ12" s="281"/>
      <c r="AK12" s="281"/>
      <c r="AL12" s="281"/>
      <c r="AM12" s="281"/>
      <c r="AN12" s="281"/>
      <c r="AO12" s="281"/>
      <c r="AP12" s="315" t="s">
        <v>34</v>
      </c>
      <c r="AQ12" s="316"/>
      <c r="AR12" s="316"/>
      <c r="AS12" s="316"/>
      <c r="AT12" s="316"/>
      <c r="AU12" s="316"/>
      <c r="AV12" s="316"/>
      <c r="AW12" s="316"/>
      <c r="AX12" s="316"/>
      <c r="AY12" s="316"/>
      <c r="AZ12" s="316"/>
      <c r="BA12" s="316"/>
      <c r="BB12" s="316"/>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row>
    <row r="13" spans="1:80" ht="16.5" customHeight="1" x14ac:dyDescent="0.2">
      <c r="D13" s="329" t="s">
        <v>0</v>
      </c>
      <c r="E13" s="283" t="s">
        <v>311</v>
      </c>
      <c r="F13" s="192"/>
      <c r="G13" s="192"/>
      <c r="H13" s="295" t="s">
        <v>224</v>
      </c>
      <c r="I13" s="283" t="s">
        <v>307</v>
      </c>
      <c r="J13" s="193"/>
      <c r="K13" s="283" t="s">
        <v>308</v>
      </c>
      <c r="L13" s="295" t="s">
        <v>1</v>
      </c>
      <c r="M13" s="306" t="s">
        <v>49</v>
      </c>
      <c r="N13" s="322" t="s">
        <v>392</v>
      </c>
      <c r="O13" s="323"/>
      <c r="P13" s="283" t="s">
        <v>133</v>
      </c>
      <c r="Q13" s="283" t="s">
        <v>33</v>
      </c>
      <c r="R13" s="295" t="s">
        <v>5</v>
      </c>
      <c r="S13" s="283" t="s">
        <v>86</v>
      </c>
      <c r="T13" s="283" t="s">
        <v>91</v>
      </c>
      <c r="U13" s="283" t="s">
        <v>44</v>
      </c>
      <c r="V13" s="295" t="s">
        <v>5</v>
      </c>
      <c r="W13" s="283" t="s">
        <v>47</v>
      </c>
      <c r="X13" s="282" t="s">
        <v>11</v>
      </c>
      <c r="Y13" s="283" t="s">
        <v>159</v>
      </c>
      <c r="Z13" s="283" t="s">
        <v>204</v>
      </c>
      <c r="AA13" s="283" t="s">
        <v>12</v>
      </c>
      <c r="AB13" s="283" t="s">
        <v>8</v>
      </c>
      <c r="AC13" s="283"/>
      <c r="AD13" s="283"/>
      <c r="AE13" s="283"/>
      <c r="AF13" s="283"/>
      <c r="AG13" s="283"/>
      <c r="AH13" s="325"/>
      <c r="AI13" s="282" t="s">
        <v>136</v>
      </c>
      <c r="AJ13" s="282" t="s">
        <v>45</v>
      </c>
      <c r="AK13" s="282" t="s">
        <v>5</v>
      </c>
      <c r="AL13" s="282" t="s">
        <v>46</v>
      </c>
      <c r="AM13" s="282" t="s">
        <v>5</v>
      </c>
      <c r="AN13" s="282" t="s">
        <v>48</v>
      </c>
      <c r="AO13" s="282" t="s">
        <v>29</v>
      </c>
      <c r="AP13" s="283" t="s">
        <v>34</v>
      </c>
      <c r="AQ13" s="283" t="s">
        <v>35</v>
      </c>
      <c r="AR13" s="283" t="s">
        <v>36</v>
      </c>
      <c r="AS13" s="283" t="s">
        <v>37</v>
      </c>
      <c r="AT13" s="283" t="s">
        <v>212</v>
      </c>
      <c r="AU13" s="283" t="s">
        <v>38</v>
      </c>
      <c r="AV13" s="318" t="s">
        <v>37</v>
      </c>
      <c r="AW13" s="308" t="s">
        <v>213</v>
      </c>
      <c r="AX13" s="308" t="s">
        <v>38</v>
      </c>
      <c r="AY13" s="313" t="s">
        <v>243</v>
      </c>
      <c r="AZ13" s="317" t="s">
        <v>37</v>
      </c>
      <c r="BA13" s="317" t="s">
        <v>214</v>
      </c>
      <c r="BB13" s="317" t="s">
        <v>38</v>
      </c>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row>
    <row r="14" spans="1:80" s="197" customFormat="1" ht="94.5" customHeight="1" x14ac:dyDescent="0.25">
      <c r="A14" s="194"/>
      <c r="B14" s="194"/>
      <c r="C14" s="194"/>
      <c r="D14" s="329"/>
      <c r="E14" s="283"/>
      <c r="F14" s="192" t="s">
        <v>2</v>
      </c>
      <c r="G14" s="193" t="s">
        <v>317</v>
      </c>
      <c r="H14" s="295"/>
      <c r="I14" s="283"/>
      <c r="J14" s="193" t="s">
        <v>367</v>
      </c>
      <c r="K14" s="283"/>
      <c r="L14" s="295"/>
      <c r="M14" s="307"/>
      <c r="N14" s="214" t="s">
        <v>240</v>
      </c>
      <c r="O14" s="214" t="s">
        <v>241</v>
      </c>
      <c r="P14" s="283"/>
      <c r="Q14" s="283"/>
      <c r="R14" s="295"/>
      <c r="S14" s="283"/>
      <c r="T14" s="283"/>
      <c r="U14" s="295"/>
      <c r="V14" s="295"/>
      <c r="W14" s="283"/>
      <c r="X14" s="282"/>
      <c r="Y14" s="283"/>
      <c r="Z14" s="283"/>
      <c r="AA14" s="283"/>
      <c r="AB14" s="195" t="s">
        <v>13</v>
      </c>
      <c r="AC14" s="195" t="s">
        <v>17</v>
      </c>
      <c r="AD14" s="195" t="s">
        <v>28</v>
      </c>
      <c r="AE14" s="195" t="s">
        <v>18</v>
      </c>
      <c r="AF14" s="195" t="s">
        <v>21</v>
      </c>
      <c r="AG14" s="195" t="s">
        <v>24</v>
      </c>
      <c r="AH14" s="326"/>
      <c r="AI14" s="282"/>
      <c r="AJ14" s="282"/>
      <c r="AK14" s="282"/>
      <c r="AL14" s="282"/>
      <c r="AM14" s="282"/>
      <c r="AN14" s="282"/>
      <c r="AO14" s="282"/>
      <c r="AP14" s="283"/>
      <c r="AQ14" s="283"/>
      <c r="AR14" s="283"/>
      <c r="AS14" s="283"/>
      <c r="AT14" s="283"/>
      <c r="AU14" s="283"/>
      <c r="AV14" s="319"/>
      <c r="AW14" s="309"/>
      <c r="AX14" s="309"/>
      <c r="AY14" s="314"/>
      <c r="AZ14" s="317"/>
      <c r="BA14" s="317"/>
      <c r="BB14" s="317"/>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row>
    <row r="15" spans="1:80" s="198" customFormat="1" ht="74.25" customHeight="1" x14ac:dyDescent="0.25">
      <c r="D15" s="215">
        <v>1</v>
      </c>
      <c r="E15" s="215" t="s">
        <v>216</v>
      </c>
      <c r="F15" s="215" t="s">
        <v>132</v>
      </c>
      <c r="G15" s="215" t="s">
        <v>313</v>
      </c>
      <c r="H15" s="199" t="s">
        <v>228</v>
      </c>
      <c r="I15" s="221" t="s">
        <v>396</v>
      </c>
      <c r="J15" s="200"/>
      <c r="K15" s="221" t="s">
        <v>397</v>
      </c>
      <c r="L15" s="222" t="s">
        <v>398</v>
      </c>
      <c r="M15" s="217" t="s">
        <v>124</v>
      </c>
      <c r="N15" s="200" t="s">
        <v>233</v>
      </c>
      <c r="O15" s="200" t="s">
        <v>235</v>
      </c>
      <c r="P15" s="200">
        <v>2</v>
      </c>
      <c r="Q15" s="201" t="str">
        <f>IF(P15&lt;=0,"",IF(P15&lt;=2,"Muy Baja",IF(P15&lt;=24,"Baja",IF(P15&lt;=500,"Media",IF(P15&lt;=5000,"Alta","Muy Alta")))))</f>
        <v>Muy Baja</v>
      </c>
      <c r="R15" s="202">
        <f>IF(Q15="","",IF(Q15="Muy Baja",0.2,IF(Q15="Baja",0.4,IF(Q15="Media",0.6,IF(Q15="Alta",0.8,IF(Q15="Muy Alta",1,))))))</f>
        <v>0.2</v>
      </c>
      <c r="S15" s="203" t="s">
        <v>148</v>
      </c>
      <c r="T15" s="202" t="str">
        <f ca="1">IF(NOT(ISERROR(MATCH(S15,'[2]Tabla Impacto'!$B$221:$B$223,0))),'[2]Tabla Impacto'!$F$223&amp;"Por favor no seleccionar los criterios de impacto(Afectación Económica o presupuestal y Pérdida Reputacional)",S15)</f>
        <v xml:space="preserve">     Mayor a 500 SMLMV </v>
      </c>
      <c r="U15" s="201" t="str">
        <f ca="1">IF(OR(T15='[3]Tabla Impacto'!$C$11,T15='[3]Tabla Impacto'!$D$11),"Leve",IF(OR(T15='[3]Tabla Impacto'!$C$12,T15='[3]Tabla Impacto'!$D$12),"Menor",IF(OR(T15='[3]Tabla Impacto'!$C$13,T15='[3]Tabla Impacto'!$D$13),"Moderado",IF(OR(T15='[3]Tabla Impacto'!$C$14,T15='[3]Tabla Impacto'!$D$14),"Mayor",IF(OR(T15='[3]Tabla Impacto'!$C$15,T15='[3]Tabla Impacto'!$D$15),"Catastrófico","")))))</f>
        <v>Catastrófico</v>
      </c>
      <c r="V15" s="202">
        <f ca="1">IF(U15="","",IF(U15="Leve",0.2,IF(U15="Menor",0.4,IF(U15="Moderado",0.6,IF(U15="Mayor",0.8,IF(U15="Catastrófico",1,))))))</f>
        <v>1</v>
      </c>
      <c r="W15" s="201"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Extremo</v>
      </c>
      <c r="X15" s="199">
        <v>1</v>
      </c>
      <c r="Y15" s="223" t="s">
        <v>399</v>
      </c>
      <c r="Z15" s="224" t="s">
        <v>400</v>
      </c>
      <c r="AA15" s="204" t="str">
        <f>IF(OR(AB15="Preventivo",AB15="Detectivo"),"Probabilidad",IF(AB15="Correctivo","Impacto",""))</f>
        <v>Probabilidad</v>
      </c>
      <c r="AB15" s="205" t="s">
        <v>14</v>
      </c>
      <c r="AC15" s="205" t="s">
        <v>9</v>
      </c>
      <c r="AD15" s="202" t="str">
        <f>IF(AND(AB15="Preventivo",AC15="Automático"),"50%",IF(AND(AB15="Preventivo",AC15="Manual"),"40%",IF(AND(AB15="Detectivo",AC15="Automático"),"40%",IF(AND(AB15="Detectivo",AC15="Manual"),"30%",IF(AND(AB15="Correctivo",AC15="Automático"),"35%",IF(AND(AB15="Correctivo",AC15="Manual"),"25%",""))))))</f>
        <v>40%</v>
      </c>
      <c r="AE15" s="205" t="s">
        <v>19</v>
      </c>
      <c r="AF15" s="205" t="s">
        <v>22</v>
      </c>
      <c r="AG15" s="205" t="s">
        <v>118</v>
      </c>
      <c r="AH15" s="200" t="s">
        <v>404</v>
      </c>
      <c r="AI15" s="229">
        <f>IFERROR(IF(AA15="Probabilidad",(R15-(+R15*AD15)),IF(AA15="Impacto",R15,"")),"")</f>
        <v>0.12</v>
      </c>
      <c r="AJ15" s="206" t="str">
        <f>IFERROR(IF(AI15="","",IF(AI15&lt;=0.2,"Muy Baja",IF(AI15&lt;=0.4,"Baja",IF(AI15&lt;=0.6,"Media",IF(AI15&lt;=0.8,"Alta","Muy Alta"))))),"")</f>
        <v>Muy Baja</v>
      </c>
      <c r="AK15" s="202">
        <f t="shared" ref="AK15" si="0">+AI15</f>
        <v>0.12</v>
      </c>
      <c r="AL15" s="206" t="str">
        <f ca="1">IFERROR(IF(AM15="","",IF(AM15&lt;=0.2,"Leve",IF(AM15&lt;=0.4,"Menor",IF(AM15&lt;=0.6,"Moderado",IF(AM15&lt;=0.8,"Mayor","Catastrófico"))))),"")</f>
        <v>Catastrófico</v>
      </c>
      <c r="AM15" s="202">
        <f ca="1">IFERROR(IF(AA15="Impacto",(V15-(+V15*AD15)),IF(AA15="Probabilidad",V15,"")),"")</f>
        <v>1</v>
      </c>
      <c r="AN15" s="206" t="str">
        <f t="shared" ref="AN15" ca="1" si="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Extremo</v>
      </c>
      <c r="AO15" s="205" t="s">
        <v>134</v>
      </c>
      <c r="AP15" s="221" t="s">
        <v>405</v>
      </c>
      <c r="AQ15" s="225" t="s">
        <v>406</v>
      </c>
      <c r="AR15" s="207">
        <v>45687</v>
      </c>
      <c r="AS15" s="207"/>
      <c r="AT15" s="200"/>
      <c r="AU15" s="200"/>
      <c r="AV15" s="207"/>
      <c r="AW15" s="200"/>
      <c r="AX15" s="200"/>
      <c r="AY15" s="200"/>
      <c r="AZ15" s="207"/>
      <c r="BA15" s="200"/>
      <c r="BB15" s="200"/>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row>
    <row r="16" spans="1:80" s="198" customFormat="1" ht="85.5" customHeight="1" x14ac:dyDescent="0.25">
      <c r="D16" s="215">
        <v>2</v>
      </c>
      <c r="E16" s="215" t="s">
        <v>216</v>
      </c>
      <c r="F16" s="215" t="s">
        <v>132</v>
      </c>
      <c r="G16" s="215" t="s">
        <v>313</v>
      </c>
      <c r="H16" s="199" t="s">
        <v>228</v>
      </c>
      <c r="I16" s="221" t="s">
        <v>407</v>
      </c>
      <c r="J16" s="200"/>
      <c r="K16" s="221" t="s">
        <v>408</v>
      </c>
      <c r="L16" s="222" t="s">
        <v>409</v>
      </c>
      <c r="M16" s="217" t="s">
        <v>124</v>
      </c>
      <c r="N16" s="200" t="s">
        <v>233</v>
      </c>
      <c r="O16" s="200" t="s">
        <v>235</v>
      </c>
      <c r="P16" s="200">
        <v>2</v>
      </c>
      <c r="Q16" s="201" t="str">
        <f t="shared" ref="Q16:Q22" si="2">IF(P16&lt;=0,"",IF(P16&lt;=2,"Muy Baja",IF(P16&lt;=24,"Baja",IF(P16&lt;=500,"Media",IF(P16&lt;=5000,"Alta","Muy Alta")))))</f>
        <v>Muy Baja</v>
      </c>
      <c r="R16" s="202">
        <f t="shared" ref="R16:R22" si="3">IF(Q16="","",IF(Q16="Muy Baja",0.2,IF(Q16="Baja",0.4,IF(Q16="Media",0.6,IF(Q16="Alta",0.8,IF(Q16="Muy Alta",1,))))))</f>
        <v>0.2</v>
      </c>
      <c r="S16" s="203" t="s">
        <v>148</v>
      </c>
      <c r="T16" s="202" t="str">
        <f ca="1">IF(NOT(ISERROR(MATCH(S16,'[2]Tabla Impacto'!$B$221:$B$223,0))),'[2]Tabla Impacto'!$F$223&amp;"Por favor no seleccionar los criterios de impacto(Afectación Económica o presupuestal y Pérdida Reputacional)",S16)</f>
        <v xml:space="preserve">     Mayor a 500 SMLMV </v>
      </c>
      <c r="U16" s="201" t="str">
        <f ca="1">IF(OR(T16='[3]Tabla Impacto'!$C$11,T16='[3]Tabla Impacto'!$D$11),"Leve",IF(OR(T16='[3]Tabla Impacto'!$C$12,T16='[3]Tabla Impacto'!$D$12),"Menor",IF(OR(T16='[3]Tabla Impacto'!$C$13,T16='[3]Tabla Impacto'!$D$13),"Moderado",IF(OR(T16='[3]Tabla Impacto'!$C$14,T16='[3]Tabla Impacto'!$D$14),"Mayor",IF(OR(T16='[3]Tabla Impacto'!$C$15,T16='[3]Tabla Impacto'!$D$15),"Catastrófico","")))))</f>
        <v>Catastrófico</v>
      </c>
      <c r="V16" s="202">
        <f t="shared" ref="V16:V22" ca="1" si="4">IF(U16="","",IF(U16="Leve",0.2,IF(U16="Menor",0.4,IF(U16="Moderado",0.6,IF(U16="Mayor",0.8,IF(U16="Catastrófico",1,))))))</f>
        <v>1</v>
      </c>
      <c r="W16" s="201" t="str">
        <f t="shared" ref="W16:W22" ca="1" si="5">IF(OR(AND(Q16="Muy Baja",U16="Leve"),AND(Q16="Muy Baja",U16="Menor"),AND(Q16="Baja",U16="Leve")),"Bajo",IF(OR(AND(Q16="Muy baja",U16="Moderado"),AND(Q16="Baja",U16="Menor"),AND(Q16="Baja",U16="Moderado"),AND(Q16="Media",U16="Leve"),AND(Q16="Media",U16="Menor"),AND(Q16="Media",U16="Moderado"),AND(Q16="Alta",U16="Leve"),AND(Q16="Alta",U16="Menor")),"Moderado",IF(OR(AND(Q16="Muy Baja",U16="Mayor"),AND(Q16="Baja",U16="Mayor"),AND(Q16="Media",U16="Mayor"),AND(Q16="Alta",U16="Moderado"),AND(Q16="Alta",U16="Mayor"),AND(Q16="Muy Alta",U16="Leve"),AND(Q16="Muy Alta",U16="Menor"),AND(Q16="Muy Alta",U16="Moderado"),AND(Q16="Muy Alta",U16="Mayor")),"Alto",IF(OR(AND(Q16="Muy Baja",U16="Catastrófico"),AND(Q16="Baja",U16="Catastrófico"),AND(Q16="Media",U16="Catastrófico"),AND(Q16="Alta",U16="Catastrófico"),AND(Q16="Muy Alta",U16="Catastrófico")),"Extremo",""))))</f>
        <v>Extremo</v>
      </c>
      <c r="X16" s="226">
        <v>1</v>
      </c>
      <c r="Y16" s="227" t="s">
        <v>410</v>
      </c>
      <c r="Z16" s="228" t="s">
        <v>411</v>
      </c>
      <c r="AA16" s="204" t="str">
        <f t="shared" ref="AA16:AA22" si="6">IF(OR(AB16="Preventivo",AB16="Detectivo"),"Probabilidad",IF(AB16="Correctivo","Impacto",""))</f>
        <v>Probabilidad</v>
      </c>
      <c r="AB16" s="205" t="s">
        <v>14</v>
      </c>
      <c r="AC16" s="205" t="s">
        <v>9</v>
      </c>
      <c r="AD16" s="202" t="str">
        <f t="shared" ref="AD16:AD22" si="7">IF(AND(AB16="Preventivo",AC16="Automático"),"50%",IF(AND(AB16="Preventivo",AC16="Manual"),"40%",IF(AND(AB16="Detectivo",AC16="Automático"),"40%",IF(AND(AB16="Detectivo",AC16="Manual"),"30%",IF(AND(AB16="Correctivo",AC16="Automático"),"35%",IF(AND(AB16="Correctivo",AC16="Manual"),"25%",""))))))</f>
        <v>40%</v>
      </c>
      <c r="AE16" s="205" t="s">
        <v>20</v>
      </c>
      <c r="AF16" s="205" t="s">
        <v>22</v>
      </c>
      <c r="AG16" s="205" t="s">
        <v>118</v>
      </c>
      <c r="AH16" s="200" t="s">
        <v>404</v>
      </c>
      <c r="AI16" s="229">
        <f t="shared" ref="AI16" si="8">IFERROR(IF(AA16="Probabilidad",(R16-(+R16*AD16)),IF(AA16="Impacto",R16,"")),"")</f>
        <v>0.12</v>
      </c>
      <c r="AJ16" s="206" t="str">
        <f>IFERROR(IF(AI16="","",IF(AI16&lt;=0.2,"Muy Baja",IF(AI16&lt;=0.4,"Baja",IF(AI16&lt;=0.6,"Media",IF(AI16&lt;=0.8,"Alta","Muy Alta"))))),"")</f>
        <v>Muy Baja</v>
      </c>
      <c r="AK16" s="202">
        <f t="shared" ref="AK16" si="9">+AI16</f>
        <v>0.12</v>
      </c>
      <c r="AL16" s="206" t="str">
        <f ca="1">IFERROR(IF(AM16="","",IF(AM16&lt;=0.2,"Leve",IF(AM16&lt;=0.4,"Menor",IF(AM16&lt;=0.6,"Moderado",IF(AM16&lt;=0.8,"Mayor","Catastrófico"))))),"")</f>
        <v>Catastrófico</v>
      </c>
      <c r="AM16" s="202">
        <f ca="1">IFERROR(IF(AA16="Impacto",(V16-(+V16*AD16)),IF(AA16="Probabilidad",V16,"")),"")</f>
        <v>1</v>
      </c>
      <c r="AN16" s="206" t="str">
        <f t="shared" ref="AN16" ca="1" si="10">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Extremo</v>
      </c>
      <c r="AO16" s="205" t="s">
        <v>134</v>
      </c>
      <c r="AP16" s="221" t="s">
        <v>412</v>
      </c>
      <c r="AQ16" s="225" t="s">
        <v>406</v>
      </c>
      <c r="AR16" s="207">
        <v>45687</v>
      </c>
      <c r="AS16" s="207"/>
      <c r="AT16" s="200"/>
      <c r="AU16" s="200"/>
      <c r="AV16" s="207"/>
      <c r="AW16" s="200"/>
      <c r="AX16" s="200"/>
      <c r="AY16" s="200"/>
      <c r="AZ16" s="207"/>
      <c r="BA16" s="200"/>
      <c r="BB16" s="200"/>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row>
    <row r="17" spans="4:80" s="198" customFormat="1" ht="138.75" customHeight="1" x14ac:dyDescent="0.25">
      <c r="D17" s="215">
        <v>3</v>
      </c>
      <c r="E17" s="215" t="s">
        <v>218</v>
      </c>
      <c r="F17" s="215" t="s">
        <v>131</v>
      </c>
      <c r="G17" s="215" t="s">
        <v>313</v>
      </c>
      <c r="H17" s="199" t="s">
        <v>228</v>
      </c>
      <c r="I17" s="221" t="s">
        <v>413</v>
      </c>
      <c r="J17" s="200"/>
      <c r="K17" s="221" t="s">
        <v>414</v>
      </c>
      <c r="L17" s="222" t="s">
        <v>415</v>
      </c>
      <c r="M17" s="217" t="s">
        <v>127</v>
      </c>
      <c r="N17" s="200" t="s">
        <v>233</v>
      </c>
      <c r="O17" s="200" t="s">
        <v>235</v>
      </c>
      <c r="P17" s="200">
        <v>1</v>
      </c>
      <c r="Q17" s="201" t="str">
        <f t="shared" si="2"/>
        <v>Muy Baja</v>
      </c>
      <c r="R17" s="202">
        <f t="shared" si="3"/>
        <v>0.2</v>
      </c>
      <c r="S17" s="203" t="s">
        <v>147</v>
      </c>
      <c r="T17" s="202" t="str">
        <f ca="1">IF(NOT(ISERROR(MATCH(S17,'[2]Tabla Impacto'!$B$221:$B$223,0))),'[2]Tabla Impacto'!$F$223&amp;"Por favor no seleccionar los criterios de impacto(Afectación Económica o presupuestal y Pérdida Reputacional)",S17)</f>
        <v xml:space="preserve">     Entre 100 y 500 SMLMV </v>
      </c>
      <c r="U17" s="201" t="str">
        <f ca="1">IF(OR(T17='[3]Tabla Impacto'!$C$11,T17='[3]Tabla Impacto'!$D$11),"Leve",IF(OR(T17='[3]Tabla Impacto'!$C$12,T17='[3]Tabla Impacto'!$D$12),"Menor",IF(OR(T17='[3]Tabla Impacto'!$C$13,T17='[3]Tabla Impacto'!$D$13),"Moderado",IF(OR(T17='[3]Tabla Impacto'!$C$14,T17='[3]Tabla Impacto'!$D$14),"Mayor",IF(OR(T17='[3]Tabla Impacto'!$C$15,T17='[3]Tabla Impacto'!$D$15),"Catastrófico","")))))</f>
        <v>Mayor</v>
      </c>
      <c r="V17" s="202">
        <f t="shared" ca="1" si="4"/>
        <v>0.8</v>
      </c>
      <c r="W17" s="201" t="str">
        <f t="shared" ca="1" si="5"/>
        <v>Alto</v>
      </c>
      <c r="X17" s="226">
        <v>1</v>
      </c>
      <c r="Y17" s="223" t="s">
        <v>416</v>
      </c>
      <c r="Z17" s="224" t="s">
        <v>417</v>
      </c>
      <c r="AA17" s="204" t="str">
        <f t="shared" si="6"/>
        <v>Probabilidad</v>
      </c>
      <c r="AB17" s="205" t="s">
        <v>14</v>
      </c>
      <c r="AC17" s="205" t="s">
        <v>9</v>
      </c>
      <c r="AD17" s="202" t="str">
        <f t="shared" si="7"/>
        <v>40%</v>
      </c>
      <c r="AE17" s="205" t="s">
        <v>19</v>
      </c>
      <c r="AF17" s="205" t="s">
        <v>22</v>
      </c>
      <c r="AG17" s="205" t="s">
        <v>118</v>
      </c>
      <c r="AH17" s="200" t="s">
        <v>404</v>
      </c>
      <c r="AI17" s="229">
        <f>IFERROR(IF(AA17="Probabilidad",(R17-(+R17*AD17)),IF(AA17="Impacto",R17,"")),"")</f>
        <v>0.12</v>
      </c>
      <c r="AJ17" s="206" t="str">
        <f>IFERROR(IF(AI17="","",IF(AI17&lt;=0.2,"Muy Baja",IF(AI17&lt;=0.4,"Baja",IF(AI17&lt;=0.6,"Media",IF(AI17&lt;=0.8,"Alta","Muy Alta"))))),"")</f>
        <v>Muy Baja</v>
      </c>
      <c r="AK17" s="202">
        <f t="shared" ref="AK17" si="11">+AI17</f>
        <v>0.12</v>
      </c>
      <c r="AL17" s="206" t="str">
        <f t="shared" ref="AL17:AL22" ca="1" si="12">IFERROR(IF(AM17="","",IF(AM17&lt;=0.2,"Leve",IF(AM17&lt;=0.4,"Menor",IF(AM17&lt;=0.6,"Moderado",IF(AM17&lt;=0.8,"Mayor","Catastrófico"))))),"")</f>
        <v>Mayor</v>
      </c>
      <c r="AM17" s="202">
        <f t="shared" ref="AM17:AM22" ca="1" si="13">IFERROR(IF(AA17="Impacto",(V17-(+V17*AD17)),IF(AA17="Probabilidad",V17,"")),"")</f>
        <v>0.8</v>
      </c>
      <c r="AN17" s="206" t="str">
        <f t="shared" ref="AN17:AN22" ca="1" si="14">IFERROR(IF(OR(AND(AJ17="Muy Baja",AL17="Leve"),AND(AJ17="Muy Baja",AL17="Menor"),AND(AJ17="Baja",AL17="Leve")),"Bajo",IF(OR(AND(AJ17="Muy baja",AL17="Moderado"),AND(AJ17="Baja",AL17="Menor"),AND(AJ17="Baja",AL17="Moderado"),AND(AJ17="Media",AL17="Leve"),AND(AJ17="Media",AL17="Menor"),AND(AJ17="Media",AL17="Moderado"),AND(AJ17="Alta",AL17="Leve"),AND(AJ17="Alta",AL17="Menor")),"Moderado",IF(OR(AND(AJ17="Muy Baja",AL17="Mayor"),AND(AJ17="Baja",AL17="Mayor"),AND(AJ17="Media",AL17="Mayor"),AND(AJ17="Alta",AL17="Moderado"),AND(AJ17="Alta",AL17="Mayor"),AND(AJ17="Muy Alta",AL17="Leve"),AND(AJ17="Muy Alta",AL17="Menor"),AND(AJ17="Muy Alta",AL17="Moderado"),AND(AJ17="Muy Alta",AL17="Mayor")),"Alto",IF(OR(AND(AJ17="Muy Baja",AL17="Catastrófico"),AND(AJ17="Baja",AL17="Catastrófico"),AND(AJ17="Media",AL17="Catastrófico"),AND(AJ17="Alta",AL17="Catastrófico"),AND(AJ17="Muy Alta",AL17="Catastrófico")),"Extremo","")))),"")</f>
        <v>Alto</v>
      </c>
      <c r="AO17" s="205" t="s">
        <v>134</v>
      </c>
      <c r="AP17" s="221" t="s">
        <v>418</v>
      </c>
      <c r="AQ17" s="225" t="s">
        <v>419</v>
      </c>
      <c r="AR17" s="207">
        <v>45687</v>
      </c>
      <c r="AS17" s="207"/>
      <c r="AT17" s="200"/>
      <c r="AU17" s="200"/>
      <c r="AV17" s="207"/>
      <c r="AW17" s="200"/>
      <c r="AX17" s="200"/>
      <c r="AY17" s="200"/>
      <c r="AZ17" s="207"/>
      <c r="BA17" s="200"/>
      <c r="BB17" s="200"/>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row>
    <row r="18" spans="4:80" s="198" customFormat="1" ht="172.9" customHeight="1" x14ac:dyDescent="0.25">
      <c r="D18" s="215">
        <v>4</v>
      </c>
      <c r="E18" s="215" t="s">
        <v>217</v>
      </c>
      <c r="F18" s="215" t="s">
        <v>130</v>
      </c>
      <c r="G18" s="215" t="s">
        <v>313</v>
      </c>
      <c r="H18" s="199" t="s">
        <v>228</v>
      </c>
      <c r="I18" s="230" t="s">
        <v>420</v>
      </c>
      <c r="J18" s="200"/>
      <c r="K18" s="230" t="s">
        <v>421</v>
      </c>
      <c r="L18" s="231" t="s">
        <v>422</v>
      </c>
      <c r="M18" s="217" t="s">
        <v>127</v>
      </c>
      <c r="N18" s="200" t="s">
        <v>233</v>
      </c>
      <c r="O18" s="200" t="s">
        <v>235</v>
      </c>
      <c r="P18" s="200">
        <v>4</v>
      </c>
      <c r="Q18" s="201" t="str">
        <f t="shared" si="2"/>
        <v>Baja</v>
      </c>
      <c r="R18" s="202">
        <f t="shared" si="3"/>
        <v>0.4</v>
      </c>
      <c r="S18" s="203" t="s">
        <v>151</v>
      </c>
      <c r="T18" s="202" t="str">
        <f ca="1">IF(NOT(ISERROR(MATCH(S18,'[2]Tabla Impacto'!$B$221:$B$223,0))),'[2]Tabla Impacto'!$F$223&amp;"Por favor no seleccionar los criterios de impacto(Afectación Económica o presupuestal y Pérdida Reputacional)",S18)</f>
        <v xml:space="preserve">     El riesgo afecta la imagen de la entidad con algunos usuarios de relevancia frente al logro de los objetivos</v>
      </c>
      <c r="U18" s="201" t="str">
        <f ca="1">IF(OR(T18='[3]Tabla Impacto'!$C$11,T18='[3]Tabla Impacto'!$D$11),"Leve",IF(OR(T18='[3]Tabla Impacto'!$C$12,T18='[3]Tabla Impacto'!$D$12),"Menor",IF(OR(T18='[3]Tabla Impacto'!$C$13,T18='[3]Tabla Impacto'!$D$13),"Moderado",IF(OR(T18='[3]Tabla Impacto'!$C$14,T18='[3]Tabla Impacto'!$D$14),"Mayor",IF(OR(T18='[3]Tabla Impacto'!$C$15,T18='[3]Tabla Impacto'!$D$15),"Catastrófico","")))))</f>
        <v>Moderado</v>
      </c>
      <c r="V18" s="202">
        <f t="shared" ca="1" si="4"/>
        <v>0.6</v>
      </c>
      <c r="W18" s="201" t="str">
        <f t="shared" ca="1" si="5"/>
        <v>Moderado</v>
      </c>
      <c r="X18" s="232">
        <v>1</v>
      </c>
      <c r="Y18" s="227" t="s">
        <v>423</v>
      </c>
      <c r="Z18" s="228" t="s">
        <v>424</v>
      </c>
      <c r="AA18" s="204" t="str">
        <f t="shared" si="6"/>
        <v>Probabilidad</v>
      </c>
      <c r="AB18" s="205" t="s">
        <v>15</v>
      </c>
      <c r="AC18" s="205" t="s">
        <v>9</v>
      </c>
      <c r="AD18" s="202" t="str">
        <f t="shared" si="7"/>
        <v>30%</v>
      </c>
      <c r="AE18" s="205" t="s">
        <v>19</v>
      </c>
      <c r="AF18" s="205" t="s">
        <v>22</v>
      </c>
      <c r="AG18" s="205" t="s">
        <v>118</v>
      </c>
      <c r="AH18" s="200" t="s">
        <v>404</v>
      </c>
      <c r="AI18" s="229">
        <f>IFERROR(IF(AA18="Probabilidad",(R18-(+R18*AD18)),IF(AA18="Impacto",R18,"")),"")</f>
        <v>0.28000000000000003</v>
      </c>
      <c r="AJ18" s="206" t="str">
        <f>IFERROR(IF(AI18="","",IF(AI18&lt;=0.2,"Muy Baja",IF(AI18&lt;=0.4,"Baja",IF(AI18&lt;=0.6,"Media",IF(AI18&lt;=0.8,"Alta","Muy Alta"))))),"")</f>
        <v>Baja</v>
      </c>
      <c r="AK18" s="202">
        <f t="shared" ref="AK18" si="15">+AI18</f>
        <v>0.28000000000000003</v>
      </c>
      <c r="AL18" s="206" t="str">
        <f t="shared" ca="1" si="12"/>
        <v>Moderado</v>
      </c>
      <c r="AM18" s="202">
        <f t="shared" ca="1" si="13"/>
        <v>0.6</v>
      </c>
      <c r="AN18" s="206" t="str">
        <f t="shared" ca="1" si="14"/>
        <v>Moderado</v>
      </c>
      <c r="AO18" s="205" t="s">
        <v>134</v>
      </c>
      <c r="AP18" s="233" t="s">
        <v>425</v>
      </c>
      <c r="AQ18" s="225" t="s">
        <v>426</v>
      </c>
      <c r="AR18" s="207">
        <v>45687</v>
      </c>
      <c r="AS18" s="207"/>
      <c r="AT18" s="200"/>
      <c r="AU18" s="200"/>
      <c r="AV18" s="207"/>
      <c r="AW18" s="200"/>
      <c r="AX18" s="200"/>
      <c r="AY18" s="200"/>
      <c r="AZ18" s="207"/>
      <c r="BA18" s="200"/>
      <c r="BB18" s="200"/>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row>
    <row r="19" spans="4:80" s="198" customFormat="1" ht="172.9" hidden="1" customHeight="1" x14ac:dyDescent="0.25">
      <c r="D19" s="199">
        <v>5</v>
      </c>
      <c r="E19" s="215"/>
      <c r="F19" s="215"/>
      <c r="G19" s="215"/>
      <c r="H19" s="199"/>
      <c r="I19" s="200"/>
      <c r="J19" s="200"/>
      <c r="K19" s="200"/>
      <c r="L19" s="216"/>
      <c r="M19" s="217"/>
      <c r="N19" s="200"/>
      <c r="O19" s="200"/>
      <c r="P19" s="200"/>
      <c r="Q19" s="201" t="str">
        <f t="shared" si="2"/>
        <v/>
      </c>
      <c r="R19" s="202" t="str">
        <f t="shared" si="3"/>
        <v/>
      </c>
      <c r="S19" s="203"/>
      <c r="T19" s="202">
        <f ca="1">IF(NOT(ISERROR(MATCH(S19,'[2]Tabla Impacto'!$B$221:$B$223,0))),'[2]Tabla Impacto'!$F$223&amp;"Por favor no seleccionar los criterios de impacto(Afectación Económica o presupuestal y Pérdida Reputacional)",S19)</f>
        <v>0</v>
      </c>
      <c r="U19" s="201" t="str">
        <f ca="1">IF(OR(T19='[3]Tabla Impacto'!$C$11,T19='[3]Tabla Impacto'!$D$11),"Leve",IF(OR(T19='[3]Tabla Impacto'!$C$12,T19='[3]Tabla Impacto'!$D$12),"Menor",IF(OR(T19='[3]Tabla Impacto'!$C$13,T19='[3]Tabla Impacto'!$D$13),"Moderado",IF(OR(T19='[3]Tabla Impacto'!$C$14,T19='[3]Tabla Impacto'!$D$14),"Mayor",IF(OR(T19='[3]Tabla Impacto'!$C$15,T19='[3]Tabla Impacto'!$D$15),"Catastrófico","")))))</f>
        <v/>
      </c>
      <c r="V19" s="202" t="str">
        <f t="shared" ca="1" si="4"/>
        <v/>
      </c>
      <c r="W19" s="201" t="str">
        <f t="shared" ca="1" si="5"/>
        <v/>
      </c>
      <c r="X19" s="199"/>
      <c r="Y19" s="163"/>
      <c r="Z19" s="163"/>
      <c r="AA19" s="204" t="str">
        <f t="shared" si="6"/>
        <v/>
      </c>
      <c r="AB19" s="205"/>
      <c r="AC19" s="205"/>
      <c r="AD19" s="202" t="str">
        <f t="shared" si="7"/>
        <v/>
      </c>
      <c r="AE19" s="205"/>
      <c r="AF19" s="205"/>
      <c r="AG19" s="205"/>
      <c r="AH19" s="218"/>
      <c r="AI19" s="219" t="str">
        <f t="shared" ref="AI19" si="16">IFERROR(IF(AB19="Probabilidad",(S19-(+S19*AE19)),IF(AB19="Impacto",S19,"")),"")</f>
        <v/>
      </c>
      <c r="AJ19" s="206" t="str">
        <f t="shared" ref="AJ19:AJ22" si="17">IFERROR(IF(AI19="","",IF(AI19&lt;=0.2,"Muy Baja",IF(AI19&lt;=0.4,"Baja",IF(AI19&lt;=0.6,"Media",IF(AI19&lt;=0.8,"Alta","Muy Alta"))))),"")</f>
        <v/>
      </c>
      <c r="AK19" s="202" t="str">
        <f t="shared" ref="AK19:AK22" si="18">+AI19</f>
        <v/>
      </c>
      <c r="AL19" s="206" t="str">
        <f t="shared" si="12"/>
        <v/>
      </c>
      <c r="AM19" s="202" t="str">
        <f t="shared" si="13"/>
        <v/>
      </c>
      <c r="AN19" s="206" t="str">
        <f t="shared" si="14"/>
        <v/>
      </c>
      <c r="AO19" s="205"/>
      <c r="AP19" s="200"/>
      <c r="AQ19" s="200"/>
      <c r="AR19" s="207"/>
      <c r="AS19" s="207"/>
      <c r="AT19" s="200"/>
      <c r="AU19" s="200"/>
      <c r="AV19" s="207"/>
      <c r="AW19" s="200"/>
      <c r="AX19" s="200"/>
      <c r="AY19" s="200"/>
      <c r="AZ19" s="207"/>
      <c r="BA19" s="200"/>
      <c r="BB19" s="200"/>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row>
    <row r="20" spans="4:80" s="198" customFormat="1" ht="172.9" hidden="1" customHeight="1" x14ac:dyDescent="0.25">
      <c r="D20" s="199">
        <v>6</v>
      </c>
      <c r="E20" s="215"/>
      <c r="F20" s="215"/>
      <c r="G20" s="215"/>
      <c r="H20" s="199"/>
      <c r="I20" s="200"/>
      <c r="J20" s="200"/>
      <c r="K20" s="200"/>
      <c r="L20" s="216"/>
      <c r="M20" s="217"/>
      <c r="N20" s="200"/>
      <c r="O20" s="200"/>
      <c r="P20" s="200"/>
      <c r="Q20" s="201" t="str">
        <f t="shared" si="2"/>
        <v/>
      </c>
      <c r="R20" s="202" t="str">
        <f t="shared" si="3"/>
        <v/>
      </c>
      <c r="S20" s="203"/>
      <c r="T20" s="202">
        <f ca="1">IF(NOT(ISERROR(MATCH(S20,'[2]Tabla Impacto'!$B$221:$B$223,0))),'[2]Tabla Impacto'!$F$223&amp;"Por favor no seleccionar los criterios de impacto(Afectación Económica o presupuestal y Pérdida Reputacional)",S20)</f>
        <v>0</v>
      </c>
      <c r="U20" s="201" t="str">
        <f ca="1">IF(OR(T20='[3]Tabla Impacto'!$C$11,T20='[3]Tabla Impacto'!$D$11),"Leve",IF(OR(T20='[3]Tabla Impacto'!$C$12,T20='[3]Tabla Impacto'!$D$12),"Menor",IF(OR(T20='[3]Tabla Impacto'!$C$13,T20='[3]Tabla Impacto'!$D$13),"Moderado",IF(OR(T20='[3]Tabla Impacto'!$C$14,T20='[3]Tabla Impacto'!$D$14),"Mayor",IF(OR(T20='[3]Tabla Impacto'!$C$15,T20='[3]Tabla Impacto'!$D$15),"Catastrófico","")))))</f>
        <v/>
      </c>
      <c r="V20" s="202" t="str">
        <f t="shared" ca="1" si="4"/>
        <v/>
      </c>
      <c r="W20" s="201" t="str">
        <f t="shared" ca="1" si="5"/>
        <v/>
      </c>
      <c r="X20" s="199"/>
      <c r="Y20" s="163"/>
      <c r="Z20" s="163"/>
      <c r="AA20" s="204" t="str">
        <f t="shared" si="6"/>
        <v/>
      </c>
      <c r="AB20" s="205"/>
      <c r="AC20" s="205"/>
      <c r="AD20" s="202" t="str">
        <f t="shared" si="7"/>
        <v/>
      </c>
      <c r="AE20" s="205"/>
      <c r="AF20" s="205"/>
      <c r="AG20" s="205"/>
      <c r="AH20" s="218"/>
      <c r="AI20" s="220" t="str">
        <f>IFERROR(IF(AND(AB19="Probabilidad",AB20="Probabilidad"),(AK19-(+AK19*AE20)),IF(AB20="Probabilidad",(T19-(+T19*AE20)),IF(AB20="Impacto",AK19,""))),"")</f>
        <v/>
      </c>
      <c r="AJ20" s="206" t="str">
        <f t="shared" si="17"/>
        <v/>
      </c>
      <c r="AK20" s="202" t="str">
        <f t="shared" si="18"/>
        <v/>
      </c>
      <c r="AL20" s="206" t="str">
        <f t="shared" si="12"/>
        <v/>
      </c>
      <c r="AM20" s="202" t="str">
        <f t="shared" si="13"/>
        <v/>
      </c>
      <c r="AN20" s="206" t="str">
        <f t="shared" si="14"/>
        <v/>
      </c>
      <c r="AO20" s="205"/>
      <c r="AP20" s="200"/>
      <c r="AQ20" s="200"/>
      <c r="AR20" s="207"/>
      <c r="AS20" s="207"/>
      <c r="AT20" s="200"/>
      <c r="AU20" s="200"/>
      <c r="AV20" s="207"/>
      <c r="AW20" s="200"/>
      <c r="AX20" s="200"/>
      <c r="AY20" s="200"/>
      <c r="AZ20" s="207"/>
      <c r="BA20" s="200"/>
      <c r="BB20" s="200"/>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row>
    <row r="21" spans="4:80" s="198" customFormat="1" ht="172.9" hidden="1" customHeight="1" x14ac:dyDescent="0.25">
      <c r="D21" s="199">
        <v>7</v>
      </c>
      <c r="E21" s="215"/>
      <c r="F21" s="215"/>
      <c r="G21" s="215"/>
      <c r="H21" s="199"/>
      <c r="I21" s="200"/>
      <c r="J21" s="200"/>
      <c r="K21" s="200"/>
      <c r="L21" s="216"/>
      <c r="M21" s="217"/>
      <c r="N21" s="200"/>
      <c r="O21" s="200"/>
      <c r="P21" s="200"/>
      <c r="Q21" s="201" t="str">
        <f t="shared" si="2"/>
        <v/>
      </c>
      <c r="R21" s="202" t="str">
        <f t="shared" si="3"/>
        <v/>
      </c>
      <c r="S21" s="203"/>
      <c r="T21" s="202">
        <f ca="1">IF(NOT(ISERROR(MATCH(S21,'[2]Tabla Impacto'!$B$221:$B$223,0))),'[2]Tabla Impacto'!$F$223&amp;"Por favor no seleccionar los criterios de impacto(Afectación Económica o presupuestal y Pérdida Reputacional)",S21)</f>
        <v>0</v>
      </c>
      <c r="U21" s="201" t="str">
        <f ca="1">IF(OR(T21='[3]Tabla Impacto'!$C$11,T21='[3]Tabla Impacto'!$D$11),"Leve",IF(OR(T21='[3]Tabla Impacto'!$C$12,T21='[3]Tabla Impacto'!$D$12),"Menor",IF(OR(T21='[3]Tabla Impacto'!$C$13,T21='[3]Tabla Impacto'!$D$13),"Moderado",IF(OR(T21='[3]Tabla Impacto'!$C$14,T21='[3]Tabla Impacto'!$D$14),"Mayor",IF(OR(T21='[3]Tabla Impacto'!$C$15,T21='[3]Tabla Impacto'!$D$15),"Catastrófico","")))))</f>
        <v/>
      </c>
      <c r="V21" s="202" t="str">
        <f t="shared" ca="1" si="4"/>
        <v/>
      </c>
      <c r="W21" s="201" t="str">
        <f t="shared" ca="1" si="5"/>
        <v/>
      </c>
      <c r="X21" s="199"/>
      <c r="Y21" s="163"/>
      <c r="Z21" s="163"/>
      <c r="AA21" s="204" t="str">
        <f t="shared" si="6"/>
        <v/>
      </c>
      <c r="AB21" s="205"/>
      <c r="AC21" s="205"/>
      <c r="AD21" s="202" t="str">
        <f t="shared" si="7"/>
        <v/>
      </c>
      <c r="AE21" s="205"/>
      <c r="AF21" s="205"/>
      <c r="AG21" s="205"/>
      <c r="AH21" s="218"/>
      <c r="AI21" s="219" t="str">
        <f t="shared" ref="AI21" si="19">IFERROR(IF(AB21="Probabilidad",(S21-(+S21*AE21)),IF(AB21="Impacto",S21,"")),"")</f>
        <v/>
      </c>
      <c r="AJ21" s="206" t="str">
        <f t="shared" si="17"/>
        <v/>
      </c>
      <c r="AK21" s="202" t="str">
        <f t="shared" si="18"/>
        <v/>
      </c>
      <c r="AL21" s="206" t="str">
        <f t="shared" si="12"/>
        <v/>
      </c>
      <c r="AM21" s="202" t="str">
        <f t="shared" si="13"/>
        <v/>
      </c>
      <c r="AN21" s="206" t="str">
        <f t="shared" si="14"/>
        <v/>
      </c>
      <c r="AO21" s="205"/>
      <c r="AP21" s="200"/>
      <c r="AQ21" s="200"/>
      <c r="AR21" s="207"/>
      <c r="AS21" s="207"/>
      <c r="AT21" s="200"/>
      <c r="AU21" s="200"/>
      <c r="AV21" s="207"/>
      <c r="AW21" s="200"/>
      <c r="AX21" s="200"/>
      <c r="AY21" s="200"/>
      <c r="AZ21" s="207"/>
      <c r="BA21" s="200"/>
      <c r="BB21" s="200"/>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row>
    <row r="22" spans="4:80" s="198" customFormat="1" ht="172.9" hidden="1" customHeight="1" x14ac:dyDescent="0.25">
      <c r="D22" s="199">
        <v>8</v>
      </c>
      <c r="E22" s="215"/>
      <c r="F22" s="215"/>
      <c r="G22" s="215"/>
      <c r="H22" s="199"/>
      <c r="I22" s="200"/>
      <c r="J22" s="200"/>
      <c r="K22" s="200"/>
      <c r="L22" s="216"/>
      <c r="M22" s="217"/>
      <c r="N22" s="200"/>
      <c r="O22" s="200"/>
      <c r="P22" s="200"/>
      <c r="Q22" s="201" t="str">
        <f t="shared" si="2"/>
        <v/>
      </c>
      <c r="R22" s="202" t="str">
        <f t="shared" si="3"/>
        <v/>
      </c>
      <c r="S22" s="203"/>
      <c r="T22" s="202">
        <f ca="1">IF(NOT(ISERROR(MATCH(S22,'[2]Tabla Impacto'!$B$221:$B$223,0))),'[2]Tabla Impacto'!$F$223&amp;"Por favor no seleccionar los criterios de impacto(Afectación Económica o presupuestal y Pérdida Reputacional)",S22)</f>
        <v>0</v>
      </c>
      <c r="U22" s="201" t="str">
        <f ca="1">IF(OR(T22='[3]Tabla Impacto'!$C$11,T22='[3]Tabla Impacto'!$D$11),"Leve",IF(OR(T22='[3]Tabla Impacto'!$C$12,T22='[3]Tabla Impacto'!$D$12),"Menor",IF(OR(T22='[3]Tabla Impacto'!$C$13,T22='[3]Tabla Impacto'!$D$13),"Moderado",IF(OR(T22='[3]Tabla Impacto'!$C$14,T22='[3]Tabla Impacto'!$D$14),"Mayor",IF(OR(T22='[3]Tabla Impacto'!$C$15,T22='[3]Tabla Impacto'!$D$15),"Catastrófico","")))))</f>
        <v/>
      </c>
      <c r="V22" s="202" t="str">
        <f t="shared" ca="1" si="4"/>
        <v/>
      </c>
      <c r="W22" s="201" t="str">
        <f t="shared" ca="1" si="5"/>
        <v/>
      </c>
      <c r="X22" s="199"/>
      <c r="Y22" s="163"/>
      <c r="Z22" s="163"/>
      <c r="AA22" s="204" t="str">
        <f t="shared" si="6"/>
        <v/>
      </c>
      <c r="AB22" s="205"/>
      <c r="AC22" s="205"/>
      <c r="AD22" s="202" t="str">
        <f t="shared" si="7"/>
        <v/>
      </c>
      <c r="AE22" s="205"/>
      <c r="AF22" s="205"/>
      <c r="AG22" s="205"/>
      <c r="AH22" s="218"/>
      <c r="AI22" s="220" t="str">
        <f>IFERROR(IF(AND(AB21="Probabilidad",AB22="Probabilidad"),(AK21-(+AK21*AE22)),IF(AB22="Probabilidad",(T21-(+T21*AE22)),IF(AB22="Impacto",AK21,""))),"")</f>
        <v/>
      </c>
      <c r="AJ22" s="206" t="str">
        <f t="shared" si="17"/>
        <v/>
      </c>
      <c r="AK22" s="202" t="str">
        <f t="shared" si="18"/>
        <v/>
      </c>
      <c r="AL22" s="206" t="str">
        <f t="shared" si="12"/>
        <v/>
      </c>
      <c r="AM22" s="202" t="str">
        <f t="shared" si="13"/>
        <v/>
      </c>
      <c r="AN22" s="206" t="str">
        <f t="shared" si="14"/>
        <v/>
      </c>
      <c r="AO22" s="205"/>
      <c r="AP22" s="200"/>
      <c r="AQ22" s="200"/>
      <c r="AR22" s="207"/>
      <c r="AS22" s="207"/>
      <c r="AT22" s="200"/>
      <c r="AU22" s="200"/>
      <c r="AV22" s="207"/>
      <c r="AW22" s="200"/>
      <c r="AX22" s="200"/>
      <c r="AY22" s="200"/>
      <c r="AZ22" s="207"/>
      <c r="BA22" s="200"/>
      <c r="BB22" s="200"/>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row>
    <row r="23" spans="4:80" ht="49.5" customHeight="1" x14ac:dyDescent="0.2">
      <c r="D23" s="209"/>
      <c r="E23" s="210"/>
      <c r="F23" s="210"/>
      <c r="G23" s="210"/>
      <c r="H23" s="210"/>
      <c r="I23" s="293" t="s">
        <v>393</v>
      </c>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4"/>
    </row>
    <row r="25" spans="4:80" ht="15.75" x14ac:dyDescent="0.2">
      <c r="D25" s="109"/>
      <c r="E25" s="110"/>
      <c r="F25" s="110"/>
      <c r="G25" s="110"/>
      <c r="H25" s="110"/>
      <c r="I25" s="110"/>
      <c r="J25" s="110"/>
      <c r="K25" s="110"/>
      <c r="L25" s="110"/>
      <c r="M25" s="181"/>
      <c r="N25" s="181"/>
      <c r="O25" s="181"/>
      <c r="Q25" s="111"/>
      <c r="R25" s="110"/>
      <c r="S25" s="110"/>
      <c r="T25" s="110"/>
      <c r="U25" s="110"/>
      <c r="V25" s="110"/>
      <c r="W25" s="110"/>
      <c r="X25" s="110"/>
      <c r="Y25" s="110"/>
      <c r="Z25" s="110"/>
      <c r="AA25" s="112"/>
      <c r="AB25" s="112"/>
      <c r="AC25" s="110"/>
      <c r="AD25" s="110"/>
      <c r="AE25" s="110"/>
      <c r="AF25" s="110"/>
      <c r="AG25" s="110"/>
      <c r="AH25" s="110"/>
      <c r="AI25" s="110"/>
      <c r="AJ25" s="110"/>
      <c r="AK25" s="110"/>
      <c r="AL25" s="110"/>
      <c r="AM25" s="110"/>
      <c r="AN25" s="110"/>
      <c r="AO25" s="113"/>
      <c r="AP25" s="113"/>
      <c r="AQ25" s="110"/>
      <c r="AR25" s="110"/>
      <c r="AS25" s="110"/>
      <c r="AT25" s="110"/>
      <c r="AU25" s="110"/>
      <c r="AV25" s="110"/>
      <c r="AW25" s="110"/>
    </row>
    <row r="26" spans="4:80" ht="18" x14ac:dyDescent="0.2">
      <c r="D26" s="289" t="s">
        <v>395</v>
      </c>
      <c r="E26" s="289"/>
      <c r="F26" s="289"/>
      <c r="G26" s="289"/>
      <c r="H26" s="289"/>
      <c r="I26" s="289"/>
      <c r="J26" s="289"/>
      <c r="K26" s="289"/>
      <c r="L26" s="289"/>
      <c r="M26" s="181"/>
      <c r="N26" s="181"/>
      <c r="O26" s="181"/>
      <c r="P26" s="286" t="s">
        <v>391</v>
      </c>
      <c r="Q26" s="287"/>
      <c r="R26" s="287"/>
      <c r="S26" s="288"/>
      <c r="T26" s="110"/>
      <c r="U26" s="110"/>
      <c r="V26" s="110"/>
      <c r="W26" s="110"/>
      <c r="X26" s="110"/>
      <c r="Y26" s="110"/>
      <c r="Z26" s="113"/>
      <c r="AA26" s="112"/>
      <c r="AB26" s="112"/>
      <c r="AC26" s="110"/>
      <c r="AD26" s="112"/>
      <c r="AE26" s="112"/>
      <c r="AF26" s="110"/>
      <c r="AG26" s="110"/>
      <c r="AH26" s="110"/>
      <c r="AI26" s="110"/>
      <c r="AJ26" s="110"/>
      <c r="AK26" s="110"/>
      <c r="AL26" s="110"/>
      <c r="AM26" s="110"/>
      <c r="AN26" s="110"/>
      <c r="AO26" s="110"/>
      <c r="AP26" s="110"/>
      <c r="AQ26" s="110"/>
      <c r="AR26" s="110"/>
      <c r="AS26" s="110"/>
      <c r="AT26" s="110"/>
      <c r="AU26" s="110"/>
      <c r="AV26" s="110"/>
      <c r="AW26" s="110"/>
    </row>
    <row r="27" spans="4:80" ht="15" thickBot="1" x14ac:dyDescent="0.25">
      <c r="D27" s="181"/>
      <c r="E27" s="181"/>
      <c r="F27" s="181"/>
      <c r="G27" s="181"/>
      <c r="H27" s="181"/>
      <c r="I27" s="181"/>
      <c r="J27" s="181"/>
      <c r="K27" s="181"/>
      <c r="M27" s="181"/>
      <c r="N27" s="181"/>
      <c r="O27" s="181"/>
      <c r="Q27" s="183" t="str">
        <f>+IFERROR(VLOOKUP(M27,$M$182:$Q$186,3,FALSE)*VLOOKUP(P27,$P$182:$Q$186,3,FALSE),"")</f>
        <v/>
      </c>
      <c r="AA27" s="183"/>
      <c r="AB27" s="211"/>
      <c r="AD27" s="211"/>
      <c r="AE27" s="211"/>
      <c r="AF27" s="212"/>
      <c r="AG27" s="212"/>
      <c r="AH27" s="212"/>
      <c r="AI27" s="212"/>
      <c r="AJ27" s="212"/>
      <c r="AK27" s="114"/>
      <c r="AL27" s="114"/>
      <c r="AM27" s="212"/>
      <c r="AN27" s="213"/>
      <c r="AR27" s="212"/>
      <c r="AT27" s="212"/>
      <c r="AV27" s="212"/>
    </row>
    <row r="28" spans="4:80" ht="17.45" customHeight="1" thickTop="1" thickBot="1" x14ac:dyDescent="0.25">
      <c r="D28" s="284" t="s">
        <v>207</v>
      </c>
      <c r="E28" s="284"/>
      <c r="F28" s="284"/>
      <c r="G28" s="284"/>
      <c r="H28" s="284"/>
      <c r="I28" s="284"/>
      <c r="J28" s="284"/>
      <c r="K28" s="284"/>
      <c r="L28" s="180" t="s">
        <v>208</v>
      </c>
      <c r="M28" s="284" t="s">
        <v>209</v>
      </c>
      <c r="N28" s="284"/>
      <c r="O28" s="284"/>
      <c r="P28" s="284"/>
      <c r="Q28" s="284"/>
      <c r="R28" s="284"/>
      <c r="S28" s="284"/>
      <c r="T28" s="118"/>
      <c r="U28" s="285" t="s">
        <v>210</v>
      </c>
      <c r="V28" s="285"/>
      <c r="W28" s="285"/>
      <c r="X28" s="284" t="s">
        <v>211</v>
      </c>
      <c r="Y28" s="284"/>
      <c r="Z28" s="284"/>
      <c r="AA28" s="284"/>
      <c r="AB28" s="285">
        <v>1</v>
      </c>
      <c r="AC28" s="285"/>
      <c r="AD28" s="285"/>
      <c r="AE28" s="285"/>
      <c r="AF28" s="117"/>
      <c r="AG28" s="117"/>
      <c r="AH28" s="117"/>
      <c r="AI28" s="117"/>
      <c r="AJ28" s="117"/>
      <c r="AK28" s="117"/>
      <c r="AL28" s="117"/>
      <c r="AM28" s="117"/>
      <c r="AN28" s="117"/>
      <c r="AO28" s="117"/>
      <c r="AP28" s="117"/>
      <c r="AQ28" s="117"/>
      <c r="AR28" s="117"/>
      <c r="AS28" s="117"/>
      <c r="AT28" s="117"/>
      <c r="AU28" s="117"/>
      <c r="AV28" s="117"/>
      <c r="AW28" s="115"/>
    </row>
    <row r="29" spans="4:80" ht="36.75" customHeight="1" thickTop="1" x14ac:dyDescent="0.25">
      <c r="D29" s="320" t="s">
        <v>394</v>
      </c>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row>
  </sheetData>
  <dataConsolidate/>
  <mergeCells count="72">
    <mergeCell ref="D29:AE29"/>
    <mergeCell ref="N13:O13"/>
    <mergeCell ref="AH12:AH14"/>
    <mergeCell ref="A11:C11"/>
    <mergeCell ref="D8:G8"/>
    <mergeCell ref="D9:G9"/>
    <mergeCell ref="H9:BB9"/>
    <mergeCell ref="H8:BB8"/>
    <mergeCell ref="D13:D14"/>
    <mergeCell ref="D11:AU11"/>
    <mergeCell ref="AV11:AY11"/>
    <mergeCell ref="AZ11:BB11"/>
    <mergeCell ref="AZ13:AZ14"/>
    <mergeCell ref="E13:E14"/>
    <mergeCell ref="AA13:AA14"/>
    <mergeCell ref="H13:H14"/>
    <mergeCell ref="AX13:AX14"/>
    <mergeCell ref="BA2:BB2"/>
    <mergeCell ref="BA3:BB3"/>
    <mergeCell ref="BA4:BB4"/>
    <mergeCell ref="BA5:BB5"/>
    <mergeCell ref="AY13:AY14"/>
    <mergeCell ref="AP12:BB12"/>
    <mergeCell ref="BA13:BA14"/>
    <mergeCell ref="BB13:BB14"/>
    <mergeCell ref="AV13:AV14"/>
    <mergeCell ref="AW13:AW14"/>
    <mergeCell ref="D2:H5"/>
    <mergeCell ref="I2:AZ5"/>
    <mergeCell ref="H7:BB7"/>
    <mergeCell ref="AO13:AO14"/>
    <mergeCell ref="AN13:AN14"/>
    <mergeCell ref="AM13:AM14"/>
    <mergeCell ref="AI13:AI14"/>
    <mergeCell ref="Z13:Z14"/>
    <mergeCell ref="M13:M14"/>
    <mergeCell ref="D12:P12"/>
    <mergeCell ref="Q12:W12"/>
    <mergeCell ref="L13:L14"/>
    <mergeCell ref="K13:K14"/>
    <mergeCell ref="I13:I14"/>
    <mergeCell ref="S13:S14"/>
    <mergeCell ref="T13:T14"/>
    <mergeCell ref="D7:G7"/>
    <mergeCell ref="I23:AU23"/>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X28:AA28"/>
    <mergeCell ref="AB28:AE28"/>
    <mergeCell ref="D28:K28"/>
    <mergeCell ref="P26:S26"/>
    <mergeCell ref="M28:S28"/>
    <mergeCell ref="U28:W28"/>
    <mergeCell ref="D26:L26"/>
    <mergeCell ref="X12:AG12"/>
    <mergeCell ref="X13:X14"/>
    <mergeCell ref="Y13:Y14"/>
    <mergeCell ref="AP13:AP14"/>
    <mergeCell ref="AI12:AO12"/>
    <mergeCell ref="AB13:AG13"/>
  </mergeCells>
  <conditionalFormatting sqref="Q15:Q22">
    <cfRule type="cellIs" dxfId="52" priority="51" operator="equal">
      <formula>"Muy Alta"</formula>
    </cfRule>
    <cfRule type="cellIs" dxfId="51" priority="52" operator="equal">
      <formula>"Alta"</formula>
    </cfRule>
    <cfRule type="cellIs" dxfId="50" priority="53" operator="equal">
      <formula>"Media"</formula>
    </cfRule>
    <cfRule type="cellIs" dxfId="49" priority="54" operator="equal">
      <formula>"Baja"</formula>
    </cfRule>
    <cfRule type="cellIs" dxfId="48" priority="55" operator="equal">
      <formula>"Muy Baja"</formula>
    </cfRule>
  </conditionalFormatting>
  <conditionalFormatting sqref="T15:T22">
    <cfRule type="containsText" dxfId="47" priority="27" operator="containsText" text="❌">
      <formula>NOT(ISERROR(SEARCH("❌",T15)))</formula>
    </cfRule>
  </conditionalFormatting>
  <conditionalFormatting sqref="U15:U22">
    <cfRule type="cellIs" dxfId="46" priority="46" operator="equal">
      <formula>"Catastrófico"</formula>
    </cfRule>
    <cfRule type="cellIs" dxfId="45" priority="47" operator="equal">
      <formula>"Mayor"</formula>
    </cfRule>
    <cfRule type="cellIs" dxfId="44" priority="48" operator="equal">
      <formula>"Moderado"</formula>
    </cfRule>
    <cfRule type="cellIs" dxfId="43" priority="49" operator="equal">
      <formula>"Menor"</formula>
    </cfRule>
    <cfRule type="cellIs" dxfId="42" priority="50" operator="equal">
      <formula>"Leve"</formula>
    </cfRule>
  </conditionalFormatting>
  <conditionalFormatting sqref="W15:W22">
    <cfRule type="cellIs" dxfId="41" priority="42" operator="equal">
      <formula>"Extremo"</formula>
    </cfRule>
    <cfRule type="cellIs" dxfId="40" priority="43" operator="equal">
      <formula>"Alto"</formula>
    </cfRule>
    <cfRule type="cellIs" dxfId="39" priority="44" operator="equal">
      <formula>"Moderado"</formula>
    </cfRule>
    <cfRule type="cellIs" dxfId="38" priority="45" operator="equal">
      <formula>"Bajo"</formula>
    </cfRule>
  </conditionalFormatting>
  <conditionalFormatting sqref="AJ15 AJ19:AJ22">
    <cfRule type="cellIs" dxfId="37" priority="37" operator="equal">
      <formula>"Muy Alta"</formula>
    </cfRule>
    <cfRule type="cellIs" dxfId="36" priority="38" operator="equal">
      <formula>"Alta"</formula>
    </cfRule>
    <cfRule type="cellIs" dxfId="35" priority="39" operator="equal">
      <formula>"Media"</formula>
    </cfRule>
    <cfRule type="cellIs" dxfId="34" priority="40" operator="equal">
      <formula>"Baja"</formula>
    </cfRule>
    <cfRule type="cellIs" dxfId="33" priority="41" operator="equal">
      <formula>"Muy Baja"</formula>
    </cfRule>
  </conditionalFormatting>
  <conditionalFormatting sqref="AK25:AK27">
    <cfRule type="cellIs" dxfId="32" priority="15" stopIfTrue="1" operator="equal">
      <formula>#REF!</formula>
    </cfRule>
    <cfRule type="cellIs" dxfId="31" priority="16" operator="equal">
      <formula>#REF!</formula>
    </cfRule>
    <cfRule type="cellIs" dxfId="30" priority="17" operator="equal">
      <formula>#REF!</formula>
    </cfRule>
  </conditionalFormatting>
  <conditionalFormatting sqref="AL15 AL17:AL22">
    <cfRule type="cellIs" dxfId="29" priority="32" operator="equal">
      <formula>"Catastrófico"</formula>
    </cfRule>
    <cfRule type="cellIs" dxfId="28" priority="33" operator="equal">
      <formula>"Mayor"</formula>
    </cfRule>
    <cfRule type="cellIs" dxfId="27" priority="34" operator="equal">
      <formula>"Moderado"</formula>
    </cfRule>
    <cfRule type="cellIs" dxfId="26" priority="35" operator="equal">
      <formula>"Menor"</formula>
    </cfRule>
    <cfRule type="cellIs" dxfId="25" priority="36" operator="equal">
      <formula>"Leve"</formula>
    </cfRule>
  </conditionalFormatting>
  <conditionalFormatting sqref="AL25:AL27">
    <cfRule type="cellIs" dxfId="24" priority="18" stopIfTrue="1" operator="equal">
      <formula>#REF!</formula>
    </cfRule>
    <cfRule type="cellIs" dxfId="23" priority="19" stopIfTrue="1" operator="equal">
      <formula>#REF!</formula>
    </cfRule>
    <cfRule type="cellIs" dxfId="22" priority="20" stopIfTrue="1" operator="equal">
      <formula>#REF!</formula>
    </cfRule>
  </conditionalFormatting>
  <conditionalFormatting sqref="AN15 AN17:AN22">
    <cfRule type="cellIs" dxfId="21" priority="28" operator="equal">
      <formula>"Extremo"</formula>
    </cfRule>
    <cfRule type="cellIs" dxfId="20" priority="29" operator="equal">
      <formula>"Alto"</formula>
    </cfRule>
    <cfRule type="cellIs" dxfId="19" priority="30" operator="equal">
      <formula>"Moderado"</formula>
    </cfRule>
    <cfRule type="cellIs" dxfId="18" priority="31" operator="equal">
      <formula>"Bajo"</formula>
    </cfRule>
  </conditionalFormatting>
  <conditionalFormatting sqref="AJ16:AJ18">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L16">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N16">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dataValidations count="6">
    <dataValidation type="list" allowBlank="1" showInputMessage="1" showErrorMessage="1" sqref="L25" xr:uid="{61DF7E04-DE5E-4FE1-A38F-8A138AA87D58}">
      <formula1>$L$182:$L$191</formula1>
    </dataValidation>
    <dataValidation type="list" allowBlank="1" showInputMessage="1" showErrorMessage="1" sqref="L27 AK27:AL27" xr:uid="{66A41BD7-B090-4403-937D-0435537D31DA}">
      <formula1>#REF!</formula1>
    </dataValidation>
    <dataValidation type="list" allowBlank="1" showInputMessage="1" showErrorMessage="1" sqref="AA27" xr:uid="{3BD557FD-BAB0-4660-A45C-D7AACD9880D7}">
      <formula1>$S$182:$S$183</formula1>
    </dataValidation>
    <dataValidation type="list" allowBlank="1" showInputMessage="1" showErrorMessage="1" sqref="P27" xr:uid="{6EC8CB42-9310-43CD-8FAB-388F6EFE7B5E}">
      <formula1>$P$182:$P$186</formula1>
    </dataValidation>
    <dataValidation type="list" allowBlank="1" showInputMessage="1" showErrorMessage="1" sqref="M27:O27" xr:uid="{681E5490-2B09-494D-9B90-359A2E8F22F3}">
      <formula1>$M$182:$M$186</formula1>
    </dataValidation>
    <dataValidation type="list" allowBlank="1" showInputMessage="1" showErrorMessage="1" sqref="AV27 AD27:AJ27 AB27 AR27 AT27" xr:uid="{208EF431-1729-4D5C-B151-F6757CBBD462}">
      <formula1>$AR$182:$AR$189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FFA9F3EB-8AAC-4371-8BA9-EA5BFF31F870}">
          <x14:formula1>
            <xm:f>'Opciones Tratamiento'!$B$9:$B$10</xm:f>
          </x14:formula1>
          <xm:sqref>AX15:AY22 BB15:BB22 AU15:AU22</xm:sqref>
        </x14:dataValidation>
        <x14:dataValidation type="list" allowBlank="1" showInputMessage="1" showErrorMessage="1" xr:uid="{2F8B922F-A596-4F43-8DB5-EB88E0211184}">
          <x14:formula1>
            <xm:f>'Tabla Valoración controles'!$D$4:$D$6</xm:f>
          </x14:formula1>
          <xm:sqref>AB15:AB22</xm:sqref>
        </x14:dataValidation>
        <x14:dataValidation type="list" allowBlank="1" showInputMessage="1" showErrorMessage="1" xr:uid="{DC38EDB2-F7BD-4E7B-9DDA-3C58EAD78CC5}">
          <x14:formula1>
            <xm:f>'Tabla Valoración controles'!$D$7:$D$8</xm:f>
          </x14:formula1>
          <xm:sqref>AC15:AC22</xm:sqref>
        </x14:dataValidation>
        <x14:dataValidation type="list" allowBlank="1" showInputMessage="1" showErrorMessage="1" xr:uid="{D75AC793-23AB-4ECB-AA93-972ACC7C18B9}">
          <x14:formula1>
            <xm:f>'Tabla Valoración controles'!$D$9:$D$10</xm:f>
          </x14:formula1>
          <xm:sqref>AE15:AE22</xm:sqref>
        </x14:dataValidation>
        <x14:dataValidation type="list" allowBlank="1" showInputMessage="1" showErrorMessage="1" xr:uid="{7CEE6D34-E894-4B07-9738-58E7887FE090}">
          <x14:formula1>
            <xm:f>'Tabla Valoración controles'!$D$11:$D$12</xm:f>
          </x14:formula1>
          <xm:sqref>AF15:AF22</xm:sqref>
        </x14:dataValidation>
        <x14:dataValidation type="list" allowBlank="1" showInputMessage="1" showErrorMessage="1" xr:uid="{B39FB738-8E70-4C89-BE00-31B6F6BC10CA}">
          <x14:formula1>
            <xm:f>'Tabla Valoración controles'!$D$13:$D$14</xm:f>
          </x14:formula1>
          <xm:sqref>AG15:AG22</xm:sqref>
        </x14:dataValidation>
        <x14:dataValidation type="list" allowBlank="1" showInputMessage="1" showErrorMessage="1" xr:uid="{5E056D49-2A01-4844-9657-EAFD8E3B5A80}">
          <x14:formula1>
            <xm:f>'Opciones Tratamiento'!$B$13:$B$19</xm:f>
          </x14:formula1>
          <xm:sqref>M15:M22</xm:sqref>
        </x14:dataValidation>
        <x14:dataValidation type="list" allowBlank="1" showInputMessage="1" showErrorMessage="1" xr:uid="{BCC5CE02-71F3-4D30-B2B6-0BC8D084AB56}">
          <x14:formula1>
            <xm:f>'Opciones Tratamiento'!$B$2:$B$5</xm:f>
          </x14:formula1>
          <xm:sqref>AO15:AO22</xm:sqref>
        </x14:dataValidation>
        <x14:dataValidation type="list" allowBlank="1" showInputMessage="1" showErrorMessage="1" xr:uid="{EF0C0067-1765-4F11-A967-1A801D325D81}">
          <x14:formula1>
            <xm:f>'Tabla Impacto'!$F$210:$F$221</xm:f>
          </x14:formula1>
          <xm:sqref>S15:S22</xm:sqref>
        </x14:dataValidation>
        <x14:dataValidation type="custom" allowBlank="1" showInputMessage="1" showErrorMessage="1" error="Recuerde que las acciones se generan bajo la medida de mitigar el riesgo" xr:uid="{7ED48018-4235-4B97-8418-73E7BBDB0232}">
          <x14:formula1>
            <xm:f>IF(OR(AO19='Opciones Tratamiento'!$B$2,AO19='Opciones Tratamiento'!$B$3,AO19='Opciones Tratamiento'!$B$4),ISBLANK(AO19),ISTEXT(AO19))</xm:f>
          </x14:formula1>
          <xm:sqref>AP19:AP22</xm:sqref>
        </x14:dataValidation>
        <x14:dataValidation type="custom" allowBlank="1" showInputMessage="1" showErrorMessage="1" error="Recuerde que las acciones se generan bajo la medida de mitigar el riesgo" xr:uid="{B9F9F086-C384-4D55-BBDC-46D063DF530B}">
          <x14:formula1>
            <xm:f>IF(OR(AO19='Opciones Tratamiento'!$B$2,AO19='Opciones Tratamiento'!$B$3,AO19='Opciones Tratamiento'!$B$4),ISBLANK(AO19),ISTEXT(AO19))</xm:f>
          </x14:formula1>
          <xm:sqref>AQ19:AQ22</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AR15:AR22</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AV15:AV22 AS15:AS22</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AW15:AW22 AZ15:AZ22 AT15:AT22</xm:sqref>
        </x14:dataValidation>
        <x14:dataValidation type="list" allowBlank="1" showInputMessage="1" showErrorMessage="1" xr:uid="{9E41A0A5-9033-48F4-A523-E78EEE31291B}">
          <x14:formula1>
            <xm:f>Listas!$B$2:$B$7</xm:f>
          </x14:formula1>
          <xm:sqref>H15:H22</xm:sqref>
        </x14:dataValidation>
        <x14:dataValidation type="list" allowBlank="1" showInputMessage="1" showErrorMessage="1" xr:uid="{E1211B7A-6A4E-4A48-9C6D-50DFE53A34CF}">
          <x14:formula1>
            <xm:f>Listas!$C$2:$C$6</xm:f>
          </x14:formula1>
          <xm:sqref>N15:N22</xm:sqref>
        </x14:dataValidation>
        <x14:dataValidation type="list" allowBlank="1" showInputMessage="1" showErrorMessage="1" xr:uid="{B88BA28A-2600-4BF8-8D1C-1591DFA3694A}">
          <x14:formula1>
            <xm:f>Listas!$D$2:$D$5</xm:f>
          </x14:formula1>
          <xm:sqref>O15:O22</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BA15:BA22</xm:sqref>
        </x14:dataValidation>
        <x14:dataValidation type="list" allowBlank="1" showInputMessage="1" showErrorMessage="1" xr:uid="{C1C18457-6497-4468-A0EC-5756D2A505AB}">
          <x14:formula1>
            <xm:f>Hoja2!$B$3:$B$18</xm:f>
          </x14:formula1>
          <xm:sqref>E15:E22</xm:sqref>
        </x14:dataValidation>
        <x14:dataValidation type="list" allowBlank="1" showInputMessage="1" showErrorMessage="1" xr:uid="{30B1B799-4F7E-4DF0-8163-3420DCED9D9B}">
          <x14:formula1>
            <xm:f>Hoja2!$D$3:$D$21</xm:f>
          </x14:formula1>
          <xm:sqref>F15:F22</xm:sqref>
        </x14:dataValidation>
        <x14:dataValidation type="list" allowBlank="1" showInputMessage="1" showErrorMessage="1" xr:uid="{4543C4BE-F1CB-4CCC-8B32-CEE48E0F43C3}">
          <x14:formula1>
            <xm:f>Hoja2!$E$3:$E$23</xm:f>
          </x14:formula1>
          <xm:sqref>G15:G22</xm:sqref>
        </x14:dataValidation>
        <x14:dataValidation type="custom" allowBlank="1" showInputMessage="1" showErrorMessage="1" error="Recuerde que las acciones se generan bajo la medida de mitigar el riesgo" xr:uid="{832861E7-52A1-4809-A8BC-E5A7F746C0A9}">
          <x14:formula1>
            <xm:f>IF(OR(AN15='C:\Users\anay\Downloads\[mapaderiesgodireccionamiento24 (3).xlsx]Opciones Tratamiento'!#REF!,AN15='C:\Users\anay\Downloads\[mapaderiesgodireccionamiento24 (3).xlsx]Opciones Tratamiento'!#REF!,AN15='C:\Users\anay\Downloads\[mapaderiesgodireccionamiento24 (3).xlsx]Opciones Tratamiento'!#REF!),ISBLANK(AN15),ISTEXT(AN15))</xm:f>
          </x14:formula1>
          <xm:sqref>AQ15:AQ18</xm:sqref>
        </x14:dataValidation>
        <x14:dataValidation type="custom" allowBlank="1" showInputMessage="1" showErrorMessage="1" error="Recuerde que las acciones se generan bajo la medida de mitigar el riesgo" xr:uid="{CA332159-7ADC-42AC-9604-A242824998D5}">
          <x14:formula1>
            <xm:f>IF(OR(AO15='C:\Users\anay\Downloads\[mapaderiesgodireccionamiento24 (3).xlsx]Opciones Tratamiento'!#REF!,AO15='C:\Users\anay\Downloads\[mapaderiesgodireccionamiento24 (3).xlsx]Opciones Tratamiento'!#REF!,AO15='C:\Users\anay\Downloads\[mapaderiesgodireccionamiento24 (3).xlsx]Opciones Tratamiento'!#REF!),ISBLANK(AO15),ISTEXT(AO15))</xm:f>
          </x14:formula1>
          <xm:sqref>AP15:AP17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6" sqref="D6"/>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38" t="s">
        <v>137</v>
      </c>
      <c r="C1" s="338"/>
      <c r="D1" s="338"/>
      <c r="E1" s="338"/>
      <c r="F1" s="338"/>
      <c r="G1" s="338"/>
      <c r="H1" s="338"/>
      <c r="I1" s="338"/>
      <c r="J1" s="338"/>
      <c r="L1" s="338" t="s">
        <v>139</v>
      </c>
      <c r="M1" s="338"/>
      <c r="N1" s="338"/>
      <c r="O1" s="338"/>
      <c r="P1" s="338"/>
      <c r="Q1" s="338"/>
      <c r="R1" s="338"/>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39" t="s">
        <v>318</v>
      </c>
      <c r="D2" s="340"/>
    </row>
    <row r="3" spans="3:4" x14ac:dyDescent="0.25">
      <c r="C3" s="341"/>
      <c r="D3" s="342"/>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16" activePane="bottomLeft" state="frozen"/>
      <selection pane="bottomLeft"/>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355" t="s">
        <v>251</v>
      </c>
      <c r="E2" s="356"/>
      <c r="F2" s="356"/>
      <c r="G2" s="356"/>
      <c r="H2" s="356"/>
      <c r="I2" s="356"/>
      <c r="J2" s="356"/>
      <c r="K2" s="357"/>
      <c r="L2" s="346" t="s">
        <v>205</v>
      </c>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8"/>
      <c r="AP2" s="278" t="s">
        <v>250</v>
      </c>
      <c r="AQ2" s="343"/>
      <c r="AR2" s="343"/>
      <c r="AS2" s="343"/>
      <c r="AT2" s="343"/>
      <c r="AU2" s="343"/>
      <c r="AV2" s="251"/>
    </row>
    <row r="3" spans="1:101" x14ac:dyDescent="0.25">
      <c r="D3" s="358"/>
      <c r="E3" s="359"/>
      <c r="F3" s="359"/>
      <c r="G3" s="359"/>
      <c r="H3" s="359"/>
      <c r="I3" s="359"/>
      <c r="J3" s="359"/>
      <c r="K3" s="360"/>
      <c r="L3" s="349"/>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1"/>
      <c r="AP3" s="279" t="s">
        <v>264</v>
      </c>
      <c r="AQ3" s="344"/>
      <c r="AR3" s="344"/>
      <c r="AS3" s="344"/>
      <c r="AT3" s="344"/>
      <c r="AU3" s="344"/>
      <c r="AV3" s="253"/>
    </row>
    <row r="4" spans="1:101" x14ac:dyDescent="0.25">
      <c r="D4" s="358"/>
      <c r="E4" s="359"/>
      <c r="F4" s="359"/>
      <c r="G4" s="359"/>
      <c r="H4" s="359"/>
      <c r="I4" s="359"/>
      <c r="J4" s="359"/>
      <c r="K4" s="360"/>
      <c r="L4" s="349"/>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1"/>
      <c r="AP4" s="279" t="s">
        <v>389</v>
      </c>
      <c r="AQ4" s="344" t="s">
        <v>263</v>
      </c>
      <c r="AR4" s="344"/>
      <c r="AS4" s="344"/>
      <c r="AT4" s="344"/>
      <c r="AU4" s="344"/>
      <c r="AV4" s="253"/>
    </row>
    <row r="5" spans="1:101" ht="15.75" thickBot="1" x14ac:dyDescent="0.3">
      <c r="D5" s="361"/>
      <c r="E5" s="362"/>
      <c r="F5" s="362"/>
      <c r="G5" s="362"/>
      <c r="H5" s="362"/>
      <c r="I5" s="362"/>
      <c r="J5" s="362"/>
      <c r="K5" s="363"/>
      <c r="L5" s="352"/>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4"/>
      <c r="AP5" s="280" t="s">
        <v>245</v>
      </c>
      <c r="AQ5" s="345" t="s">
        <v>245</v>
      </c>
      <c r="AR5" s="345"/>
      <c r="AS5" s="345"/>
      <c r="AT5" s="345"/>
      <c r="AU5" s="345"/>
      <c r="AV5" s="255"/>
    </row>
    <row r="7" spans="1:101" ht="18" customHeight="1" x14ac:dyDescent="0.25">
      <c r="C7" s="69"/>
      <c r="D7" s="454" t="s">
        <v>157</v>
      </c>
      <c r="E7" s="454"/>
      <c r="F7" s="454"/>
      <c r="G7" s="454"/>
      <c r="H7" s="454"/>
      <c r="I7" s="454"/>
      <c r="J7" s="454"/>
      <c r="K7" s="454"/>
      <c r="L7" s="409" t="s">
        <v>2</v>
      </c>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327" t="s">
        <v>266</v>
      </c>
      <c r="B8" s="327"/>
      <c r="C8" s="328"/>
      <c r="D8" s="454"/>
      <c r="E8" s="454"/>
      <c r="F8" s="454"/>
      <c r="G8" s="454"/>
      <c r="H8" s="454"/>
      <c r="I8" s="454"/>
      <c r="J8" s="454"/>
      <c r="K8" s="454"/>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454"/>
      <c r="E9" s="454"/>
      <c r="F9" s="454"/>
      <c r="G9" s="454"/>
      <c r="H9" s="454"/>
      <c r="I9" s="454"/>
      <c r="J9" s="454"/>
      <c r="K9" s="454"/>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364" t="s">
        <v>4</v>
      </c>
      <c r="E11" s="364"/>
      <c r="F11" s="365"/>
      <c r="G11" s="402" t="s">
        <v>115</v>
      </c>
      <c r="H11" s="403"/>
      <c r="I11" s="403"/>
      <c r="J11" s="403"/>
      <c r="K11" s="403"/>
      <c r="L11" s="411" t="str">
        <f ca="1">IF(AND('Mapa final'!$Q$15="Muy Alta",'Mapa final'!$U$15="Leve"),CONCATENATE("R",'Mapa final'!$A$15),"")</f>
        <v/>
      </c>
      <c r="M11" s="412"/>
      <c r="N11" s="412" t="str">
        <f>IF(AND('Mapa final'!$L$16="Muy Alta",'Mapa final'!$P$16="Leve"),CONCATENATE("R",'Mapa final'!$A$16),"")</f>
        <v/>
      </c>
      <c r="O11" s="412"/>
      <c r="P11" s="412" t="str">
        <f>IF(AND('Mapa final'!$L$17="Muy Alta",'Mapa final'!$P$17="Leve"),CONCATENATE("R",'Mapa final'!$A$17),"")</f>
        <v/>
      </c>
      <c r="Q11" s="425"/>
      <c r="R11" s="411" t="str">
        <f ca="1">IF(AND('Mapa final'!$Q$15="Muy Alta",'Mapa final'!$U$15="Menor"),CONCATENATE("R",'Mapa final'!$A$15),"")</f>
        <v/>
      </c>
      <c r="S11" s="412"/>
      <c r="T11" s="412" t="str">
        <f ca="1">IF(AND('Mapa final'!$Q$16="Muy Alta",'Mapa final'!$U$16="Menor"),CONCATENATE("R",'Mapa final'!$A$16),"")</f>
        <v/>
      </c>
      <c r="U11" s="412"/>
      <c r="V11" s="412" t="str">
        <f ca="1">IF(AND('Mapa final'!$Q$17="Muy Alta",'Mapa final'!$U$17="Menor"),CONCATENATE("R",'Mapa final'!$A$17),"")</f>
        <v/>
      </c>
      <c r="W11" s="412"/>
      <c r="X11" s="411" t="str">
        <f ca="1">IF(AND('Mapa final'!$Q$15="Muy Alta",'Mapa final'!$U$15="Moderado"),CONCATENATE("R",'Mapa final'!$A$15),"")</f>
        <v/>
      </c>
      <c r="Y11" s="412"/>
      <c r="Z11" s="412" t="str">
        <f ca="1">IF(AND('Mapa final'!Q$16="Muy Alta",'Mapa final'!$U$16="Moderado"),CONCATENATE("R",'Mapa final'!$A$16),"")</f>
        <v/>
      </c>
      <c r="AA11" s="412"/>
      <c r="AB11" s="412" t="str">
        <f ca="1">IF(AND('Mapa final'!$Q$17="Muy Alta",'Mapa final'!$U$17="Moderado"),CONCATENATE("R",'Mapa final'!$A$17),"")</f>
        <v/>
      </c>
      <c r="AC11" s="412"/>
      <c r="AD11" s="411" t="str">
        <f ca="1">IF(AND('Mapa final'!$Q$15="Muy Alta",'Mapa final'!$U$15="Mayor"),CONCATENATE("R",'Mapa final'!$A$15),"")</f>
        <v/>
      </c>
      <c r="AE11" s="412"/>
      <c r="AF11" s="412" t="str">
        <f ca="1">IF(AND('Mapa final'!$Q$16="Muy Alta",'Mapa final'!$U$16="Mayor"),CONCATENATE("R",'Mapa final'!$A$16),"")</f>
        <v/>
      </c>
      <c r="AG11" s="412"/>
      <c r="AH11" s="412" t="str">
        <f ca="1">IF(AND('Mapa final'!$Q$17="Muy Alta",'Mapa final'!$U$17="Mayor"),CONCATENATE("R",'Mapa final'!$A$17),"")</f>
        <v/>
      </c>
      <c r="AI11" s="412"/>
      <c r="AJ11" s="430" t="str">
        <f ca="1">IF(AND('Mapa final'!$Q$15="Muy Alta",'Mapa final'!$U$15="Catastrófico"),CONCATENATE("R",'Mapa final'!$A$15),"")</f>
        <v/>
      </c>
      <c r="AK11" s="431"/>
      <c r="AL11" s="431" t="str">
        <f ca="1">IF(AND('Mapa final'!$Q$16="Muy Alta",'Mapa final'!$U$16="Catastrófico"),CONCATENATE("R",'Mapa final'!$A$16),"")</f>
        <v/>
      </c>
      <c r="AM11" s="431"/>
      <c r="AN11" s="431" t="str">
        <f ca="1">IF(AND('Mapa final'!$Q$17="Muy Alta",'Mapa final'!$U$17="Catastrófico"),CONCATENATE("R",'Mapa final'!$A$17),"")</f>
        <v/>
      </c>
      <c r="AO11" s="432"/>
      <c r="AQ11" s="366" t="s">
        <v>78</v>
      </c>
      <c r="AR11" s="367"/>
      <c r="AS11" s="367"/>
      <c r="AT11" s="367"/>
      <c r="AU11" s="367"/>
      <c r="AV11" s="368"/>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364"/>
      <c r="E12" s="364"/>
      <c r="F12" s="365"/>
      <c r="G12" s="404"/>
      <c r="H12" s="405"/>
      <c r="I12" s="405"/>
      <c r="J12" s="405"/>
      <c r="K12" s="406"/>
      <c r="L12" s="413"/>
      <c r="M12" s="410"/>
      <c r="N12" s="410"/>
      <c r="O12" s="410"/>
      <c r="P12" s="410"/>
      <c r="Q12" s="418"/>
      <c r="R12" s="413"/>
      <c r="S12" s="410"/>
      <c r="T12" s="410"/>
      <c r="U12" s="410"/>
      <c r="V12" s="410"/>
      <c r="W12" s="410"/>
      <c r="X12" s="413"/>
      <c r="Y12" s="410"/>
      <c r="Z12" s="410"/>
      <c r="AA12" s="410"/>
      <c r="AB12" s="410"/>
      <c r="AC12" s="410"/>
      <c r="AD12" s="413"/>
      <c r="AE12" s="410"/>
      <c r="AF12" s="410"/>
      <c r="AG12" s="410"/>
      <c r="AH12" s="410"/>
      <c r="AI12" s="410"/>
      <c r="AJ12" s="427"/>
      <c r="AK12" s="428"/>
      <c r="AL12" s="428"/>
      <c r="AM12" s="428"/>
      <c r="AN12" s="428"/>
      <c r="AO12" s="429"/>
      <c r="AP12" s="69"/>
      <c r="AQ12" s="369"/>
      <c r="AR12" s="370"/>
      <c r="AS12" s="370"/>
      <c r="AT12" s="370"/>
      <c r="AU12" s="370"/>
      <c r="AV12" s="371"/>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364"/>
      <c r="E13" s="364"/>
      <c r="F13" s="365"/>
      <c r="G13" s="404"/>
      <c r="H13" s="405"/>
      <c r="I13" s="405"/>
      <c r="J13" s="405"/>
      <c r="K13" s="406"/>
      <c r="L13" s="413" t="str">
        <f ca="1">IF(AND('Mapa final'!$Q$18="Muy Alta",'Mapa final'!$U$18="Leve"),CONCATENATE("R",'Mapa final'!$A$18),"")</f>
        <v/>
      </c>
      <c r="M13" s="410"/>
      <c r="N13" s="410" t="str">
        <f>IF(AND('Mapa final'!$L$19="Muy Alta",'Mapa final'!$P$19="Leve"),CONCATENATE("R",'Mapa final'!$A$19),"")</f>
        <v/>
      </c>
      <c r="O13" s="410"/>
      <c r="P13" s="410" t="str">
        <f>IF(AND('Mapa final'!$L$20="Muy Alta",'Mapa final'!$P$20="Leve"),CONCATENATE("R",'Mapa final'!$A$20),"")</f>
        <v/>
      </c>
      <c r="Q13" s="418"/>
      <c r="R13" s="413" t="str">
        <f ca="1">IF(AND('Mapa final'!$Q$18="Muy Alta",'Mapa final'!$U$18="Menor"),CONCATENATE("R",'Mapa final'!$A$18),"")</f>
        <v/>
      </c>
      <c r="S13" s="410"/>
      <c r="T13" s="410" t="str">
        <f ca="1">IF(AND('Mapa final'!$Q$19="Muy Alta",'Mapa final'!$U$19="Menor"),CONCATENATE("R",'Mapa final'!$A$19),"")</f>
        <v/>
      </c>
      <c r="U13" s="410"/>
      <c r="V13" s="410" t="str">
        <f ca="1">IF(AND('Mapa final'!$Q$20="Muy Alta",'Mapa final'!$U$20="Menor"),CONCATENATE("R",'Mapa final'!$A$20),"")</f>
        <v/>
      </c>
      <c r="W13" s="410"/>
      <c r="X13" s="413" t="str">
        <f ca="1">IF(AND('Mapa final'!$Q$18="Muy Alta",'Mapa final'!$U$18="Moderado"),CONCATENATE("R",'Mapa final'!$A$18),"")</f>
        <v/>
      </c>
      <c r="Y13" s="410"/>
      <c r="Z13" s="410" t="str">
        <f ca="1">IF(AND('Mapa final'!$Q$19="Muy Alta",'Mapa final'!$U$19="Moderado"),CONCATENATE("R",'Mapa final'!$A$19),"")</f>
        <v/>
      </c>
      <c r="AA13" s="410"/>
      <c r="AB13" s="410" t="str">
        <f ca="1">IF(AND('Mapa final'!$Q$20="Muy Alta",'Mapa final'!$U$20="Moderado"),CONCATENATE("R",'Mapa final'!$A$20),"")</f>
        <v/>
      </c>
      <c r="AC13" s="410"/>
      <c r="AD13" s="413" t="str">
        <f ca="1">IF(AND('Mapa final'!$Q$18="Muy Alta",'Mapa final'!$U$18="Mayor"),CONCATENATE("R",'Mapa final'!$A$18),"")</f>
        <v/>
      </c>
      <c r="AE13" s="410"/>
      <c r="AF13" s="410" t="str">
        <f ca="1">IF(AND('Mapa final'!$Q$19="Muy Alta",'Mapa final'!$U$19="Mayor"),CONCATENATE("R",'Mapa final'!$A$19),"")</f>
        <v/>
      </c>
      <c r="AG13" s="410"/>
      <c r="AH13" s="410" t="str">
        <f ca="1">IF(AND('Mapa final'!$Q$20="Muy Alta",'Mapa final'!$U$20="Mayor"),CONCATENATE("R",'Mapa final'!$A$20),"")</f>
        <v/>
      </c>
      <c r="AI13" s="410"/>
      <c r="AJ13" s="427" t="str">
        <f ca="1">IF(AND('Mapa final'!$Q$18="Muy Alta",'Mapa final'!$U$18="Catastrófico"),CONCATENATE("R",'Mapa final'!$A$18),"")</f>
        <v/>
      </c>
      <c r="AK13" s="428"/>
      <c r="AL13" s="428" t="str">
        <f ca="1">IF(AND('Mapa final'!$Q$19="Muy Alta",'Mapa final'!$U$19="Catastrófico"),CONCATENATE("R",'Mapa final'!$A$19),"")</f>
        <v/>
      </c>
      <c r="AM13" s="428"/>
      <c r="AN13" s="428" t="str">
        <f>IF(AND('Mapa final'!$Q$20="Muy Alta",'Mapa final'!$L$20="Catastrófico"),CONCATENATE("R",'Mapa final'!$A$20),"")</f>
        <v/>
      </c>
      <c r="AO13" s="429"/>
      <c r="AP13" s="69"/>
      <c r="AQ13" s="369"/>
      <c r="AR13" s="370"/>
      <c r="AS13" s="370"/>
      <c r="AT13" s="370"/>
      <c r="AU13" s="370"/>
      <c r="AV13" s="371"/>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364"/>
      <c r="E14" s="364"/>
      <c r="F14" s="365"/>
      <c r="G14" s="404"/>
      <c r="H14" s="405"/>
      <c r="I14" s="405"/>
      <c r="J14" s="405"/>
      <c r="K14" s="406"/>
      <c r="L14" s="413"/>
      <c r="M14" s="410"/>
      <c r="N14" s="410"/>
      <c r="O14" s="410"/>
      <c r="P14" s="410"/>
      <c r="Q14" s="418"/>
      <c r="R14" s="413"/>
      <c r="S14" s="410"/>
      <c r="T14" s="410"/>
      <c r="U14" s="410"/>
      <c r="V14" s="410"/>
      <c r="W14" s="410"/>
      <c r="X14" s="413"/>
      <c r="Y14" s="410"/>
      <c r="Z14" s="410"/>
      <c r="AA14" s="410"/>
      <c r="AB14" s="410"/>
      <c r="AC14" s="410"/>
      <c r="AD14" s="413"/>
      <c r="AE14" s="410"/>
      <c r="AF14" s="410"/>
      <c r="AG14" s="410"/>
      <c r="AH14" s="410"/>
      <c r="AI14" s="410"/>
      <c r="AJ14" s="427"/>
      <c r="AK14" s="428"/>
      <c r="AL14" s="428"/>
      <c r="AM14" s="428"/>
      <c r="AN14" s="428"/>
      <c r="AO14" s="429"/>
      <c r="AP14" s="69"/>
      <c r="AQ14" s="369"/>
      <c r="AR14" s="370"/>
      <c r="AS14" s="370"/>
      <c r="AT14" s="370"/>
      <c r="AU14" s="370"/>
      <c r="AV14" s="371"/>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364"/>
      <c r="E15" s="364"/>
      <c r="F15" s="365"/>
      <c r="G15" s="404"/>
      <c r="H15" s="405"/>
      <c r="I15" s="405"/>
      <c r="J15" s="405"/>
      <c r="K15" s="406"/>
      <c r="L15" s="413" t="str">
        <f ca="1">IF(AND('Mapa final'!$Q$21="Muy Alta",'Mapa final'!$U$21="Leve"),CONCATENATE("R",'Mapa final'!$A$21),"")</f>
        <v/>
      </c>
      <c r="M15" s="410"/>
      <c r="N15" s="410" t="str">
        <f>IF(AND('Mapa final'!$L$22="Muy Alta",'Mapa final'!$P$22="Leve"),CONCATENATE("R",'Mapa final'!$A$22),"")</f>
        <v/>
      </c>
      <c r="O15" s="410"/>
      <c r="P15" s="410" t="str">
        <f>IF(AND('Mapa final'!$L$23="Muy Alta",'Mapa final'!$P$23="Leve"),CONCATENATE("R",'Mapa final'!$A$23),"")</f>
        <v/>
      </c>
      <c r="Q15" s="418"/>
      <c r="R15" s="413" t="str">
        <f ca="1">IF(AND('Mapa final'!$Q$21="Muy Alta",'Mapa final'!$U$21="Menor"),CONCATENATE("R",'Mapa final'!$A$21),"")</f>
        <v/>
      </c>
      <c r="S15" s="410"/>
      <c r="T15" s="410" t="str">
        <f ca="1">IF(AND('Mapa final'!$LR$22="Muy Alta",'Mapa final'!$U$22="Menor"),CONCATENATE("R",'Mapa final'!$A$22),"")</f>
        <v/>
      </c>
      <c r="U15" s="410"/>
      <c r="V15" s="410" t="str">
        <f>IF(AND('Mapa final'!$Q$23="Muy Alta",'Mapa final'!$U$23="Menor"),CONCATENATE("R",'Mapa final'!$A$23),"")</f>
        <v/>
      </c>
      <c r="W15" s="410"/>
      <c r="X15" s="413" t="str">
        <f ca="1">IF(AND('Mapa final'!$Q$21="Muy Alta",'Mapa final'!$U$21="Moderado"),CONCATENATE("R",'Mapa final'!$A$21),"")</f>
        <v/>
      </c>
      <c r="Y15" s="410"/>
      <c r="Z15" s="410" t="str">
        <f ca="1">IF(AND('Mapa final'!$Q$22="Muy Alta",'Mapa final'!$U$22="Moderado"),CONCATENATE("R",'Mapa final'!$A$22),"")</f>
        <v/>
      </c>
      <c r="AA15" s="410"/>
      <c r="AB15" s="410" t="str">
        <f>IF(AND('Mapa final'!$Q$23="Muy Alta",'Mapa final'!$U$23="Moderado"),CONCATENATE("R",'Mapa final'!$A$23),"")</f>
        <v/>
      </c>
      <c r="AC15" s="410"/>
      <c r="AD15" s="413" t="str">
        <f ca="1">IF(AND('Mapa final'!$Q$21="Muy Alta",'Mapa final'!$U$21="Mayor"),CONCATENATE("R",'Mapa final'!$A$21),"")</f>
        <v/>
      </c>
      <c r="AE15" s="410"/>
      <c r="AF15" s="410" t="str">
        <f ca="1">IF(AND('Mapa final'!$Q$22="Muy Alta",'Mapa final'!$U$22="Mayor"),CONCATENATE("R",'Mapa final'!$A$22),"")</f>
        <v/>
      </c>
      <c r="AG15" s="410"/>
      <c r="AH15" s="410" t="str">
        <f>IF(AND('Mapa final'!$Q$23="Muy Alta",'Mapa final'!$U$23="Mayor"),CONCATENATE("R",'Mapa final'!$A$23),"")</f>
        <v/>
      </c>
      <c r="AI15" s="410"/>
      <c r="AJ15" s="427" t="str">
        <f ca="1">IF(AND('Mapa final'!$Q$21="Muy Alta",'Mapa final'!$U$21="Catastrófico"),CONCATENATE("R",'Mapa final'!$A$21),"")</f>
        <v/>
      </c>
      <c r="AK15" s="428"/>
      <c r="AL15" s="428" t="str">
        <f ca="1">IF(AND('Mapa final'!$Q$22="Muy Alta",'Mapa final'!$U$22="Catastrófico"),CONCATENATE("R",'Mapa final'!$A$22),"")</f>
        <v/>
      </c>
      <c r="AM15" s="428"/>
      <c r="AN15" s="428" t="str">
        <f>IF(AND('Mapa final'!$Q$23="Muy Alta",'Mapa final'!$U$23="Catastrófico"),CONCATENATE("R",'Mapa final'!$A$23),"")</f>
        <v/>
      </c>
      <c r="AO15" s="429"/>
      <c r="AP15" s="69"/>
      <c r="AQ15" s="369"/>
      <c r="AR15" s="370"/>
      <c r="AS15" s="370"/>
      <c r="AT15" s="370"/>
      <c r="AU15" s="370"/>
      <c r="AV15" s="371"/>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364"/>
      <c r="E16" s="364"/>
      <c r="F16" s="365"/>
      <c r="G16" s="404"/>
      <c r="H16" s="405"/>
      <c r="I16" s="405"/>
      <c r="J16" s="405"/>
      <c r="K16" s="406"/>
      <c r="L16" s="413"/>
      <c r="M16" s="410"/>
      <c r="N16" s="410"/>
      <c r="O16" s="410"/>
      <c r="P16" s="410"/>
      <c r="Q16" s="418"/>
      <c r="R16" s="413"/>
      <c r="S16" s="410"/>
      <c r="T16" s="410"/>
      <c r="U16" s="410"/>
      <c r="V16" s="410"/>
      <c r="W16" s="410"/>
      <c r="X16" s="413"/>
      <c r="Y16" s="410"/>
      <c r="Z16" s="410"/>
      <c r="AA16" s="410"/>
      <c r="AB16" s="410"/>
      <c r="AC16" s="410"/>
      <c r="AD16" s="413"/>
      <c r="AE16" s="410"/>
      <c r="AF16" s="410"/>
      <c r="AG16" s="410"/>
      <c r="AH16" s="410"/>
      <c r="AI16" s="410"/>
      <c r="AJ16" s="427"/>
      <c r="AK16" s="428"/>
      <c r="AL16" s="428"/>
      <c r="AM16" s="428"/>
      <c r="AN16" s="428"/>
      <c r="AO16" s="429"/>
      <c r="AP16" s="69"/>
      <c r="AQ16" s="369"/>
      <c r="AR16" s="370"/>
      <c r="AS16" s="370"/>
      <c r="AT16" s="370"/>
      <c r="AU16" s="370"/>
      <c r="AV16" s="371"/>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364"/>
      <c r="E17" s="364"/>
      <c r="F17" s="365"/>
      <c r="G17" s="404"/>
      <c r="H17" s="405"/>
      <c r="I17" s="405"/>
      <c r="J17" s="405"/>
      <c r="K17" s="406"/>
      <c r="L17" s="413" t="str">
        <f>IF(AND('Mapa final'!$Q$24="Muy Alta",'Mapa final'!$U$24="Leve"),CONCATENATE("R",'Mapa final'!$A$24),"")</f>
        <v/>
      </c>
      <c r="M17" s="410"/>
      <c r="N17" s="410" t="str">
        <f>IF(AND('Mapa final'!$L$25="Muy Alta",'Mapa final'!$P$25="Leve"),CONCATENATE("R",'Mapa final'!$A$25),"")</f>
        <v/>
      </c>
      <c r="O17" s="410"/>
      <c r="P17" s="410" t="str">
        <f>IF(AND('Mapa final'!$L$26="Muy Alta",'Mapa final'!$P$26="Leve"),CONCATENATE("R",'Mapa final'!$A$26),"")</f>
        <v/>
      </c>
      <c r="Q17" s="418"/>
      <c r="R17" s="413" t="str">
        <f>IF(AND('Mapa final'!$Q$24="Muy Alta",'Mapa final'!$U$24="Menor"),CONCATENATE("R",'Mapa final'!$A$24),"")</f>
        <v/>
      </c>
      <c r="S17" s="410"/>
      <c r="T17" s="410" t="str">
        <f>IF(AND('Mapa final'!$Q$25="Muy Alta",'Mapa final'!$U$25="Menor"),CONCATENATE("R",'Mapa final'!$A$25),"")</f>
        <v/>
      </c>
      <c r="U17" s="410"/>
      <c r="V17" s="410" t="str">
        <f>IF(AND('Mapa final'!$Q$26="Muy Alta",'Mapa final'!$U$26="Menor"),CONCATENATE("R",'Mapa final'!$A$26),"")</f>
        <v/>
      </c>
      <c r="W17" s="410"/>
      <c r="X17" s="413" t="str">
        <f>IF(AND('Mapa final'!$Q$24="Muy Alta",'Mapa final'!$U$24="Moderado"),CONCATENATE("R",'Mapa final'!$A$24),"")</f>
        <v/>
      </c>
      <c r="Y17" s="410"/>
      <c r="Z17" s="410" t="str">
        <f>IF(AND('Mapa final'!$Q$25="Muy Alta",'Mapa final'!$U$25="Moderado"),CONCATENATE("R",'Mapa final'!$A$25),"")</f>
        <v/>
      </c>
      <c r="AA17" s="410"/>
      <c r="AB17" s="410" t="str">
        <f>IF(AND('Mapa final'!$Q$26="Muy Alta",'Mapa final'!$U$26="Moderado"),CONCATENATE("R",'Mapa final'!$A$26),"")</f>
        <v/>
      </c>
      <c r="AC17" s="410"/>
      <c r="AD17" s="413" t="str">
        <f>IF(AND('Mapa final'!$Q$24="Muy Alta",'Mapa final'!$U$24="Mayor"),CONCATENATE("R",'Mapa final'!$A$24),"")</f>
        <v/>
      </c>
      <c r="AE17" s="410"/>
      <c r="AF17" s="410" t="str">
        <f>IF(AND('Mapa final'!$Q$25="Muy Alta",'Mapa final'!$U$25="Mayor"),CONCATENATE("R",'Mapa final'!$A$25),"")</f>
        <v/>
      </c>
      <c r="AG17" s="410"/>
      <c r="AH17" s="410" t="str">
        <f>IF(AND('Mapa final'!$Q$26="Muy Alta",'Mapa final'!$U$26="Mayor"),CONCATENATE("R",'Mapa final'!$A$26),"")</f>
        <v/>
      </c>
      <c r="AI17" s="410"/>
      <c r="AJ17" s="427" t="str">
        <f>IF(AND('Mapa final'!$Q$24="Muy Alta",'Mapa final'!$U$24="Catastrófico"),CONCATENATE("R",'Mapa final'!$A$24),"")</f>
        <v/>
      </c>
      <c r="AK17" s="428"/>
      <c r="AL17" s="428" t="str">
        <f>IF(AND('Mapa final'!$Q$25="Muy Alta",'Mapa final'!$U$25="Catastrófico"),CONCATENATE("R",'Mapa final'!$A$25),"")</f>
        <v/>
      </c>
      <c r="AM17" s="428"/>
      <c r="AN17" s="428" t="str">
        <f>IF(AND('Mapa final'!$Q$26="Muy Alta",'Mapa final'!$U$26="Catastrófico"),CONCATENATE("R",'Mapa final'!$A$26),"")</f>
        <v/>
      </c>
      <c r="AO17" s="429"/>
      <c r="AP17" s="69"/>
      <c r="AQ17" s="369"/>
      <c r="AR17" s="370"/>
      <c r="AS17" s="370"/>
      <c r="AT17" s="370"/>
      <c r="AU17" s="370"/>
      <c r="AV17" s="371"/>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364"/>
      <c r="E18" s="364"/>
      <c r="F18" s="365"/>
      <c r="G18" s="407"/>
      <c r="H18" s="408"/>
      <c r="I18" s="408"/>
      <c r="J18" s="408"/>
      <c r="K18" s="408"/>
      <c r="L18" s="424"/>
      <c r="M18" s="419"/>
      <c r="N18" s="419"/>
      <c r="O18" s="419"/>
      <c r="P18" s="419"/>
      <c r="Q18" s="420"/>
      <c r="R18" s="424"/>
      <c r="S18" s="419"/>
      <c r="T18" s="419"/>
      <c r="U18" s="419"/>
      <c r="V18" s="419"/>
      <c r="W18" s="419"/>
      <c r="X18" s="413"/>
      <c r="Y18" s="410"/>
      <c r="Z18" s="410"/>
      <c r="AA18" s="410"/>
      <c r="AB18" s="410"/>
      <c r="AC18" s="410"/>
      <c r="AD18" s="413"/>
      <c r="AE18" s="410"/>
      <c r="AF18" s="410"/>
      <c r="AG18" s="410"/>
      <c r="AH18" s="410"/>
      <c r="AI18" s="410"/>
      <c r="AJ18" s="427"/>
      <c r="AK18" s="428"/>
      <c r="AL18" s="428"/>
      <c r="AM18" s="428"/>
      <c r="AN18" s="428"/>
      <c r="AO18" s="429"/>
      <c r="AP18" s="69"/>
      <c r="AQ18" s="372"/>
      <c r="AR18" s="373"/>
      <c r="AS18" s="373"/>
      <c r="AT18" s="373"/>
      <c r="AU18" s="373"/>
      <c r="AV18" s="374"/>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364"/>
      <c r="E19" s="364"/>
      <c r="F19" s="365"/>
      <c r="G19" s="402" t="s">
        <v>114</v>
      </c>
      <c r="H19" s="403"/>
      <c r="I19" s="403"/>
      <c r="J19" s="403"/>
      <c r="K19" s="403"/>
      <c r="L19" s="441" t="str">
        <f ca="1">IF(AND('Mapa final'!$Q$15="Alta",'Mapa final'!$U$15="Leve"),CONCATENATE("R",'Mapa final'!$A$15),"")</f>
        <v/>
      </c>
      <c r="M19" s="442"/>
      <c r="N19" s="442" t="str">
        <f>IF(AND('Mapa final'!$L$16="Alta",'Mapa final'!$P$16="Leve"),CONCATENATE("R",'Mapa final'!$A$16),"")</f>
        <v/>
      </c>
      <c r="O19" s="442"/>
      <c r="P19" s="442" t="str">
        <f>IF(AND('Mapa final'!$L$17="Alta",'Mapa final'!$P$17="Leve"),CONCATENATE("R",'Mapa final'!$A$17),"")</f>
        <v/>
      </c>
      <c r="Q19" s="443"/>
      <c r="R19" s="441" t="str">
        <f ca="1">IF(AND('Mapa final'!$Q$15="Alta",'Mapa final'!$U$15="Menor"),CONCATENATE("R",'Mapa final'!$A$15),"")</f>
        <v/>
      </c>
      <c r="S19" s="442"/>
      <c r="T19" s="422" t="str">
        <f ca="1">IF(AND('Mapa final'!$Q$16="Alta",'Mapa final'!$U$16="Menor"),CONCATENATE("R",'Mapa final'!$A$16),"")</f>
        <v/>
      </c>
      <c r="U19" s="422"/>
      <c r="V19" s="422" t="str">
        <f ca="1">IF(AND('Mapa final'!$Q$17="Alta",'Mapa final'!$U$17="Menor"),CONCATENATE("R",'Mapa final'!$A$17),"")</f>
        <v/>
      </c>
      <c r="W19" s="422"/>
      <c r="X19" s="411" t="str">
        <f ca="1">IF(AND('Mapa final'!$Q$15="Alta",'Mapa final'!$U$15="Moderado"),CONCATENATE("R",'Mapa final'!$A$15),"")</f>
        <v/>
      </c>
      <c r="Y19" s="412"/>
      <c r="Z19" s="412" t="str">
        <f ca="1">IF(AND('Mapa final'!Q$16="Alta",'Mapa final'!$U$16="Moderado"),CONCATENATE("R",'Mapa final'!$A$16),"")</f>
        <v/>
      </c>
      <c r="AA19" s="412"/>
      <c r="AB19" s="412" t="str">
        <f ca="1">IF(AND('Mapa final'!$Q$17="Alta",'Mapa final'!$U$17="Moderado"),CONCATENATE("R",'Mapa final'!$A$17),"")</f>
        <v/>
      </c>
      <c r="AC19" s="412"/>
      <c r="AD19" s="411" t="str">
        <f ca="1">IF(AND('Mapa final'!$Q$15="Alta",'Mapa final'!$U$15="Mayor"),CONCATENATE("R",'Mapa final'!$A$15),"")</f>
        <v/>
      </c>
      <c r="AE19" s="412"/>
      <c r="AF19" s="412" t="str">
        <f ca="1">IF(AND('Mapa final'!$Q$16="Alta",'Mapa final'!$U$16="Mayor"),CONCATENATE("R",'Mapa final'!$A$16),"")</f>
        <v/>
      </c>
      <c r="AG19" s="412"/>
      <c r="AH19" s="412" t="str">
        <f ca="1">IF(AND('Mapa final'!$Q$17="Alta",'Mapa final'!$U$17="Mayor"),CONCATENATE("R",'Mapa final'!$A$17),"")</f>
        <v/>
      </c>
      <c r="AI19" s="412"/>
      <c r="AJ19" s="430" t="str">
        <f ca="1">IF(AND('Mapa final'!$Q$15="Alta",'Mapa final'!$U$15="Catastrófico"),CONCATENATE("R",'Mapa final'!$A$15),"")</f>
        <v/>
      </c>
      <c r="AK19" s="431"/>
      <c r="AL19" s="431" t="str">
        <f ca="1">IF(AND('Mapa final'!$Q$16="Alta",'Mapa final'!$U$16="Catastrófico"),CONCATENATE("R",'Mapa final'!$A$16),"")</f>
        <v/>
      </c>
      <c r="AM19" s="431"/>
      <c r="AN19" s="431" t="str">
        <f ca="1">IF(AND('Mapa final'!$Q$17="Alta",'Mapa final'!$U$17="Catastrófico"),CONCATENATE("R",'Mapa final'!$A$17),"")</f>
        <v/>
      </c>
      <c r="AO19" s="432"/>
      <c r="AP19" s="69"/>
      <c r="AQ19" s="375" t="s">
        <v>79</v>
      </c>
      <c r="AR19" s="376"/>
      <c r="AS19" s="376"/>
      <c r="AT19" s="376"/>
      <c r="AU19" s="376"/>
      <c r="AV19" s="377"/>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364"/>
      <c r="E20" s="364"/>
      <c r="F20" s="365"/>
      <c r="G20" s="404"/>
      <c r="H20" s="405"/>
      <c r="I20" s="405"/>
      <c r="J20" s="405"/>
      <c r="K20" s="405"/>
      <c r="L20" s="421"/>
      <c r="M20" s="422"/>
      <c r="N20" s="422"/>
      <c r="O20" s="422"/>
      <c r="P20" s="422"/>
      <c r="Q20" s="437"/>
      <c r="R20" s="421"/>
      <c r="S20" s="422"/>
      <c r="T20" s="444"/>
      <c r="U20" s="444"/>
      <c r="V20" s="444"/>
      <c r="W20" s="444"/>
      <c r="X20" s="413"/>
      <c r="Y20" s="410"/>
      <c r="Z20" s="410"/>
      <c r="AA20" s="410"/>
      <c r="AB20" s="410"/>
      <c r="AC20" s="410"/>
      <c r="AD20" s="413"/>
      <c r="AE20" s="410"/>
      <c r="AF20" s="410"/>
      <c r="AG20" s="410"/>
      <c r="AH20" s="410"/>
      <c r="AI20" s="410"/>
      <c r="AJ20" s="427"/>
      <c r="AK20" s="428"/>
      <c r="AL20" s="428"/>
      <c r="AM20" s="428"/>
      <c r="AN20" s="428"/>
      <c r="AO20" s="429"/>
      <c r="AP20" s="69"/>
      <c r="AQ20" s="378"/>
      <c r="AR20" s="379"/>
      <c r="AS20" s="379"/>
      <c r="AT20" s="379"/>
      <c r="AU20" s="379"/>
      <c r="AV20" s="380"/>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364"/>
      <c r="E21" s="364"/>
      <c r="F21" s="365"/>
      <c r="G21" s="404"/>
      <c r="H21" s="405"/>
      <c r="I21" s="405"/>
      <c r="J21" s="405"/>
      <c r="K21" s="405"/>
      <c r="L21" s="421" t="str">
        <f ca="1">IF(AND('Mapa final'!$Q$18="Alta",'Mapa final'!$U$18="Leve"),CONCATENATE("R",'Mapa final'!$A$18),"")</f>
        <v/>
      </c>
      <c r="M21" s="422"/>
      <c r="N21" s="422" t="str">
        <f>IF(AND('Mapa final'!$L$19="Alta",'Mapa final'!$P$19="Leve"),CONCATENATE("R",'Mapa final'!$A$19),"")</f>
        <v/>
      </c>
      <c r="O21" s="422"/>
      <c r="P21" s="422" t="str">
        <f>IF(AND('Mapa final'!$L$20="Alta",'Mapa final'!$P$20="Leve"),CONCATENATE("R",'Mapa final'!$A$20),"")</f>
        <v/>
      </c>
      <c r="Q21" s="437"/>
      <c r="R21" s="421" t="str">
        <f ca="1">IF(AND('Mapa final'!$Q$18="Alta",'Mapa final'!$U$18="Menor"),CONCATENATE("R",'Mapa final'!$A$18),"")</f>
        <v/>
      </c>
      <c r="S21" s="422"/>
      <c r="T21" s="422" t="str">
        <f ca="1">IF(AND('Mapa final'!$Q$19="Alta",'Mapa final'!$U$19="Menor"),CONCATENATE("R",'Mapa final'!$A$19),"")</f>
        <v/>
      </c>
      <c r="U21" s="422"/>
      <c r="V21" s="422" t="str">
        <f ca="1">IF(AND('Mapa final'!$Q$20="Alta",'Mapa final'!$U$20="Menor"),CONCATENATE("R",'Mapa final'!$A$20),"")</f>
        <v/>
      </c>
      <c r="W21" s="422"/>
      <c r="X21" s="413" t="str">
        <f ca="1">IF(AND('Mapa final'!$Q$18="Alta",'Mapa final'!$U$18="Moderado"),CONCATENATE("R",'Mapa final'!$A$18),"")</f>
        <v/>
      </c>
      <c r="Y21" s="410"/>
      <c r="Z21" s="410" t="str">
        <f ca="1">IF(AND('Mapa final'!$Q$19="Alta",'Mapa final'!$U$19="Moderado"),CONCATENATE("R",'Mapa final'!$A$19),"")</f>
        <v/>
      </c>
      <c r="AA21" s="410"/>
      <c r="AB21" s="410" t="str">
        <f ca="1">IF(AND('Mapa final'!$Q$20="Alta",'Mapa final'!$U$20="Moderado"),CONCATENATE("R",'Mapa final'!$A$20),"")</f>
        <v/>
      </c>
      <c r="AC21" s="410"/>
      <c r="AD21" s="413" t="str">
        <f ca="1">IF(AND('Mapa final'!$Q$18="Alta",'Mapa final'!$U$18="Mayor"),CONCATENATE("R",'Mapa final'!$A$18),"")</f>
        <v/>
      </c>
      <c r="AE21" s="410"/>
      <c r="AF21" s="410" t="str">
        <f ca="1">IF(AND('Mapa final'!$Q$19="Alta",'Mapa final'!$U$19="Mayor"),CONCATENATE("R",'Mapa final'!$A$19),"")</f>
        <v/>
      </c>
      <c r="AG21" s="410"/>
      <c r="AH21" s="410" t="str">
        <f ca="1">IF(AND('Mapa final'!$Q$20="Alta",'Mapa final'!$U$20="Mayor"),CONCATENATE("R",'Mapa final'!$A$20),"")</f>
        <v/>
      </c>
      <c r="AI21" s="410"/>
      <c r="AJ21" s="427" t="str">
        <f ca="1">IF(AND('Mapa final'!$Q$18="Alta",'Mapa final'!$U$18="Catastrófico"),CONCATENATE("R",'Mapa final'!$A$18),"")</f>
        <v/>
      </c>
      <c r="AK21" s="428"/>
      <c r="AL21" s="428" t="str">
        <f ca="1">IF(AND('Mapa final'!$Q$19="Alta",'Mapa final'!$U$19="Catastrófico"),CONCATENATE("R",'Mapa final'!$A$19),"")</f>
        <v/>
      </c>
      <c r="AM21" s="428"/>
      <c r="AN21" s="428" t="str">
        <f>IF(AND('Mapa final'!$Q$20="Alta",'Mapa final'!$L$20="Catastrófico"),CONCATENATE("R",'Mapa final'!$A$20),"")</f>
        <v/>
      </c>
      <c r="AO21" s="429"/>
      <c r="AP21" s="69"/>
      <c r="AQ21" s="378"/>
      <c r="AR21" s="379"/>
      <c r="AS21" s="379"/>
      <c r="AT21" s="379"/>
      <c r="AU21" s="379"/>
      <c r="AV21" s="380"/>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364"/>
      <c r="E22" s="364"/>
      <c r="F22" s="365"/>
      <c r="G22" s="404"/>
      <c r="H22" s="405"/>
      <c r="I22" s="405"/>
      <c r="J22" s="405"/>
      <c r="K22" s="405"/>
      <c r="L22" s="421"/>
      <c r="M22" s="422"/>
      <c r="N22" s="422"/>
      <c r="O22" s="422"/>
      <c r="P22" s="422"/>
      <c r="Q22" s="437"/>
      <c r="R22" s="421"/>
      <c r="S22" s="422"/>
      <c r="T22" s="444"/>
      <c r="U22" s="444"/>
      <c r="V22" s="444"/>
      <c r="W22" s="444"/>
      <c r="X22" s="413"/>
      <c r="Y22" s="410"/>
      <c r="Z22" s="410"/>
      <c r="AA22" s="410"/>
      <c r="AB22" s="410"/>
      <c r="AC22" s="410"/>
      <c r="AD22" s="413"/>
      <c r="AE22" s="410"/>
      <c r="AF22" s="410"/>
      <c r="AG22" s="410"/>
      <c r="AH22" s="410"/>
      <c r="AI22" s="410"/>
      <c r="AJ22" s="427"/>
      <c r="AK22" s="428"/>
      <c r="AL22" s="428"/>
      <c r="AM22" s="428"/>
      <c r="AN22" s="428"/>
      <c r="AO22" s="429"/>
      <c r="AP22" s="69"/>
      <c r="AQ22" s="378"/>
      <c r="AR22" s="379"/>
      <c r="AS22" s="379"/>
      <c r="AT22" s="379"/>
      <c r="AU22" s="379"/>
      <c r="AV22" s="380"/>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364"/>
      <c r="E23" s="364"/>
      <c r="F23" s="365"/>
      <c r="G23" s="404"/>
      <c r="H23" s="405"/>
      <c r="I23" s="405"/>
      <c r="J23" s="405"/>
      <c r="K23" s="405"/>
      <c r="L23" s="421" t="str">
        <f ca="1">IF(AND('Mapa final'!$Q$21="Alta",'Mapa final'!$U$21="Leve"),CONCATENATE("R",'Mapa final'!$A$21),"")</f>
        <v/>
      </c>
      <c r="M23" s="422"/>
      <c r="N23" s="422" t="str">
        <f>IF(AND('Mapa final'!$L$22="Alta",'Mapa final'!$P$22="Leve"),CONCATENATE("R",'Mapa final'!$A$22),"")</f>
        <v/>
      </c>
      <c r="O23" s="422"/>
      <c r="P23" s="422" t="str">
        <f>IF(AND('Mapa final'!$L$23="Alta",'Mapa final'!$P$23="Leve"),CONCATENATE("R",'Mapa final'!$A$23),"")</f>
        <v/>
      </c>
      <c r="Q23" s="437"/>
      <c r="R23" s="421" t="str">
        <f ca="1">IF(AND('Mapa final'!$Q$21="Alta",'Mapa final'!$U$21="Menor"),CONCATENATE("R",'Mapa final'!$A$21),"")</f>
        <v/>
      </c>
      <c r="S23" s="422"/>
      <c r="T23" s="422" t="str">
        <f ca="1">IF(AND('Mapa final'!$LR$22="Alta",'Mapa final'!$U$22="Menor"),CONCATENATE("R",'Mapa final'!$A$22),"")</f>
        <v/>
      </c>
      <c r="U23" s="422"/>
      <c r="V23" s="422" t="str">
        <f>IF(AND('Mapa final'!$Q$23="Alta",'Mapa final'!$U$23="Menor"),CONCATENATE("R",'Mapa final'!$A$23),"")</f>
        <v/>
      </c>
      <c r="W23" s="422"/>
      <c r="X23" s="413" t="str">
        <f ca="1">IF(AND('Mapa final'!$Q$21="Alta",'Mapa final'!$U$21="Moderado"),CONCATENATE("R",'Mapa final'!$A$21),"")</f>
        <v/>
      </c>
      <c r="Y23" s="410"/>
      <c r="Z23" s="410" t="str">
        <f ca="1">IF(AND('Mapa final'!$Q$22="Alta",'Mapa final'!$U$22="Moderado"),CONCATENATE("R",'Mapa final'!$A$22),"")</f>
        <v/>
      </c>
      <c r="AA23" s="410"/>
      <c r="AB23" s="410" t="str">
        <f>IF(AND('Mapa final'!$Q$23="Alta",'Mapa final'!$U$23="Moderado"),CONCATENATE("R",'Mapa final'!$A$23),"")</f>
        <v/>
      </c>
      <c r="AC23" s="410"/>
      <c r="AD23" s="413" t="str">
        <f ca="1">IF(AND('Mapa final'!$Q$21="Alta",'Mapa final'!$U$21="Mayor"),CONCATENATE("R",'Mapa final'!$A$21),"")</f>
        <v/>
      </c>
      <c r="AE23" s="410"/>
      <c r="AF23" s="410" t="str">
        <f ca="1">IF(AND('Mapa final'!$Q$22="Alta",'Mapa final'!$U$22="Mayor"),CONCATENATE("R",'Mapa final'!$A$22),"")</f>
        <v/>
      </c>
      <c r="AG23" s="410"/>
      <c r="AH23" s="410" t="str">
        <f>IF(AND('Mapa final'!$Q$23="Alta",'Mapa final'!$U$23="Mayor"),CONCATENATE("R",'Mapa final'!$A$23),"")</f>
        <v/>
      </c>
      <c r="AI23" s="410"/>
      <c r="AJ23" s="427" t="str">
        <f ca="1">IF(AND('Mapa final'!$Q$21="Alta",'Mapa final'!$U$21="Catastrófico"),CONCATENATE("R",'Mapa final'!$A$21),"")</f>
        <v/>
      </c>
      <c r="AK23" s="428"/>
      <c r="AL23" s="428" t="str">
        <f ca="1">IF(AND('Mapa final'!$Q$22="Alta",'Mapa final'!$U$22="Catastrófico"),CONCATENATE("R",'Mapa final'!$A$22),"")</f>
        <v/>
      </c>
      <c r="AM23" s="428"/>
      <c r="AN23" s="428" t="str">
        <f>IF(AND('Mapa final'!$Q$23="Alta",'Mapa final'!$U$23="Catastrófico"),CONCATENATE("R",'Mapa final'!$A$23),"")</f>
        <v/>
      </c>
      <c r="AO23" s="429"/>
      <c r="AP23" s="69"/>
      <c r="AQ23" s="378"/>
      <c r="AR23" s="379"/>
      <c r="AS23" s="379"/>
      <c r="AT23" s="379"/>
      <c r="AU23" s="379"/>
      <c r="AV23" s="380"/>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364"/>
      <c r="E24" s="364"/>
      <c r="F24" s="365"/>
      <c r="G24" s="404"/>
      <c r="H24" s="405"/>
      <c r="I24" s="405"/>
      <c r="J24" s="405"/>
      <c r="K24" s="405"/>
      <c r="L24" s="421"/>
      <c r="M24" s="422"/>
      <c r="N24" s="422"/>
      <c r="O24" s="422"/>
      <c r="P24" s="422"/>
      <c r="Q24" s="437"/>
      <c r="R24" s="421"/>
      <c r="S24" s="422"/>
      <c r="T24" s="444"/>
      <c r="U24" s="444"/>
      <c r="V24" s="444"/>
      <c r="W24" s="444"/>
      <c r="X24" s="413"/>
      <c r="Y24" s="410"/>
      <c r="Z24" s="410"/>
      <c r="AA24" s="410"/>
      <c r="AB24" s="410"/>
      <c r="AC24" s="410"/>
      <c r="AD24" s="413"/>
      <c r="AE24" s="410"/>
      <c r="AF24" s="410"/>
      <c r="AG24" s="410"/>
      <c r="AH24" s="410"/>
      <c r="AI24" s="410"/>
      <c r="AJ24" s="427"/>
      <c r="AK24" s="428"/>
      <c r="AL24" s="428"/>
      <c r="AM24" s="428"/>
      <c r="AN24" s="428"/>
      <c r="AO24" s="429"/>
      <c r="AP24" s="69"/>
      <c r="AQ24" s="378"/>
      <c r="AR24" s="379"/>
      <c r="AS24" s="379"/>
      <c r="AT24" s="379"/>
      <c r="AU24" s="379"/>
      <c r="AV24" s="380"/>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364"/>
      <c r="E25" s="364"/>
      <c r="F25" s="365"/>
      <c r="G25" s="404"/>
      <c r="H25" s="405"/>
      <c r="I25" s="405"/>
      <c r="J25" s="405"/>
      <c r="K25" s="405"/>
      <c r="L25" s="421" t="str">
        <f>IF(AND('Mapa final'!$Q$24="Alta",'Mapa final'!$U$24="Leve"),CONCATENATE("R",'Mapa final'!$A$24),"")</f>
        <v/>
      </c>
      <c r="M25" s="422"/>
      <c r="N25" s="422" t="str">
        <f>IF(AND('Mapa final'!$L$25="Alta",'Mapa final'!$P$25="Leve"),CONCATENATE("R",'Mapa final'!$A$25),"")</f>
        <v/>
      </c>
      <c r="O25" s="422"/>
      <c r="P25" s="422" t="str">
        <f>IF(AND('Mapa final'!$L$26="Alta",'Mapa final'!$P$26="Leve"),CONCATENATE("R",'Mapa final'!$A$26),"")</f>
        <v/>
      </c>
      <c r="Q25" s="437"/>
      <c r="R25" s="421" t="str">
        <f>IF(AND('Mapa final'!$Q$24="Alta",'Mapa final'!$U$24="Menor"),CONCATENATE("R",'Mapa final'!$A$24),"")</f>
        <v/>
      </c>
      <c r="S25" s="422"/>
      <c r="T25" s="422" t="str">
        <f>IF(AND('Mapa final'!$Q$25="Alta",'Mapa final'!$U$25="Menor"),CONCATENATE("R",'Mapa final'!$A$25),"")</f>
        <v/>
      </c>
      <c r="U25" s="422"/>
      <c r="V25" s="422" t="str">
        <f>IF(AND('Mapa final'!$Q$26="Alta",'Mapa final'!$U$26="Menor"),CONCATENATE("R",'Mapa final'!$A$26),"")</f>
        <v/>
      </c>
      <c r="W25" s="422"/>
      <c r="X25" s="413" t="str">
        <f>IF(AND('Mapa final'!$Q$24="Alta",'Mapa final'!$U$24="Moderado"),CONCATENATE("R",'Mapa final'!$A$24),"")</f>
        <v/>
      </c>
      <c r="Y25" s="410"/>
      <c r="Z25" s="410" t="str">
        <f>IF(AND('Mapa final'!$Q$25="Alta",'Mapa final'!$U$25="Moderado"),CONCATENATE("R",'Mapa final'!$A$25),"")</f>
        <v/>
      </c>
      <c r="AA25" s="410"/>
      <c r="AB25" s="410" t="str">
        <f>IF(AND('Mapa final'!$Q$26="Alta",'Mapa final'!$U$26="Moderado"),CONCATENATE("R",'Mapa final'!$A$26),"")</f>
        <v/>
      </c>
      <c r="AC25" s="410"/>
      <c r="AD25" s="413" t="str">
        <f>IF(AND('Mapa final'!$Q$24="Alta",'Mapa final'!$U$24="Mayor"),CONCATENATE("R",'Mapa final'!$A$24),"")</f>
        <v/>
      </c>
      <c r="AE25" s="410"/>
      <c r="AF25" s="410" t="str">
        <f>IF(AND('Mapa final'!$Q$25="Alta",'Mapa final'!$U$25="Mayor"),CONCATENATE("R",'Mapa final'!$A$25),"")</f>
        <v/>
      </c>
      <c r="AG25" s="410"/>
      <c r="AH25" s="410" t="str">
        <f>IF(AND('Mapa final'!$Q$26="Alta",'Mapa final'!$U$26="Mayor"),CONCATENATE("R",'Mapa final'!$A$26),"")</f>
        <v/>
      </c>
      <c r="AI25" s="410"/>
      <c r="AJ25" s="427" t="str">
        <f>IF(AND('Mapa final'!$Q$24="Alta",'Mapa final'!$U$24="Catastrófico"),CONCATENATE("R",'Mapa final'!$A$24),"")</f>
        <v/>
      </c>
      <c r="AK25" s="428"/>
      <c r="AL25" s="428" t="str">
        <f>IF(AND('Mapa final'!$Q$25="Alta",'Mapa final'!$U$25="Catastrófico"),CONCATENATE("R",'Mapa final'!$A$25),"")</f>
        <v/>
      </c>
      <c r="AM25" s="428"/>
      <c r="AN25" s="428" t="str">
        <f>IF(AND('Mapa final'!$Q$26="Alta",'Mapa final'!$U$26="Catastrófico"),CONCATENATE("R",'Mapa final'!$A$26),"")</f>
        <v/>
      </c>
      <c r="AO25" s="429"/>
      <c r="AP25" s="69"/>
      <c r="AQ25" s="378"/>
      <c r="AR25" s="379"/>
      <c r="AS25" s="379"/>
      <c r="AT25" s="379"/>
      <c r="AU25" s="379"/>
      <c r="AV25" s="380"/>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364"/>
      <c r="E26" s="364"/>
      <c r="F26" s="365"/>
      <c r="G26" s="407"/>
      <c r="H26" s="408"/>
      <c r="I26" s="408"/>
      <c r="J26" s="408"/>
      <c r="K26" s="408"/>
      <c r="L26" s="438"/>
      <c r="M26" s="439"/>
      <c r="N26" s="439"/>
      <c r="O26" s="439"/>
      <c r="P26" s="439"/>
      <c r="Q26" s="440"/>
      <c r="R26" s="438"/>
      <c r="S26" s="439"/>
      <c r="T26" s="444"/>
      <c r="U26" s="444"/>
      <c r="V26" s="444"/>
      <c r="W26" s="444"/>
      <c r="X26" s="413"/>
      <c r="Y26" s="410"/>
      <c r="Z26" s="410"/>
      <c r="AA26" s="410"/>
      <c r="AB26" s="410"/>
      <c r="AC26" s="410"/>
      <c r="AD26" s="413"/>
      <c r="AE26" s="410"/>
      <c r="AF26" s="410"/>
      <c r="AG26" s="410"/>
      <c r="AH26" s="410"/>
      <c r="AI26" s="410"/>
      <c r="AJ26" s="427"/>
      <c r="AK26" s="428"/>
      <c r="AL26" s="428"/>
      <c r="AM26" s="428"/>
      <c r="AN26" s="428"/>
      <c r="AO26" s="429"/>
      <c r="AP26" s="69"/>
      <c r="AQ26" s="381"/>
      <c r="AR26" s="382"/>
      <c r="AS26" s="382"/>
      <c r="AT26" s="382"/>
      <c r="AU26" s="382"/>
      <c r="AV26" s="383"/>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364"/>
      <c r="E27" s="364"/>
      <c r="F27" s="365"/>
      <c r="G27" s="402" t="s">
        <v>116</v>
      </c>
      <c r="H27" s="403"/>
      <c r="I27" s="403"/>
      <c r="J27" s="403"/>
      <c r="K27" s="403"/>
      <c r="L27" s="441" t="str">
        <f ca="1">IF(AND('Mapa final'!$Q$15="Media",'Mapa final'!$U$15="Leve"),CONCATENATE("R",'Mapa final'!$A$15),"")</f>
        <v/>
      </c>
      <c r="M27" s="442"/>
      <c r="N27" s="442" t="str">
        <f>IF(AND('Mapa final'!$L$16="Media",'Mapa final'!$P$16="Leve"),CONCATENATE("R",'Mapa final'!$A$16),"")</f>
        <v/>
      </c>
      <c r="O27" s="442"/>
      <c r="P27" s="442" t="str">
        <f>IF(AND('Mapa final'!$L$17="Media",'Mapa final'!$P$17="Leve"),CONCATENATE("R",'Mapa final'!$A$17),"")</f>
        <v/>
      </c>
      <c r="Q27" s="443"/>
      <c r="R27" s="441" t="str">
        <f ca="1">IF(AND('Mapa final'!$Q$15="Media",'Mapa final'!$U$15="Menor"),CONCATENATE("R",'Mapa final'!$A$15),"")</f>
        <v/>
      </c>
      <c r="S27" s="442"/>
      <c r="T27" s="442" t="str">
        <f ca="1">IF(AND('Mapa final'!$Q$16="Media",'Mapa final'!$U$16="Menor"),CONCATENATE("R",'Mapa final'!$A$16),"")</f>
        <v/>
      </c>
      <c r="U27" s="442"/>
      <c r="V27" s="442" t="str">
        <f ca="1">IF(AND('Mapa final'!$Q$17="Media",'Mapa final'!$U$17="Menor"),CONCATENATE("R",'Mapa final'!$A$17),"")</f>
        <v/>
      </c>
      <c r="W27" s="442"/>
      <c r="X27" s="441" t="str">
        <f ca="1">IF(AND('Mapa final'!$Q$15="Media",'Mapa final'!$U$15="Moderado"),CONCATENATE("R",'Mapa final'!$A$15),"")</f>
        <v/>
      </c>
      <c r="Y27" s="442"/>
      <c r="Z27" s="442" t="str">
        <f ca="1">IF(AND('Mapa final'!Q$16="Media",'Mapa final'!$U$16="Moderado"),CONCATENATE("R",'Mapa final'!$A$16),"")</f>
        <v/>
      </c>
      <c r="AA27" s="442"/>
      <c r="AB27" s="442" t="str">
        <f ca="1">IF(AND('Mapa final'!$Q$17="Media",'Mapa final'!$U$17="Moderado"),CONCATENATE("R",'Mapa final'!$A$17),"")</f>
        <v/>
      </c>
      <c r="AC27" s="442"/>
      <c r="AD27" s="411" t="str">
        <f ca="1">IF(AND('Mapa final'!$Q$15="Media",'Mapa final'!$U$15="Mayor"),CONCATENATE("R",'Mapa final'!$A$15),"")</f>
        <v/>
      </c>
      <c r="AE27" s="412"/>
      <c r="AF27" s="412" t="str">
        <f ca="1">IF(AND('Mapa final'!$Q$16="Media",'Mapa final'!$U$16="Mayor"),CONCATENATE("R",'Mapa final'!$A$16),"")</f>
        <v/>
      </c>
      <c r="AG27" s="412"/>
      <c r="AH27" s="412" t="str">
        <f ca="1">IF(AND('Mapa final'!$Q$17="Media",'Mapa final'!$U$17="Mayor"),CONCATENATE("R",'Mapa final'!$A$17),"")</f>
        <v/>
      </c>
      <c r="AI27" s="412"/>
      <c r="AJ27" s="430" t="str">
        <f ca="1">IF(AND('Mapa final'!$Q$15="Media",'Mapa final'!$U$15="Catastrófico"),CONCATENATE("R",'Mapa final'!$A$15),"")</f>
        <v/>
      </c>
      <c r="AK27" s="431"/>
      <c r="AL27" s="431" t="str">
        <f ca="1">IF(AND('Mapa final'!$Q$16="Media",'Mapa final'!$U$16="Catastrófico"),CONCATENATE("R",'Mapa final'!$A$16),"")</f>
        <v/>
      </c>
      <c r="AM27" s="431"/>
      <c r="AN27" s="431" t="str">
        <f ca="1">IF(AND('Mapa final'!$Q$17="Media",'Mapa final'!$U$17="Catastrófico"),CONCATENATE("R",'Mapa final'!$A$17),"")</f>
        <v/>
      </c>
      <c r="AO27" s="432"/>
      <c r="AP27" s="69"/>
      <c r="AQ27" s="384" t="s">
        <v>80</v>
      </c>
      <c r="AR27" s="385"/>
      <c r="AS27" s="385"/>
      <c r="AT27" s="385"/>
      <c r="AU27" s="385"/>
      <c r="AV27" s="386"/>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364"/>
      <c r="E28" s="364"/>
      <c r="F28" s="365"/>
      <c r="G28" s="404"/>
      <c r="H28" s="405"/>
      <c r="I28" s="405"/>
      <c r="J28" s="405"/>
      <c r="K28" s="406"/>
      <c r="L28" s="421"/>
      <c r="M28" s="422"/>
      <c r="N28" s="422"/>
      <c r="O28" s="422"/>
      <c r="P28" s="422"/>
      <c r="Q28" s="437"/>
      <c r="R28" s="421"/>
      <c r="S28" s="422"/>
      <c r="T28" s="422"/>
      <c r="U28" s="422"/>
      <c r="V28" s="422"/>
      <c r="W28" s="422"/>
      <c r="X28" s="421"/>
      <c r="Y28" s="422"/>
      <c r="Z28" s="422"/>
      <c r="AA28" s="422"/>
      <c r="AB28" s="422"/>
      <c r="AC28" s="422"/>
      <c r="AD28" s="413"/>
      <c r="AE28" s="410"/>
      <c r="AF28" s="410"/>
      <c r="AG28" s="410"/>
      <c r="AH28" s="410"/>
      <c r="AI28" s="410"/>
      <c r="AJ28" s="427"/>
      <c r="AK28" s="428"/>
      <c r="AL28" s="428"/>
      <c r="AM28" s="428"/>
      <c r="AN28" s="428"/>
      <c r="AO28" s="429"/>
      <c r="AP28" s="69"/>
      <c r="AQ28" s="387"/>
      <c r="AR28" s="388"/>
      <c r="AS28" s="388"/>
      <c r="AT28" s="388"/>
      <c r="AU28" s="388"/>
      <c r="AV28" s="38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364"/>
      <c r="E29" s="364"/>
      <c r="F29" s="365"/>
      <c r="G29" s="404"/>
      <c r="H29" s="405"/>
      <c r="I29" s="405"/>
      <c r="J29" s="405"/>
      <c r="K29" s="406"/>
      <c r="L29" s="421" t="str">
        <f ca="1">IF(AND('Mapa final'!$Q$18="Media",'Mapa final'!$U$18="Leve"),CONCATENATE("R",'Mapa final'!$A$18),"")</f>
        <v/>
      </c>
      <c r="M29" s="422"/>
      <c r="N29" s="422" t="str">
        <f>IF(AND('Mapa final'!$L$19="Media",'Mapa final'!$P$19="Leve"),CONCATENATE("R",'Mapa final'!$A$19),"")</f>
        <v/>
      </c>
      <c r="O29" s="422"/>
      <c r="P29" s="422" t="str">
        <f>IF(AND('Mapa final'!$L$20="Media",'Mapa final'!$P$20="Leve"),CONCATENATE("R",'Mapa final'!$A$20),"")</f>
        <v/>
      </c>
      <c r="Q29" s="437"/>
      <c r="R29" s="421" t="str">
        <f ca="1">IF(AND('Mapa final'!$Q$18="Media",'Mapa final'!$U$18="Menor"),CONCATENATE("R",'Mapa final'!$A$18),"")</f>
        <v/>
      </c>
      <c r="S29" s="422"/>
      <c r="T29" s="422" t="str">
        <f ca="1">IF(AND('Mapa final'!$Q$19="Media",'Mapa final'!$U$19="Menor"),CONCATENATE("R",'Mapa final'!$A$19),"")</f>
        <v/>
      </c>
      <c r="U29" s="422"/>
      <c r="V29" s="422" t="str">
        <f ca="1">IF(AND('Mapa final'!$Q$20="Media",'Mapa final'!$U$20="Menor"),CONCATENATE("R",'Mapa final'!$A$20),"")</f>
        <v/>
      </c>
      <c r="W29" s="422"/>
      <c r="X29" s="421" t="str">
        <f ca="1">IF(AND('Mapa final'!$Q$18="Media",'Mapa final'!$U$18="Moderado"),CONCATENATE("R",'Mapa final'!$A$18),"")</f>
        <v/>
      </c>
      <c r="Y29" s="422"/>
      <c r="Z29" s="422" t="str">
        <f ca="1">IF(AND('Mapa final'!$Q$19="Media",'Mapa final'!$U$19="Moderado"),CONCATENATE("R",'Mapa final'!$A$19),"")</f>
        <v/>
      </c>
      <c r="AA29" s="422"/>
      <c r="AB29" s="422" t="str">
        <f ca="1">IF(AND('Mapa final'!$Q$20="Media",'Mapa final'!$U$20="Moderado"),CONCATENATE("R",'Mapa final'!$A$20),"")</f>
        <v/>
      </c>
      <c r="AC29" s="422"/>
      <c r="AD29" s="413" t="str">
        <f ca="1">IF(AND('Mapa final'!$Q$18="Media",'Mapa final'!$U$18="Mayor"),CONCATENATE("R",'Mapa final'!$A$18),"")</f>
        <v/>
      </c>
      <c r="AE29" s="410"/>
      <c r="AF29" s="410" t="str">
        <f ca="1">IF(AND('Mapa final'!$Q$19="Media",'Mapa final'!$U$19="Mayor"),CONCATENATE("R",'Mapa final'!$A$19),"")</f>
        <v/>
      </c>
      <c r="AG29" s="410"/>
      <c r="AH29" s="410" t="str">
        <f ca="1">IF(AND('Mapa final'!$Q$20="Media",'Mapa final'!$U$20="Mayor"),CONCATENATE("R",'Mapa final'!$A$20),"")</f>
        <v/>
      </c>
      <c r="AI29" s="410"/>
      <c r="AJ29" s="427" t="str">
        <f ca="1">IF(AND('Mapa final'!$Q$18="Media",'Mapa final'!$U$18="Catastrófico"),CONCATENATE("R",'Mapa final'!$A$18),"")</f>
        <v/>
      </c>
      <c r="AK29" s="428"/>
      <c r="AL29" s="428" t="str">
        <f ca="1">IF(AND('Mapa final'!$Q$19="Media",'Mapa final'!$U$19="Catastrófico"),CONCATENATE("R",'Mapa final'!$A$19),"")</f>
        <v/>
      </c>
      <c r="AM29" s="428"/>
      <c r="AN29" s="428" t="str">
        <f>IF(AND('Mapa final'!$Q$20="Media",'Mapa final'!$L$20="Catastrófico"),CONCATENATE("R",'Mapa final'!$A$20),"")</f>
        <v/>
      </c>
      <c r="AO29" s="429"/>
      <c r="AP29" s="69"/>
      <c r="AQ29" s="387"/>
      <c r="AR29" s="388"/>
      <c r="AS29" s="388"/>
      <c r="AT29" s="388"/>
      <c r="AU29" s="388"/>
      <c r="AV29" s="38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364"/>
      <c r="E30" s="364"/>
      <c r="F30" s="365"/>
      <c r="G30" s="404"/>
      <c r="H30" s="405"/>
      <c r="I30" s="405"/>
      <c r="J30" s="405"/>
      <c r="K30" s="406"/>
      <c r="L30" s="421"/>
      <c r="M30" s="422"/>
      <c r="N30" s="422"/>
      <c r="O30" s="422"/>
      <c r="P30" s="422"/>
      <c r="Q30" s="437"/>
      <c r="R30" s="421"/>
      <c r="S30" s="422"/>
      <c r="T30" s="422"/>
      <c r="U30" s="422"/>
      <c r="V30" s="422"/>
      <c r="W30" s="422"/>
      <c r="X30" s="421"/>
      <c r="Y30" s="422"/>
      <c r="Z30" s="422"/>
      <c r="AA30" s="422"/>
      <c r="AB30" s="422"/>
      <c r="AC30" s="422"/>
      <c r="AD30" s="413"/>
      <c r="AE30" s="410"/>
      <c r="AF30" s="410"/>
      <c r="AG30" s="410"/>
      <c r="AH30" s="410"/>
      <c r="AI30" s="410"/>
      <c r="AJ30" s="427"/>
      <c r="AK30" s="428"/>
      <c r="AL30" s="428"/>
      <c r="AM30" s="428"/>
      <c r="AN30" s="428"/>
      <c r="AO30" s="429"/>
      <c r="AP30" s="69"/>
      <c r="AQ30" s="387"/>
      <c r="AR30" s="388"/>
      <c r="AS30" s="388"/>
      <c r="AT30" s="388"/>
      <c r="AU30" s="388"/>
      <c r="AV30" s="38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364"/>
      <c r="E31" s="364"/>
      <c r="F31" s="365"/>
      <c r="G31" s="404"/>
      <c r="H31" s="405"/>
      <c r="I31" s="405"/>
      <c r="J31" s="405"/>
      <c r="K31" s="406"/>
      <c r="L31" s="421" t="str">
        <f ca="1">IF(AND('Mapa final'!$Q$21="Media",'Mapa final'!$U$21="Leve"),CONCATENATE("R",'Mapa final'!$A$21),"")</f>
        <v/>
      </c>
      <c r="M31" s="422"/>
      <c r="N31" s="422" t="str">
        <f>IF(AND('Mapa final'!$L$22="Media",'Mapa final'!$P$22="Leve"),CONCATENATE("R",'Mapa final'!$A$22),"")</f>
        <v/>
      </c>
      <c r="O31" s="422"/>
      <c r="P31" s="422" t="str">
        <f>IF(AND('Mapa final'!$L$23="Media",'Mapa final'!$P$23="Leve"),CONCATENATE("R",'Mapa final'!$A$23),"")</f>
        <v/>
      </c>
      <c r="Q31" s="437"/>
      <c r="R31" s="421" t="str">
        <f ca="1">IF(AND('Mapa final'!$Q$21="Media",'Mapa final'!$U$21="Menor"),CONCATENATE("R",'Mapa final'!$A$21),"")</f>
        <v/>
      </c>
      <c r="S31" s="422"/>
      <c r="T31" s="422" t="str">
        <f ca="1">IF(AND('Mapa final'!$LR$22="Media",'Mapa final'!$U$22="Menor"),CONCATENATE("R",'Mapa final'!$A$22),"")</f>
        <v/>
      </c>
      <c r="U31" s="422"/>
      <c r="V31" s="422" t="str">
        <f>IF(AND('Mapa final'!$Q$23="Media",'Mapa final'!$U$23="Menor"),CONCATENATE("R",'Mapa final'!$A$23),"")</f>
        <v/>
      </c>
      <c r="W31" s="422"/>
      <c r="X31" s="421" t="str">
        <f ca="1">IF(AND('Mapa final'!$Q$21="Media",'Mapa final'!$U$21="Moderado"),CONCATENATE("R",'Mapa final'!$A$21),"")</f>
        <v/>
      </c>
      <c r="Y31" s="422"/>
      <c r="Z31" s="422" t="str">
        <f ca="1">IF(AND('Mapa final'!$Q$22="Media",'Mapa final'!$U$22="Moderado"),CONCATENATE("R",'Mapa final'!$A$22),"")</f>
        <v/>
      </c>
      <c r="AA31" s="422"/>
      <c r="AB31" s="422" t="str">
        <f>IF(AND('Mapa final'!$Q$23="Media",'Mapa final'!$U$23="Moderado"),CONCATENATE("R",'Mapa final'!$A$23),"")</f>
        <v/>
      </c>
      <c r="AC31" s="422"/>
      <c r="AD31" s="413" t="str">
        <f ca="1">IF(AND('Mapa final'!$Q$21="Media",'Mapa final'!$U$21="Mayor"),CONCATENATE("R",'Mapa final'!$A$21),"")</f>
        <v/>
      </c>
      <c r="AE31" s="410"/>
      <c r="AF31" s="410" t="str">
        <f ca="1">IF(AND('Mapa final'!$Q$22="Media",'Mapa final'!$U$22="Mayor"),CONCATENATE("R",'Mapa final'!$A$22),"")</f>
        <v/>
      </c>
      <c r="AG31" s="410"/>
      <c r="AH31" s="410" t="str">
        <f>IF(AND('Mapa final'!$Q$23="Media",'Mapa final'!$U$23="Mayor"),CONCATENATE("R",'Mapa final'!$A$23),"")</f>
        <v/>
      </c>
      <c r="AI31" s="410"/>
      <c r="AJ31" s="427" t="str">
        <f ca="1">IF(AND('Mapa final'!$Q$21="Media",'Mapa final'!$U$21="Catastrófico"),CONCATENATE("R",'Mapa final'!$A$21),"")</f>
        <v/>
      </c>
      <c r="AK31" s="428"/>
      <c r="AL31" s="428" t="str">
        <f ca="1">IF(AND('Mapa final'!$Q$22="Media",'Mapa final'!$U$22="Catastrófico"),CONCATENATE("R",'Mapa final'!$A$22),"")</f>
        <v/>
      </c>
      <c r="AM31" s="428"/>
      <c r="AN31" s="428" t="str">
        <f>IF(AND('Mapa final'!$Q$23="Media",'Mapa final'!$U$23="Catastrófico"),CONCATENATE("R",'Mapa final'!$A$23),"")</f>
        <v/>
      </c>
      <c r="AO31" s="429"/>
      <c r="AP31" s="69"/>
      <c r="AQ31" s="387"/>
      <c r="AR31" s="388"/>
      <c r="AS31" s="388"/>
      <c r="AT31" s="388"/>
      <c r="AU31" s="388"/>
      <c r="AV31" s="38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364"/>
      <c r="E32" s="364"/>
      <c r="F32" s="365"/>
      <c r="G32" s="404"/>
      <c r="H32" s="405"/>
      <c r="I32" s="405"/>
      <c r="J32" s="405"/>
      <c r="K32" s="406"/>
      <c r="L32" s="421"/>
      <c r="M32" s="422"/>
      <c r="N32" s="422"/>
      <c r="O32" s="422"/>
      <c r="P32" s="422"/>
      <c r="Q32" s="437"/>
      <c r="R32" s="421"/>
      <c r="S32" s="422"/>
      <c r="T32" s="422"/>
      <c r="U32" s="422"/>
      <c r="V32" s="422"/>
      <c r="W32" s="422"/>
      <c r="X32" s="421"/>
      <c r="Y32" s="422"/>
      <c r="Z32" s="422"/>
      <c r="AA32" s="422"/>
      <c r="AB32" s="422"/>
      <c r="AC32" s="422"/>
      <c r="AD32" s="413"/>
      <c r="AE32" s="410"/>
      <c r="AF32" s="410"/>
      <c r="AG32" s="410"/>
      <c r="AH32" s="410"/>
      <c r="AI32" s="410"/>
      <c r="AJ32" s="427"/>
      <c r="AK32" s="428"/>
      <c r="AL32" s="428"/>
      <c r="AM32" s="428"/>
      <c r="AN32" s="428"/>
      <c r="AO32" s="429"/>
      <c r="AP32" s="69"/>
      <c r="AQ32" s="387"/>
      <c r="AR32" s="388"/>
      <c r="AS32" s="388"/>
      <c r="AT32" s="388"/>
      <c r="AU32" s="388"/>
      <c r="AV32" s="38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364"/>
      <c r="E33" s="364"/>
      <c r="F33" s="365"/>
      <c r="G33" s="404"/>
      <c r="H33" s="405"/>
      <c r="I33" s="405"/>
      <c r="J33" s="405"/>
      <c r="K33" s="406"/>
      <c r="L33" s="421" t="str">
        <f>IF(AND('Mapa final'!$Q$24="Mediaa",'Mapa final'!$U$24="Leve"),CONCATENATE("R",'Mapa final'!$A$24),"")</f>
        <v/>
      </c>
      <c r="M33" s="422"/>
      <c r="N33" s="422" t="str">
        <f>IF(AND('Mapa final'!$L$25="Media",'Mapa final'!$P$25="Leve"),CONCATENATE("R",'Mapa final'!$A$25),"")</f>
        <v/>
      </c>
      <c r="O33" s="422"/>
      <c r="P33" s="422" t="str">
        <f>IF(AND('Mapa final'!$L$26="Media",'Mapa final'!$P$26="Leve"),CONCATENATE("R",'Mapa final'!$A$26),"")</f>
        <v/>
      </c>
      <c r="Q33" s="437"/>
      <c r="R33" s="421" t="str">
        <f>IF(AND('Mapa final'!$Q$24="Media",'Mapa final'!$U$24="Menor"),CONCATENATE("R",'Mapa final'!$A$24),"")</f>
        <v/>
      </c>
      <c r="S33" s="422"/>
      <c r="T33" s="422" t="str">
        <f>IF(AND('Mapa final'!$Q$25="Media",'Mapa final'!$U$25="Menor"),CONCATENATE("R",'Mapa final'!$A$25),"")</f>
        <v/>
      </c>
      <c r="U33" s="422"/>
      <c r="V33" s="422" t="str">
        <f>IF(AND('Mapa final'!$Q$26="Media",'Mapa final'!$U$26="Menor"),CONCATENATE("R",'Mapa final'!$A$26),"")</f>
        <v/>
      </c>
      <c r="W33" s="422"/>
      <c r="X33" s="421" t="str">
        <f>IF(AND('Mapa final'!$Q$24="Media",'Mapa final'!$U$24="Moderado"),CONCATENATE("R",'Mapa final'!$A$24),"")</f>
        <v/>
      </c>
      <c r="Y33" s="422"/>
      <c r="Z33" s="422" t="str">
        <f>IF(AND('Mapa final'!$Q$25="Media",'Mapa final'!$U$25="Moderado"),CONCATENATE("R",'Mapa final'!$A$25),"")</f>
        <v/>
      </c>
      <c r="AA33" s="422"/>
      <c r="AB33" s="422" t="str">
        <f>IF(AND('Mapa final'!$Q$26="Media",'Mapa final'!$U$26="Moderado"),CONCATENATE("R",'Mapa final'!$A$26),"")</f>
        <v/>
      </c>
      <c r="AC33" s="422"/>
      <c r="AD33" s="413" t="str">
        <f>IF(AND('Mapa final'!$Q$24="Media",'Mapa final'!$U$24="Mayor"),CONCATENATE("R",'Mapa final'!$A$24),"")</f>
        <v/>
      </c>
      <c r="AE33" s="410"/>
      <c r="AF33" s="410" t="str">
        <f>IF(AND('Mapa final'!$Q$25="Media",'Mapa final'!$U$25="Mayor"),CONCATENATE("R",'Mapa final'!$A$25),"")</f>
        <v/>
      </c>
      <c r="AG33" s="410"/>
      <c r="AH33" s="410" t="str">
        <f>IF(AND('Mapa final'!$Q$26="Media",'Mapa final'!$U$26="Mayor"),CONCATENATE("R",'Mapa final'!$A$26),"")</f>
        <v/>
      </c>
      <c r="AI33" s="410"/>
      <c r="AJ33" s="427" t="str">
        <f>IF(AND('Mapa final'!$Q$24="Media",'Mapa final'!$U$24="Catastrófico"),CONCATENATE("R",'Mapa final'!$A$24),"")</f>
        <v/>
      </c>
      <c r="AK33" s="428"/>
      <c r="AL33" s="428" t="str">
        <f>IF(AND('Mapa final'!$Q$25="Media",'Mapa final'!$U$25="Catastrófico"),CONCATENATE("R",'Mapa final'!$A$25),"")</f>
        <v/>
      </c>
      <c r="AM33" s="428"/>
      <c r="AN33" s="428" t="str">
        <f>IF(AND('Mapa final'!$Q$26="Media",'Mapa final'!$U$26="Catastrófico"),CONCATENATE("R",'Mapa final'!$A$26),"")</f>
        <v/>
      </c>
      <c r="AO33" s="429"/>
      <c r="AP33" s="69"/>
      <c r="AQ33" s="387"/>
      <c r="AR33" s="388"/>
      <c r="AS33" s="388"/>
      <c r="AT33" s="388"/>
      <c r="AU33" s="388"/>
      <c r="AV33" s="38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364"/>
      <c r="E34" s="364"/>
      <c r="F34" s="365"/>
      <c r="G34" s="407"/>
      <c r="H34" s="408"/>
      <c r="I34" s="408"/>
      <c r="J34" s="408"/>
      <c r="K34" s="408"/>
      <c r="L34" s="438"/>
      <c r="M34" s="439"/>
      <c r="N34" s="439"/>
      <c r="O34" s="439"/>
      <c r="P34" s="439"/>
      <c r="Q34" s="440"/>
      <c r="R34" s="438"/>
      <c r="S34" s="439"/>
      <c r="T34" s="439"/>
      <c r="U34" s="439"/>
      <c r="V34" s="439"/>
      <c r="W34" s="439"/>
      <c r="X34" s="438"/>
      <c r="Y34" s="439"/>
      <c r="Z34" s="439"/>
      <c r="AA34" s="439"/>
      <c r="AB34" s="439"/>
      <c r="AC34" s="439"/>
      <c r="AD34" s="424"/>
      <c r="AE34" s="419"/>
      <c r="AF34" s="419"/>
      <c r="AG34" s="419"/>
      <c r="AH34" s="419"/>
      <c r="AI34" s="419"/>
      <c r="AJ34" s="427"/>
      <c r="AK34" s="428"/>
      <c r="AL34" s="428"/>
      <c r="AM34" s="428"/>
      <c r="AN34" s="428"/>
      <c r="AO34" s="429"/>
      <c r="AP34" s="69"/>
      <c r="AQ34" s="390"/>
      <c r="AR34" s="391"/>
      <c r="AS34" s="391"/>
      <c r="AT34" s="391"/>
      <c r="AU34" s="391"/>
      <c r="AV34" s="392"/>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364"/>
      <c r="E35" s="364"/>
      <c r="F35" s="365"/>
      <c r="G35" s="402" t="s">
        <v>113</v>
      </c>
      <c r="H35" s="403"/>
      <c r="I35" s="403"/>
      <c r="J35" s="403"/>
      <c r="K35" s="403"/>
      <c r="L35" s="451" t="str">
        <f ca="1">IF(AND('Mapa final'!$Q$15="Baja",'Mapa final'!$U$15="Leve"),CONCATENATE("R",'Mapa final'!$A$15),"")</f>
        <v/>
      </c>
      <c r="M35" s="452"/>
      <c r="N35" s="452" t="str">
        <f>IF(AND('Mapa final'!$L$16="Baja",'Mapa final'!$P$16="Leve"),CONCATENATE("R",'Mapa final'!$A$16),"")</f>
        <v/>
      </c>
      <c r="O35" s="452"/>
      <c r="P35" s="452" t="str">
        <f>IF(AND('Mapa final'!$L$17="Baja",'Mapa final'!$P$17="Leve"),CONCATENATE("R",'Mapa final'!$A$17),"")</f>
        <v/>
      </c>
      <c r="Q35" s="453"/>
      <c r="R35" s="441" t="str">
        <f ca="1">IF(AND('Mapa final'!$Q$15="Baja",'Mapa final'!$U$15="Menor"),CONCATENATE("R",'Mapa final'!$A$15),"")</f>
        <v/>
      </c>
      <c r="S35" s="442"/>
      <c r="T35" s="422" t="str">
        <f ca="1">IF(AND('Mapa final'!$Q$16="Baja",'Mapa final'!$U$16="Menor"),CONCATENATE("R",'Mapa final'!$A$16),"")</f>
        <v/>
      </c>
      <c r="U35" s="422"/>
      <c r="V35" s="422" t="str">
        <f ca="1">IF(AND('Mapa final'!$Q$17="Baja",'Mapa final'!$U$17="Menor"),CONCATENATE("R",'Mapa final'!$A$17),"")</f>
        <v/>
      </c>
      <c r="W35" s="437"/>
      <c r="X35" s="421" t="str">
        <f ca="1">IF(AND('Mapa final'!$Q$15="Baja",'Mapa final'!$U$15="Moderado"),CONCATENATE("R",'Mapa final'!$A$15),"")</f>
        <v/>
      </c>
      <c r="Y35" s="422"/>
      <c r="Z35" s="422" t="str">
        <f ca="1">IF(AND('Mapa final'!Q$16="Baja",'Mapa final'!$U$16="Moderado"),CONCATENATE("R",'Mapa final'!$A$16),"")</f>
        <v/>
      </c>
      <c r="AA35" s="422"/>
      <c r="AB35" s="422" t="str">
        <f ca="1">IF(AND('Mapa final'!$Q$17="Baja",'Mapa final'!$U$17="Moderado"),CONCATENATE("R",'Mapa final'!$A$17),"")</f>
        <v/>
      </c>
      <c r="AC35" s="437"/>
      <c r="AD35" s="413" t="str">
        <f ca="1">IF(AND('Mapa final'!$Q$15="Baja",'Mapa final'!$U$15="Mayor"),CONCATENATE("R",'Mapa final'!$A$15),"")</f>
        <v/>
      </c>
      <c r="AE35" s="410"/>
      <c r="AF35" s="410" t="str">
        <f ca="1">IF(AND('Mapa final'!$Q$16="Baja",'Mapa final'!$U$16="Mayor"),CONCATENATE("R",'Mapa final'!$A$16),"")</f>
        <v/>
      </c>
      <c r="AG35" s="410"/>
      <c r="AH35" s="410" t="str">
        <f ca="1">IF(AND('Mapa final'!$Q$17="Baja",'Mapa final'!$U$17="Mayor"),CONCATENATE("R",'Mapa final'!$A$17),"")</f>
        <v/>
      </c>
      <c r="AI35" s="410"/>
      <c r="AJ35" s="430" t="str">
        <f ca="1">IF(AND('Mapa final'!$Q$15="Baja",'Mapa final'!$U$15="Catastrófico"),CONCATENATE("R",'Mapa final'!$A$15),"")</f>
        <v/>
      </c>
      <c r="AK35" s="431"/>
      <c r="AL35" s="431" t="str">
        <f ca="1">IF(AND('Mapa final'!$Q$16="Baja",'Mapa final'!$U$16="Catastrófico"),CONCATENATE("R",'Mapa final'!$A$16),"")</f>
        <v/>
      </c>
      <c r="AM35" s="431"/>
      <c r="AN35" s="431" t="str">
        <f ca="1">IF(AND('Mapa final'!$Q$17="Baja",'Mapa final'!$U$17="Catastrófico"),CONCATENATE("R",'Mapa final'!$A$17),"")</f>
        <v/>
      </c>
      <c r="AO35" s="432"/>
      <c r="AP35" s="69"/>
      <c r="AQ35" s="393" t="s">
        <v>81</v>
      </c>
      <c r="AR35" s="394"/>
      <c r="AS35" s="394"/>
      <c r="AT35" s="394"/>
      <c r="AU35" s="394"/>
      <c r="AV35" s="395"/>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364"/>
      <c r="E36" s="364"/>
      <c r="F36" s="365"/>
      <c r="G36" s="404"/>
      <c r="H36" s="405"/>
      <c r="I36" s="405"/>
      <c r="J36" s="405"/>
      <c r="K36" s="405"/>
      <c r="L36" s="447"/>
      <c r="M36" s="445"/>
      <c r="N36" s="445"/>
      <c r="O36" s="445"/>
      <c r="P36" s="445"/>
      <c r="Q36" s="446"/>
      <c r="R36" s="421"/>
      <c r="S36" s="422"/>
      <c r="T36" s="444"/>
      <c r="U36" s="444"/>
      <c r="V36" s="444"/>
      <c r="W36" s="437"/>
      <c r="X36" s="421"/>
      <c r="Y36" s="444"/>
      <c r="Z36" s="444"/>
      <c r="AA36" s="444"/>
      <c r="AB36" s="444"/>
      <c r="AC36" s="437"/>
      <c r="AD36" s="413"/>
      <c r="AE36" s="426"/>
      <c r="AF36" s="426"/>
      <c r="AG36" s="426"/>
      <c r="AH36" s="426"/>
      <c r="AI36" s="410"/>
      <c r="AJ36" s="427"/>
      <c r="AK36" s="428"/>
      <c r="AL36" s="428"/>
      <c r="AM36" s="428"/>
      <c r="AN36" s="428"/>
      <c r="AO36" s="429"/>
      <c r="AP36" s="69"/>
      <c r="AQ36" s="396"/>
      <c r="AR36" s="397"/>
      <c r="AS36" s="397"/>
      <c r="AT36" s="397"/>
      <c r="AU36" s="397"/>
      <c r="AV36" s="398"/>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364"/>
      <c r="E37" s="364"/>
      <c r="F37" s="365"/>
      <c r="G37" s="404"/>
      <c r="H37" s="405"/>
      <c r="I37" s="405"/>
      <c r="J37" s="405"/>
      <c r="K37" s="405"/>
      <c r="L37" s="447" t="str">
        <f ca="1">IF(AND('Mapa final'!$Q$18="Baja",'Mapa final'!$U$18="Leve"),CONCATENATE("R",'Mapa final'!$A$18),"")</f>
        <v/>
      </c>
      <c r="M37" s="445"/>
      <c r="N37" s="445" t="str">
        <f>IF(AND('Mapa final'!$L$19="Baja",'Mapa final'!$P$19="Leve"),CONCATENATE("R",'Mapa final'!$A$19),"")</f>
        <v/>
      </c>
      <c r="O37" s="445"/>
      <c r="P37" s="445" t="str">
        <f>IF(AND('Mapa final'!$L$20="Baja",'Mapa final'!$P$20="Leve"),CONCATENATE("R",'Mapa final'!$A$20),"")</f>
        <v/>
      </c>
      <c r="Q37" s="446"/>
      <c r="R37" s="421" t="str">
        <f ca="1">IF(AND('Mapa final'!$Q$18="Baja",'Mapa final'!$U$18="Menor"),CONCATENATE("R",'Mapa final'!$A$18),"")</f>
        <v/>
      </c>
      <c r="S37" s="444"/>
      <c r="T37" s="444" t="str">
        <f ca="1">IF(AND('Mapa final'!$Q$19="Baja",'Mapa final'!$U$19="Menor"),CONCATENATE("R",'Mapa final'!$A$19),"")</f>
        <v/>
      </c>
      <c r="U37" s="444"/>
      <c r="V37" s="444" t="str">
        <f ca="1">IF(AND('Mapa final'!$Q$20="Baja",'Mapa final'!$U$20="Menor"),CONCATENATE("R",'Mapa final'!$A$20),"")</f>
        <v/>
      </c>
      <c r="W37" s="437"/>
      <c r="X37" s="421" t="str">
        <f ca="1">IF(AND('Mapa final'!$Q$18="Baja",'Mapa final'!$U$18="Moderado"),CONCATENATE("R",'Mapa final'!$D$18),"")</f>
        <v>R4</v>
      </c>
      <c r="Y37" s="444"/>
      <c r="Z37" s="444" t="str">
        <f ca="1">IF(AND('Mapa final'!$Q$19="Baja",'Mapa final'!$U$19="Moderado"),CONCATENATE("R",'Mapa final'!$A$19),"")</f>
        <v/>
      </c>
      <c r="AA37" s="444"/>
      <c r="AB37" s="444" t="str">
        <f ca="1">IF(AND('Mapa final'!$Q$20="Baja",'Mapa final'!$U$20="Moderado"),CONCATENATE("R",'Mapa final'!$A$20),"")</f>
        <v/>
      </c>
      <c r="AC37" s="437"/>
      <c r="AD37" s="413" t="str">
        <f ca="1">IF(AND('Mapa final'!$Q$18="Baja",'Mapa final'!$U$18="Mayor"),CONCATENATE("R",'Mapa final'!$A$18),"")</f>
        <v/>
      </c>
      <c r="AE37" s="426"/>
      <c r="AF37" s="426" t="str">
        <f ca="1">IF(AND('Mapa final'!$Q$19="Baja",'Mapa final'!$U$19="Mayor"),CONCATENATE("R",'Mapa final'!$A$19),"")</f>
        <v/>
      </c>
      <c r="AG37" s="426"/>
      <c r="AH37" s="426" t="str">
        <f ca="1">IF(AND('Mapa final'!$Q$20="Baja",'Mapa final'!$U$20="Mayor"),CONCATENATE("R",'Mapa final'!$A$20),"")</f>
        <v/>
      </c>
      <c r="AI37" s="410"/>
      <c r="AJ37" s="427" t="str">
        <f ca="1">IF(AND('Mapa final'!$Q$18="Baja",'Mapa final'!$U$18="Catastrófico"),CONCATENATE("R",'Mapa final'!$A$18),"")</f>
        <v/>
      </c>
      <c r="AK37" s="428"/>
      <c r="AL37" s="428" t="str">
        <f ca="1">IF(AND('Mapa final'!$Q$19="Baja",'Mapa final'!$U$19="Catastrófico"),CONCATENATE("R",'Mapa final'!$A$19),"")</f>
        <v/>
      </c>
      <c r="AM37" s="428"/>
      <c r="AN37" s="428" t="str">
        <f>IF(AND('Mapa final'!$Q$20="Baja",'Mapa final'!$L$20="Catastrófico"),CONCATENATE("R",'Mapa final'!$A$20),"")</f>
        <v/>
      </c>
      <c r="AO37" s="429"/>
      <c r="AP37" s="69"/>
      <c r="AQ37" s="396"/>
      <c r="AR37" s="397"/>
      <c r="AS37" s="397"/>
      <c r="AT37" s="397"/>
      <c r="AU37" s="397"/>
      <c r="AV37" s="398"/>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364"/>
      <c r="E38" s="364"/>
      <c r="F38" s="365"/>
      <c r="G38" s="404"/>
      <c r="H38" s="405"/>
      <c r="I38" s="405"/>
      <c r="J38" s="405"/>
      <c r="K38" s="405"/>
      <c r="L38" s="447"/>
      <c r="M38" s="445"/>
      <c r="N38" s="445"/>
      <c r="O38" s="445"/>
      <c r="P38" s="445"/>
      <c r="Q38" s="446"/>
      <c r="R38" s="421"/>
      <c r="S38" s="444"/>
      <c r="T38" s="444"/>
      <c r="U38" s="444"/>
      <c r="V38" s="444"/>
      <c r="W38" s="437"/>
      <c r="X38" s="421"/>
      <c r="Y38" s="444"/>
      <c r="Z38" s="444"/>
      <c r="AA38" s="444"/>
      <c r="AB38" s="444"/>
      <c r="AC38" s="437"/>
      <c r="AD38" s="413"/>
      <c r="AE38" s="426"/>
      <c r="AF38" s="426"/>
      <c r="AG38" s="426"/>
      <c r="AH38" s="426"/>
      <c r="AI38" s="410"/>
      <c r="AJ38" s="427"/>
      <c r="AK38" s="428"/>
      <c r="AL38" s="428"/>
      <c r="AM38" s="428"/>
      <c r="AN38" s="428"/>
      <c r="AO38" s="429"/>
      <c r="AP38" s="69"/>
      <c r="AQ38" s="396"/>
      <c r="AR38" s="397"/>
      <c r="AS38" s="397"/>
      <c r="AT38" s="397"/>
      <c r="AU38" s="397"/>
      <c r="AV38" s="398"/>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364"/>
      <c r="E39" s="364"/>
      <c r="F39" s="365"/>
      <c r="G39" s="404"/>
      <c r="H39" s="405"/>
      <c r="I39" s="405"/>
      <c r="J39" s="405"/>
      <c r="K39" s="405"/>
      <c r="L39" s="447" t="str">
        <f ca="1">IF(AND('Mapa final'!$Q$21="Baja",'Mapa final'!$U$21="Leve"),CONCATENATE("R",'Mapa final'!$A$21),"")</f>
        <v/>
      </c>
      <c r="M39" s="445"/>
      <c r="N39" s="445" t="str">
        <f>IF(AND('Mapa final'!$L$22="Baja",'Mapa final'!$P$22="Leve"),CONCATENATE("R",'Mapa final'!$A$22),"")</f>
        <v/>
      </c>
      <c r="O39" s="445"/>
      <c r="P39" s="445" t="str">
        <f>IF(AND('Mapa final'!$L$23="Baja",'Mapa final'!$P$23="Leve"),CONCATENATE("R",'Mapa final'!$A$23),"")</f>
        <v/>
      </c>
      <c r="Q39" s="446"/>
      <c r="R39" s="421" t="str">
        <f ca="1">IF(AND('Mapa final'!$Q$21="Baja",'Mapa final'!$U$21="Menor"),CONCATENATE("R",'Mapa final'!$A$21),"")</f>
        <v/>
      </c>
      <c r="S39" s="444"/>
      <c r="T39" s="444" t="str">
        <f ca="1">IF(AND('Mapa final'!$LR$22="Baja",'Mapa final'!$U$22="Menor"),CONCATENATE("R",'Mapa final'!$A$22),"")</f>
        <v/>
      </c>
      <c r="U39" s="444"/>
      <c r="V39" s="444" t="str">
        <f>IF(AND('Mapa final'!$Q$23="Baja",'Mapa final'!$U$23="Menor"),CONCATENATE("R",'Mapa final'!$A$23),"")</f>
        <v/>
      </c>
      <c r="W39" s="437"/>
      <c r="X39" s="421" t="str">
        <f ca="1">IF(AND('Mapa final'!$Q$21="Baja",'Mapa final'!$U$21="Moderado"),CONCATENATE("R",'Mapa final'!$A$21),"")</f>
        <v/>
      </c>
      <c r="Y39" s="444"/>
      <c r="Z39" s="444" t="str">
        <f ca="1">IF(AND('Mapa final'!$Q$22="Baja",'Mapa final'!$U$22="Moderado"),CONCATENATE("R",'Mapa final'!$A$22),"")</f>
        <v/>
      </c>
      <c r="AA39" s="444"/>
      <c r="AB39" s="444" t="str">
        <f>IF(AND('Mapa final'!$Q$23="Baja",'Mapa final'!$U$23="Moderado"),CONCATENATE("R",'Mapa final'!$A$23),"")</f>
        <v/>
      </c>
      <c r="AC39" s="437"/>
      <c r="AD39" s="413" t="str">
        <f ca="1">IF(AND('Mapa final'!$Q$21="Baja",'Mapa final'!$U$21="Mayor"),CONCATENATE("R",'Mapa final'!$A$21),"")</f>
        <v/>
      </c>
      <c r="AE39" s="426"/>
      <c r="AF39" s="426" t="str">
        <f ca="1">IF(AND('Mapa final'!$Q$22="Baja",'Mapa final'!$U$22="Mayor"),CONCATENATE("R",'Mapa final'!$A$22),"")</f>
        <v/>
      </c>
      <c r="AG39" s="426"/>
      <c r="AH39" s="426" t="str">
        <f>IF(AND('Mapa final'!$Q$23="Baja",'Mapa final'!$U$23="Mayor"),CONCATENATE("R",'Mapa final'!$A$23),"")</f>
        <v/>
      </c>
      <c r="AI39" s="410"/>
      <c r="AJ39" s="427" t="str">
        <f ca="1">IF(AND('Mapa final'!$Q$21="Baja",'Mapa final'!$U$21="Catastrófico"),CONCATENATE("R",'Mapa final'!$A$21),"")</f>
        <v/>
      </c>
      <c r="AK39" s="428"/>
      <c r="AL39" s="428" t="str">
        <f ca="1">IF(AND('Mapa final'!$Q$22="Baja",'Mapa final'!$U$22="Catastrófico"),CONCATENATE("R",'Mapa final'!$A$22),"")</f>
        <v/>
      </c>
      <c r="AM39" s="428"/>
      <c r="AN39" s="428" t="str">
        <f>IF(AND('Mapa final'!$Q$23="Baja",'Mapa final'!$U$23="Catastrófico"),CONCATENATE("R",'Mapa final'!$A$23),"")</f>
        <v/>
      </c>
      <c r="AO39" s="429"/>
      <c r="AP39" s="69"/>
      <c r="AQ39" s="396"/>
      <c r="AR39" s="397"/>
      <c r="AS39" s="397"/>
      <c r="AT39" s="397"/>
      <c r="AU39" s="397"/>
      <c r="AV39" s="398"/>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364"/>
      <c r="E40" s="364"/>
      <c r="F40" s="365"/>
      <c r="G40" s="404"/>
      <c r="H40" s="405"/>
      <c r="I40" s="405"/>
      <c r="J40" s="405"/>
      <c r="K40" s="405"/>
      <c r="L40" s="447"/>
      <c r="M40" s="445"/>
      <c r="N40" s="445"/>
      <c r="O40" s="445"/>
      <c r="P40" s="445"/>
      <c r="Q40" s="446"/>
      <c r="R40" s="421"/>
      <c r="S40" s="444"/>
      <c r="T40" s="444"/>
      <c r="U40" s="444"/>
      <c r="V40" s="444"/>
      <c r="W40" s="437"/>
      <c r="X40" s="421"/>
      <c r="Y40" s="444"/>
      <c r="Z40" s="444"/>
      <c r="AA40" s="444"/>
      <c r="AB40" s="444"/>
      <c r="AC40" s="437"/>
      <c r="AD40" s="413"/>
      <c r="AE40" s="426"/>
      <c r="AF40" s="426"/>
      <c r="AG40" s="426"/>
      <c r="AH40" s="426"/>
      <c r="AI40" s="410"/>
      <c r="AJ40" s="427"/>
      <c r="AK40" s="428"/>
      <c r="AL40" s="428"/>
      <c r="AM40" s="428"/>
      <c r="AN40" s="428"/>
      <c r="AO40" s="429"/>
      <c r="AP40" s="69"/>
      <c r="AQ40" s="396"/>
      <c r="AR40" s="397"/>
      <c r="AS40" s="397"/>
      <c r="AT40" s="397"/>
      <c r="AU40" s="397"/>
      <c r="AV40" s="398"/>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364"/>
      <c r="E41" s="364"/>
      <c r="F41" s="365"/>
      <c r="G41" s="404"/>
      <c r="H41" s="405"/>
      <c r="I41" s="405"/>
      <c r="J41" s="405"/>
      <c r="K41" s="405"/>
      <c r="L41" s="447" t="str">
        <f>IF(AND('Mapa final'!$Q$24="Baja",'Mapa final'!$U$24="Leve"),CONCATENATE("R",'Mapa final'!$A$24),"")</f>
        <v/>
      </c>
      <c r="M41" s="445"/>
      <c r="N41" s="445" t="str">
        <f>IF(AND('Mapa final'!$L$25="Baja",'Mapa final'!$P$25="Leve"),CONCATENATE("R",'Mapa final'!$A$25),"")</f>
        <v/>
      </c>
      <c r="O41" s="445"/>
      <c r="P41" s="445" t="str">
        <f>IF(AND('Mapa final'!$L$26="Baja",'Mapa final'!$P$26="Leve"),CONCATENATE("R",'Mapa final'!$A$26),"")</f>
        <v/>
      </c>
      <c r="Q41" s="446"/>
      <c r="R41" s="421" t="str">
        <f>IF(AND('Mapa final'!$Q$24="Baja",'Mapa final'!$U$24="Menor"),CONCATENATE("R",'Mapa final'!$A$24),"")</f>
        <v/>
      </c>
      <c r="S41" s="444"/>
      <c r="T41" s="444" t="str">
        <f>IF(AND('Mapa final'!$Q$25="Baja",'Mapa final'!$U$25="Menor"),CONCATENATE("R",'Mapa final'!$A$25),"")</f>
        <v/>
      </c>
      <c r="U41" s="444"/>
      <c r="V41" s="444" t="str">
        <f>IF(AND('Mapa final'!$Q$26="Baja",'Mapa final'!$U$26="Menor"),CONCATENATE("R",'Mapa final'!$A$26),"")</f>
        <v/>
      </c>
      <c r="W41" s="437"/>
      <c r="X41" s="421" t="str">
        <f>IF(AND('Mapa final'!$Q$24="Baja",'Mapa final'!$U$24="Moderado"),CONCATENATE("R",'Mapa final'!$A$24),"")</f>
        <v/>
      </c>
      <c r="Y41" s="444"/>
      <c r="Z41" s="444" t="str">
        <f>IF(AND('Mapa final'!$Q$25="Baja",'Mapa final'!$U$25="Moderado"),CONCATENATE("R",'Mapa final'!$A$25),"")</f>
        <v/>
      </c>
      <c r="AA41" s="444"/>
      <c r="AB41" s="444" t="str">
        <f>IF(AND('Mapa final'!$Q$26="Baja",'Mapa final'!$U$26="Moderado"),CONCATENATE("R",'Mapa final'!$A$26),"")</f>
        <v/>
      </c>
      <c r="AC41" s="437"/>
      <c r="AD41" s="413" t="str">
        <f>IF(AND('Mapa final'!$Q$24="Baja",'Mapa final'!$U$24="Mayor"),CONCATENATE("R",'Mapa final'!$A$24),"")</f>
        <v/>
      </c>
      <c r="AE41" s="426"/>
      <c r="AF41" s="426" t="str">
        <f>IF(AND('Mapa final'!$Q$25="Baja",'Mapa final'!$U$25="Mayor"),CONCATENATE("R",'Mapa final'!$A$25),"")</f>
        <v/>
      </c>
      <c r="AG41" s="426"/>
      <c r="AH41" s="426" t="str">
        <f>IF(AND('Mapa final'!$Q$26="Baja",'Mapa final'!$U$26="Mayor"),CONCATENATE("R",'Mapa final'!$A$26),"")</f>
        <v/>
      </c>
      <c r="AI41" s="410"/>
      <c r="AJ41" s="427" t="str">
        <f>IF(AND('Mapa final'!$Q$24="Baja",'Mapa final'!$U$24="Catastrófico"),CONCATENATE("R",'Mapa final'!$A$24),"")</f>
        <v/>
      </c>
      <c r="AK41" s="428"/>
      <c r="AL41" s="428" t="str">
        <f>IF(AND('Mapa final'!$Q$25="Baja",'Mapa final'!$U$25="Catastrófico"),CONCATENATE("R",'Mapa final'!$A$25),"")</f>
        <v/>
      </c>
      <c r="AM41" s="428"/>
      <c r="AN41" s="428" t="str">
        <f>IF(AND('Mapa final'!$Q$26="Baja",'Mapa final'!$U$26="Catastrófico"),CONCATENATE("R",'Mapa final'!$A$26),"")</f>
        <v/>
      </c>
      <c r="AO41" s="429"/>
      <c r="AP41" s="69"/>
      <c r="AQ41" s="396"/>
      <c r="AR41" s="397"/>
      <c r="AS41" s="397"/>
      <c r="AT41" s="397"/>
      <c r="AU41" s="397"/>
      <c r="AV41" s="398"/>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364"/>
      <c r="E42" s="364"/>
      <c r="F42" s="365"/>
      <c r="G42" s="407"/>
      <c r="H42" s="408"/>
      <c r="I42" s="408"/>
      <c r="J42" s="408"/>
      <c r="K42" s="408"/>
      <c r="L42" s="448"/>
      <c r="M42" s="449"/>
      <c r="N42" s="449"/>
      <c r="O42" s="449"/>
      <c r="P42" s="449"/>
      <c r="Q42" s="450"/>
      <c r="R42" s="438"/>
      <c r="S42" s="439"/>
      <c r="T42" s="439"/>
      <c r="U42" s="439"/>
      <c r="V42" s="439"/>
      <c r="W42" s="440"/>
      <c r="X42" s="438"/>
      <c r="Y42" s="439"/>
      <c r="Z42" s="439"/>
      <c r="AA42" s="439"/>
      <c r="AB42" s="439"/>
      <c r="AC42" s="440"/>
      <c r="AD42" s="424"/>
      <c r="AE42" s="419"/>
      <c r="AF42" s="419"/>
      <c r="AG42" s="419"/>
      <c r="AH42" s="419"/>
      <c r="AI42" s="419"/>
      <c r="AJ42" s="433"/>
      <c r="AK42" s="434"/>
      <c r="AL42" s="434"/>
      <c r="AM42" s="434"/>
      <c r="AN42" s="434"/>
      <c r="AO42" s="435"/>
      <c r="AP42" s="69"/>
      <c r="AQ42" s="399"/>
      <c r="AR42" s="400"/>
      <c r="AS42" s="400"/>
      <c r="AT42" s="400"/>
      <c r="AU42" s="400"/>
      <c r="AV42" s="401"/>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364"/>
      <c r="E43" s="364"/>
      <c r="F43" s="365"/>
      <c r="G43" s="402" t="s">
        <v>112</v>
      </c>
      <c r="H43" s="403"/>
      <c r="I43" s="403"/>
      <c r="J43" s="403"/>
      <c r="K43" s="403"/>
      <c r="L43" s="451" t="str">
        <f ca="1">IF(AND('Mapa final'!$Q$15="Muy Baja",'Mapa final'!$U$15="Leve"),CONCATENATE("R",'Mapa final'!$A$15),"")</f>
        <v/>
      </c>
      <c r="M43" s="452"/>
      <c r="N43" s="452" t="str">
        <f>IF(AND('Mapa final'!$L$16="Muy Baja",'Mapa final'!$P$16="Leve"),CONCATENATE("R",'Mapa final'!$A$16),"")</f>
        <v/>
      </c>
      <c r="O43" s="452"/>
      <c r="P43" s="452" t="str">
        <f>IF(AND('Mapa final'!$L$17="Muy Baja",'Mapa final'!$P$17="Leve"),CONCATENATE("R",'Mapa final'!$A$17),"")</f>
        <v/>
      </c>
      <c r="Q43" s="453"/>
      <c r="R43" s="451" t="str">
        <f ca="1">IF(AND('Mapa final'!$Q$15="Muy Baja",'Mapa final'!$U$15="Menor"),CONCATENATE("R",'Mapa final'!$A$15),"")</f>
        <v/>
      </c>
      <c r="S43" s="452"/>
      <c r="T43" s="452" t="str">
        <f ca="1">IF(AND('Mapa final'!$Q$16="Muy Baja",'Mapa final'!$U$16="Menor"),CONCATENATE("R",'Mapa final'!$A$16),"")</f>
        <v/>
      </c>
      <c r="U43" s="452"/>
      <c r="V43" s="452" t="str">
        <f ca="1">IF(AND('Mapa final'!$Q$17="Muy Baja",'Mapa final'!$U$17="Menor"),CONCATENATE("R",'Mapa final'!$A$17),"")</f>
        <v/>
      </c>
      <c r="W43" s="453"/>
      <c r="X43" s="441" t="str">
        <f ca="1">IF(AND('Mapa final'!$Q$15="Muy Baja",'Mapa final'!$U$15="Moderado"),CONCATENATE("R",'Mapa final'!$A$15),"")</f>
        <v/>
      </c>
      <c r="Y43" s="442"/>
      <c r="Z43" s="442" t="str">
        <f ca="1">IF(AND('Mapa final'!Q$16="Muy Baja",'Mapa final'!$U$16="Moderado"),CONCATENATE("R",'Mapa final'!$A$16),"")</f>
        <v/>
      </c>
      <c r="AA43" s="442"/>
      <c r="AB43" s="442" t="str">
        <f ca="1">IF(AND('Mapa final'!$Q$17="Muy Baja",'Mapa final'!$U$17="Moderado"),CONCATENATE("R",'Mapa final'!$A$17),"")</f>
        <v/>
      </c>
      <c r="AC43" s="443"/>
      <c r="AD43" s="411" t="str">
        <f ca="1">IF(AND('Mapa final'!$Q$15="Muy Baja",'Mapa final'!$U$15="Mayor"),CONCATENATE("R",'Mapa final'!$A$15),"")</f>
        <v/>
      </c>
      <c r="AE43" s="412"/>
      <c r="AF43" s="412" t="str">
        <f ca="1">IF(AND('Mapa final'!$Q$16="Muy Baja",'Mapa final'!$U$16="Mayor"),CONCATENATE("R",'Mapa final'!$A$16),"")</f>
        <v/>
      </c>
      <c r="AG43" s="412"/>
      <c r="AH43" s="412" t="str">
        <f ca="1">IF(AND('Mapa final'!$Q$17="Muy Baja",'Mapa final'!$U$17="Mayor"),CONCATENATE("R",'Mapa final'!$D$17),"")</f>
        <v>R3</v>
      </c>
      <c r="AI43" s="425"/>
      <c r="AJ43" s="427" t="str">
        <f ca="1">IF(AND('Mapa final'!$Q$15="Muy Baja",'Mapa final'!$U$15="Catastrófico"),CONCATENATE("R",'Mapa final'!$D$15),"")</f>
        <v>R1</v>
      </c>
      <c r="AK43" s="428"/>
      <c r="AL43" s="428" t="str">
        <f ca="1">IF(AND('Mapa final'!$Q$16="Muy Baja",'Mapa final'!$U$16="Catastrófico"),CONCATENATE("R",'Mapa final'!$D$16),"")</f>
        <v>R2</v>
      </c>
      <c r="AM43" s="428"/>
      <c r="AN43" s="428" t="str">
        <f ca="1">IF(AND('Mapa final'!$Q$17="Muy Baja",'Mapa final'!$U$17="Catastrófico"),CONCATENATE("R",'Mapa final'!$A$17),"")</f>
        <v/>
      </c>
      <c r="AO43" s="42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364"/>
      <c r="E44" s="364"/>
      <c r="F44" s="365"/>
      <c r="G44" s="404"/>
      <c r="H44" s="405"/>
      <c r="I44" s="405"/>
      <c r="J44" s="405"/>
      <c r="K44" s="406"/>
      <c r="L44" s="447"/>
      <c r="M44" s="445"/>
      <c r="N44" s="445"/>
      <c r="O44" s="445"/>
      <c r="P44" s="445"/>
      <c r="Q44" s="446"/>
      <c r="R44" s="447"/>
      <c r="S44" s="445"/>
      <c r="T44" s="455"/>
      <c r="U44" s="455"/>
      <c r="V44" s="455"/>
      <c r="W44" s="446"/>
      <c r="X44" s="421"/>
      <c r="Y44" s="444"/>
      <c r="Z44" s="444"/>
      <c r="AA44" s="444"/>
      <c r="AB44" s="444"/>
      <c r="AC44" s="437"/>
      <c r="AD44" s="413"/>
      <c r="AE44" s="426"/>
      <c r="AF44" s="426"/>
      <c r="AG44" s="426"/>
      <c r="AH44" s="426"/>
      <c r="AI44" s="418"/>
      <c r="AJ44" s="427"/>
      <c r="AK44" s="436"/>
      <c r="AL44" s="436"/>
      <c r="AM44" s="436"/>
      <c r="AN44" s="436"/>
      <c r="AO44" s="42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364"/>
      <c r="E45" s="364"/>
      <c r="F45" s="365"/>
      <c r="G45" s="404"/>
      <c r="H45" s="405"/>
      <c r="I45" s="405"/>
      <c r="J45" s="405"/>
      <c r="K45" s="406"/>
      <c r="L45" s="447" t="str">
        <f ca="1">IF(AND('Mapa final'!$Q$18="Muy Baja",'Mapa final'!$U$18="Leve"),CONCATENATE("R",'Mapa final'!$A$18),"")</f>
        <v/>
      </c>
      <c r="M45" s="445"/>
      <c r="N45" s="445" t="str">
        <f>IF(AND('Mapa final'!$L$19="Muy Baja",'Mapa final'!$P$19="Leve"),CONCATENATE("R",'Mapa final'!$A$19),"")</f>
        <v/>
      </c>
      <c r="O45" s="445"/>
      <c r="P45" s="445" t="str">
        <f>IF(AND('Mapa final'!$L$20="Muy Baja",'Mapa final'!$P$20="Leve"),CONCATENATE("R",'Mapa final'!$A$20),"")</f>
        <v/>
      </c>
      <c r="Q45" s="446"/>
      <c r="R45" s="447" t="str">
        <f ca="1">IF(AND('Mapa final'!$Q$18="Muy Baja",'Mapa final'!$U$18="Menor"),CONCATENATE("R",'Mapa final'!$A$18),"")</f>
        <v/>
      </c>
      <c r="S45" s="445"/>
      <c r="T45" s="455" t="str">
        <f ca="1">IF(AND('Mapa final'!$Q$19="Muy Baja",'Mapa final'!$U$19="Menor"),CONCATENATE("R",'Mapa final'!$A$19),"")</f>
        <v/>
      </c>
      <c r="U45" s="455"/>
      <c r="V45" s="455" t="str">
        <f ca="1">IF(AND('Mapa final'!$Q$20="Muy Baja",'Mapa final'!$U$20="Menor"),CONCATENATE("R",'Mapa final'!$A$20),"")</f>
        <v/>
      </c>
      <c r="W45" s="446"/>
      <c r="X45" s="421" t="str">
        <f ca="1">IF(AND('Mapa final'!$Q$18="Muy Baja",'Mapa final'!$U$18="Moderado"),CONCATENATE("R",'Mapa final'!$A$18),"")</f>
        <v/>
      </c>
      <c r="Y45" s="444"/>
      <c r="Z45" s="444" t="str">
        <f ca="1">IF(AND('Mapa final'!$Q$19="Muy Baja",'Mapa final'!$U$19="Moderado"),CONCATENATE("R",'Mapa final'!$A$19),"")</f>
        <v/>
      </c>
      <c r="AA45" s="444"/>
      <c r="AB45" s="444" t="str">
        <f ca="1">IF(AND('Mapa final'!$Q$20="Muy Baja",'Mapa final'!$U$20="Moderado"),CONCATENATE("R",'Mapa final'!$A$20),"")</f>
        <v/>
      </c>
      <c r="AC45" s="437"/>
      <c r="AD45" s="413" t="str">
        <f ca="1">IF(AND('Mapa final'!$Q$18="Muy Baja",'Mapa final'!$U$18="Mayor"),CONCATENATE("R",'Mapa final'!$A$18),"")</f>
        <v/>
      </c>
      <c r="AE45" s="426"/>
      <c r="AF45" s="426" t="str">
        <f ca="1">IF(AND('Mapa final'!$Q$19="Muy Baja",'Mapa final'!$U$19="Mayor"),CONCATENATE("R",'Mapa final'!$A$19),"")</f>
        <v/>
      </c>
      <c r="AG45" s="426"/>
      <c r="AH45" s="426" t="str">
        <f ca="1">IF(AND('Mapa final'!$Q$20="Muy Baja",'Mapa final'!$U$20="Mayor"),CONCATENATE("R",'Mapa final'!$A$20),"")</f>
        <v/>
      </c>
      <c r="AI45" s="418"/>
      <c r="AJ45" s="427" t="str">
        <f ca="1">IF(AND('Mapa final'!$Q$18="Muy Baja",'Mapa final'!$U$18="Catastrófico"),CONCATENATE("R",'Mapa final'!$A$18),"")</f>
        <v/>
      </c>
      <c r="AK45" s="436"/>
      <c r="AL45" s="436" t="str">
        <f ca="1">IF(AND('Mapa final'!$Q$19="Muy Baja",'Mapa final'!$U$19="Catastrófico"),CONCATENATE("R",'Mapa final'!$A$19),"")</f>
        <v/>
      </c>
      <c r="AM45" s="436"/>
      <c r="AN45" s="436" t="str">
        <f>IF(AND('Mapa final'!$Q$20="Muy Baja",'Mapa final'!$L$20="Catastrófico"),CONCATENATE("R",'Mapa final'!$A$20),"")</f>
        <v/>
      </c>
      <c r="AO45" s="42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364"/>
      <c r="E46" s="364"/>
      <c r="F46" s="365"/>
      <c r="G46" s="404"/>
      <c r="H46" s="405"/>
      <c r="I46" s="405"/>
      <c r="J46" s="405"/>
      <c r="K46" s="406"/>
      <c r="L46" s="447"/>
      <c r="M46" s="445"/>
      <c r="N46" s="445"/>
      <c r="O46" s="445"/>
      <c r="P46" s="445"/>
      <c r="Q46" s="446"/>
      <c r="R46" s="447"/>
      <c r="S46" s="445"/>
      <c r="T46" s="455"/>
      <c r="U46" s="455"/>
      <c r="V46" s="455"/>
      <c r="W46" s="446"/>
      <c r="X46" s="421"/>
      <c r="Y46" s="444"/>
      <c r="Z46" s="444"/>
      <c r="AA46" s="444"/>
      <c r="AB46" s="444"/>
      <c r="AC46" s="437"/>
      <c r="AD46" s="413"/>
      <c r="AE46" s="426"/>
      <c r="AF46" s="426"/>
      <c r="AG46" s="426"/>
      <c r="AH46" s="426"/>
      <c r="AI46" s="418"/>
      <c r="AJ46" s="427"/>
      <c r="AK46" s="436"/>
      <c r="AL46" s="436"/>
      <c r="AM46" s="436"/>
      <c r="AN46" s="436"/>
      <c r="AO46" s="42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364"/>
      <c r="E47" s="364"/>
      <c r="F47" s="365"/>
      <c r="G47" s="404"/>
      <c r="H47" s="405"/>
      <c r="I47" s="405"/>
      <c r="J47" s="405"/>
      <c r="K47" s="406"/>
      <c r="L47" s="447" t="str">
        <f ca="1">IF(AND('Mapa final'!$Q$21="Muy Baja",'Mapa final'!$U$21="Leve"),CONCATENATE("R",'Mapa final'!$A$21),"")</f>
        <v/>
      </c>
      <c r="M47" s="445"/>
      <c r="N47" s="445" t="str">
        <f>IF(AND('Mapa final'!$L$22="Muy Baja",'Mapa final'!$P$22="Leve"),CONCATENATE("R",'Mapa final'!$A$22),"")</f>
        <v/>
      </c>
      <c r="O47" s="445"/>
      <c r="P47" s="445" t="str">
        <f>IF(AND('Mapa final'!$L$23="Muy Baja",'Mapa final'!$P$23="Leve"),CONCATENATE("R",'Mapa final'!$A$23),"")</f>
        <v/>
      </c>
      <c r="Q47" s="446"/>
      <c r="R47" s="447" t="str">
        <f ca="1">IF(AND('Mapa final'!$Q$21="Muy Baja",'Mapa final'!$U$21="Menor"),CONCATENATE("R",'Mapa final'!$A$21),"")</f>
        <v/>
      </c>
      <c r="S47" s="445"/>
      <c r="T47" s="455" t="str">
        <f ca="1">IF(AND('Mapa final'!$LR$22="Muy Baja",'Mapa final'!$U$22="Menor"),CONCATENATE("R",'Mapa final'!$A$22),"")</f>
        <v/>
      </c>
      <c r="U47" s="455"/>
      <c r="V47" s="455" t="str">
        <f>IF(AND('Mapa final'!$Q$23="Muy Baja",'Mapa final'!$U$23="Menor"),CONCATENATE("R",'Mapa final'!$A$23),"")</f>
        <v/>
      </c>
      <c r="W47" s="446"/>
      <c r="X47" s="421" t="str">
        <f ca="1">IF(AND('Mapa final'!$Q$21="Muy Baja",'Mapa final'!$U$21="Moderado"),CONCATENATE("R",'Mapa final'!$A$21),"")</f>
        <v/>
      </c>
      <c r="Y47" s="444"/>
      <c r="Z47" s="444" t="str">
        <f ca="1">IF(AND('Mapa final'!$Q$22="Muy Baja",'Mapa final'!$U$22="Moderado"),CONCATENATE("R",'Mapa final'!$A$22),"")</f>
        <v/>
      </c>
      <c r="AA47" s="444"/>
      <c r="AB47" s="444" t="str">
        <f>IF(AND('Mapa final'!$Q$23="Muy Baja",'Mapa final'!$U$23="Moderado"),CONCATENATE("R",'Mapa final'!$A$23),"")</f>
        <v/>
      </c>
      <c r="AC47" s="437"/>
      <c r="AD47" s="413" t="str">
        <f ca="1">IF(AND('Mapa final'!$Q$21="Muy Baja",'Mapa final'!$U$21="Mayor"),CONCATENATE("R",'Mapa final'!$A$21),"")</f>
        <v/>
      </c>
      <c r="AE47" s="426"/>
      <c r="AF47" s="426" t="str">
        <f ca="1">IF(AND('Mapa final'!$Q$22="Muy Baja",'Mapa final'!$U$22="Mayor"),CONCATENATE("R",'Mapa final'!$A$22),"")</f>
        <v/>
      </c>
      <c r="AG47" s="426"/>
      <c r="AH47" s="426" t="str">
        <f>IF(AND('Mapa final'!$Q$23="Muy Baja",'Mapa final'!$U$23="Mayor"),CONCATENATE("R",'Mapa final'!$A$23),"")</f>
        <v/>
      </c>
      <c r="AI47" s="418"/>
      <c r="AJ47" s="427" t="str">
        <f ca="1">IF(AND('Mapa final'!$Q$21="Muy Baja",'Mapa final'!$U$21="Catastrófico"),CONCATENATE("R",'Mapa final'!$A$21),"")</f>
        <v/>
      </c>
      <c r="AK47" s="436"/>
      <c r="AL47" s="436" t="str">
        <f ca="1">IF(AND('Mapa final'!$Q$22="Muy Baja",'Mapa final'!$U$22="Catastrófico"),CONCATENATE("R",'Mapa final'!$A$22),"")</f>
        <v/>
      </c>
      <c r="AM47" s="436"/>
      <c r="AN47" s="436" t="str">
        <f>IF(AND('Mapa final'!$Q$23="Muy Baja",'Mapa final'!$U$23="Catastrófico"),CONCATENATE("R",'Mapa final'!$A$23),"")</f>
        <v/>
      </c>
      <c r="AO47" s="42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364"/>
      <c r="E48" s="364"/>
      <c r="F48" s="365"/>
      <c r="G48" s="404"/>
      <c r="H48" s="405"/>
      <c r="I48" s="405"/>
      <c r="J48" s="405"/>
      <c r="K48" s="406"/>
      <c r="L48" s="447"/>
      <c r="M48" s="445"/>
      <c r="N48" s="445"/>
      <c r="O48" s="445"/>
      <c r="P48" s="445"/>
      <c r="Q48" s="446"/>
      <c r="R48" s="447"/>
      <c r="S48" s="445"/>
      <c r="T48" s="455"/>
      <c r="U48" s="455"/>
      <c r="V48" s="455"/>
      <c r="W48" s="446"/>
      <c r="X48" s="421"/>
      <c r="Y48" s="444"/>
      <c r="Z48" s="444"/>
      <c r="AA48" s="444"/>
      <c r="AB48" s="444"/>
      <c r="AC48" s="437"/>
      <c r="AD48" s="413"/>
      <c r="AE48" s="426"/>
      <c r="AF48" s="426"/>
      <c r="AG48" s="426"/>
      <c r="AH48" s="426"/>
      <c r="AI48" s="418"/>
      <c r="AJ48" s="427"/>
      <c r="AK48" s="436"/>
      <c r="AL48" s="436"/>
      <c r="AM48" s="436"/>
      <c r="AN48" s="436"/>
      <c r="AO48" s="42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364"/>
      <c r="E49" s="364"/>
      <c r="F49" s="365"/>
      <c r="G49" s="404"/>
      <c r="H49" s="405"/>
      <c r="I49" s="405"/>
      <c r="J49" s="405"/>
      <c r="K49" s="406"/>
      <c r="L49" s="447" t="str">
        <f>IF(AND('Mapa final'!$Q$24="Muy Baja",'Mapa final'!$U$24="Leve"),CONCATENATE("R",'Mapa final'!$A$24),"")</f>
        <v/>
      </c>
      <c r="M49" s="445"/>
      <c r="N49" s="445" t="str">
        <f>IF(AND('Mapa final'!$L$25="Muy Baja",'Mapa final'!$P$25="Leve"),CONCATENATE("R",'Mapa final'!$A$25),"")</f>
        <v/>
      </c>
      <c r="O49" s="445"/>
      <c r="P49" s="445" t="str">
        <f>IF(AND('Mapa final'!$L$26="Muy Baja",'Mapa final'!$P$26="Leve"),CONCATENATE("R",'Mapa final'!$A$26),"")</f>
        <v/>
      </c>
      <c r="Q49" s="446"/>
      <c r="R49" s="445" t="str">
        <f>IF(AND('Mapa final'!$Q$24="Muy Baja",'Mapa final'!$U$24="Menor"),CONCATENATE("R",'Mapa final'!$A$24),"")</f>
        <v/>
      </c>
      <c r="S49" s="455"/>
      <c r="T49" s="455" t="str">
        <f>IF(AND('Mapa final'!$Q$25="Muy Baja",'Mapa final'!$U$25="Menor"),CONCATENATE("R",'Mapa final'!$A$25),"")</f>
        <v/>
      </c>
      <c r="U49" s="455"/>
      <c r="V49" s="455" t="str">
        <f>IF(AND('Mapa final'!$Q$26="Muy Baja",'Mapa final'!$U$26="Menor"),CONCATENATE("R",'Mapa final'!$A$26),"")</f>
        <v/>
      </c>
      <c r="W49" s="446"/>
      <c r="X49" s="421" t="str">
        <f>IF(AND('Mapa final'!$Q$24="Muy Baja",'Mapa final'!$U$24="Moderado"),CONCATENATE("R",'Mapa final'!$A$24),"")</f>
        <v/>
      </c>
      <c r="Y49" s="444"/>
      <c r="Z49" s="444" t="str">
        <f>IF(AND('Mapa final'!$Q$25="Muy Baja",'Mapa final'!$U$25="Moderado"),CONCATENATE("R",'Mapa final'!$A$25),"")</f>
        <v/>
      </c>
      <c r="AA49" s="444"/>
      <c r="AB49" s="444" t="str">
        <f>IF(AND('Mapa final'!$Q$26="Muy Baja",'Mapa final'!$U$26="Moderado"),CONCATENATE("R",'Mapa final'!$A$26),"")</f>
        <v/>
      </c>
      <c r="AC49" s="437"/>
      <c r="AD49" s="413" t="str">
        <f>IF(AND('Mapa final'!$Q$24="Muy Baja",'Mapa final'!$U$24="Mayor"),CONCATENATE("R",'Mapa final'!$A$24),"")</f>
        <v/>
      </c>
      <c r="AE49" s="426"/>
      <c r="AF49" s="426" t="str">
        <f>IF(AND('Mapa final'!$Q$25="Muy Baja",'Mapa final'!$U$25="Mayor"),CONCATENATE("R",'Mapa final'!$A$25),"")</f>
        <v/>
      </c>
      <c r="AG49" s="426"/>
      <c r="AH49" s="426" t="str">
        <f>IF(AND('Mapa final'!$Q$26="Muy Baja",'Mapa final'!$U$26="Mayor"),CONCATENATE("R",'Mapa final'!$A$26),"")</f>
        <v/>
      </c>
      <c r="AI49" s="418"/>
      <c r="AJ49" s="427" t="str">
        <f>IF(AND('Mapa final'!$Q$24="Muy Baja",'Mapa final'!$U$24="Catastrófico"),CONCATENATE("R",'Mapa final'!$A$24),"")</f>
        <v/>
      </c>
      <c r="AK49" s="436"/>
      <c r="AL49" s="436" t="str">
        <f>IF(AND('Mapa final'!$Q$25="Muy Baja",'Mapa final'!$U$25="Catastrófico"),CONCATENATE("R",'Mapa final'!$A$25),"")</f>
        <v/>
      </c>
      <c r="AM49" s="436"/>
      <c r="AN49" s="436" t="str">
        <f>IF(AND('Mapa final'!$Q$26="Muy Baja",'Mapa final'!$U$26="Catastrófico"),CONCATENATE("R",'Mapa final'!$A$26),"")</f>
        <v/>
      </c>
      <c r="AO49" s="42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364"/>
      <c r="E50" s="364"/>
      <c r="F50" s="365"/>
      <c r="G50" s="407"/>
      <c r="H50" s="408"/>
      <c r="I50" s="408"/>
      <c r="J50" s="408"/>
      <c r="K50" s="408"/>
      <c r="L50" s="448"/>
      <c r="M50" s="449"/>
      <c r="N50" s="449"/>
      <c r="O50" s="449"/>
      <c r="P50" s="449"/>
      <c r="Q50" s="450"/>
      <c r="R50" s="449"/>
      <c r="S50" s="449"/>
      <c r="T50" s="449"/>
      <c r="U50" s="449"/>
      <c r="V50" s="449"/>
      <c r="W50" s="450"/>
      <c r="X50" s="438"/>
      <c r="Y50" s="439"/>
      <c r="Z50" s="439"/>
      <c r="AA50" s="439"/>
      <c r="AB50" s="439"/>
      <c r="AC50" s="440"/>
      <c r="AD50" s="424"/>
      <c r="AE50" s="419"/>
      <c r="AF50" s="419"/>
      <c r="AG50" s="419"/>
      <c r="AH50" s="419"/>
      <c r="AI50" s="420"/>
      <c r="AJ50" s="433"/>
      <c r="AK50" s="434"/>
      <c r="AL50" s="434"/>
      <c r="AM50" s="434"/>
      <c r="AN50" s="434"/>
      <c r="AO50" s="435"/>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414" t="s">
        <v>111</v>
      </c>
      <c r="M51" s="406"/>
      <c r="N51" s="406"/>
      <c r="O51" s="406"/>
      <c r="P51" s="406"/>
      <c r="Q51" s="415"/>
      <c r="R51" s="402" t="s">
        <v>110</v>
      </c>
      <c r="S51" s="403"/>
      <c r="T51" s="403"/>
      <c r="U51" s="403"/>
      <c r="V51" s="403"/>
      <c r="W51" s="417"/>
      <c r="X51" s="402" t="s">
        <v>109</v>
      </c>
      <c r="Y51" s="403"/>
      <c r="Z51" s="403"/>
      <c r="AA51" s="403"/>
      <c r="AB51" s="403"/>
      <c r="AC51" s="417"/>
      <c r="AD51" s="402" t="s">
        <v>108</v>
      </c>
      <c r="AE51" s="423"/>
      <c r="AF51" s="403"/>
      <c r="AG51" s="403"/>
      <c r="AH51" s="403"/>
      <c r="AI51" s="417"/>
      <c r="AJ51" s="402" t="s">
        <v>107</v>
      </c>
      <c r="AK51" s="403"/>
      <c r="AL51" s="403"/>
      <c r="AM51" s="403"/>
      <c r="AN51" s="403"/>
      <c r="AO51" s="417"/>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404"/>
      <c r="M52" s="405"/>
      <c r="N52" s="405"/>
      <c r="O52" s="405"/>
      <c r="P52" s="405"/>
      <c r="Q52" s="415"/>
      <c r="R52" s="404"/>
      <c r="S52" s="405"/>
      <c r="T52" s="405"/>
      <c r="U52" s="405"/>
      <c r="V52" s="405"/>
      <c r="W52" s="415"/>
      <c r="X52" s="404"/>
      <c r="Y52" s="405"/>
      <c r="Z52" s="405"/>
      <c r="AA52" s="405"/>
      <c r="AB52" s="405"/>
      <c r="AC52" s="415"/>
      <c r="AD52" s="404"/>
      <c r="AE52" s="405"/>
      <c r="AF52" s="405"/>
      <c r="AG52" s="405"/>
      <c r="AH52" s="405"/>
      <c r="AI52" s="415"/>
      <c r="AJ52" s="404"/>
      <c r="AK52" s="405"/>
      <c r="AL52" s="405"/>
      <c r="AM52" s="405"/>
      <c r="AN52" s="405"/>
      <c r="AO52" s="415"/>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404"/>
      <c r="M53" s="405"/>
      <c r="N53" s="405"/>
      <c r="O53" s="405"/>
      <c r="P53" s="405"/>
      <c r="Q53" s="415"/>
      <c r="R53" s="404"/>
      <c r="S53" s="405"/>
      <c r="T53" s="405"/>
      <c r="U53" s="405"/>
      <c r="V53" s="405"/>
      <c r="W53" s="415"/>
      <c r="X53" s="404"/>
      <c r="Y53" s="405"/>
      <c r="Z53" s="405"/>
      <c r="AA53" s="405"/>
      <c r="AB53" s="405"/>
      <c r="AC53" s="415"/>
      <c r="AD53" s="404"/>
      <c r="AE53" s="405"/>
      <c r="AF53" s="405"/>
      <c r="AG53" s="405"/>
      <c r="AH53" s="405"/>
      <c r="AI53" s="415"/>
      <c r="AJ53" s="404"/>
      <c r="AK53" s="405"/>
      <c r="AL53" s="405"/>
      <c r="AM53" s="405"/>
      <c r="AN53" s="405"/>
      <c r="AO53" s="415"/>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404"/>
      <c r="M54" s="405"/>
      <c r="N54" s="405"/>
      <c r="O54" s="405"/>
      <c r="P54" s="405"/>
      <c r="Q54" s="415"/>
      <c r="R54" s="404"/>
      <c r="S54" s="405"/>
      <c r="T54" s="405"/>
      <c r="U54" s="405"/>
      <c r="V54" s="405"/>
      <c r="W54" s="415"/>
      <c r="X54" s="404"/>
      <c r="Y54" s="405"/>
      <c r="Z54" s="405"/>
      <c r="AA54" s="405"/>
      <c r="AB54" s="405"/>
      <c r="AC54" s="415"/>
      <c r="AD54" s="404"/>
      <c r="AE54" s="405"/>
      <c r="AF54" s="405"/>
      <c r="AG54" s="405"/>
      <c r="AH54" s="405"/>
      <c r="AI54" s="415"/>
      <c r="AJ54" s="404"/>
      <c r="AK54" s="405"/>
      <c r="AL54" s="405"/>
      <c r="AM54" s="405"/>
      <c r="AN54" s="405"/>
      <c r="AO54" s="415"/>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404"/>
      <c r="M55" s="405"/>
      <c r="N55" s="405"/>
      <c r="O55" s="405"/>
      <c r="P55" s="405"/>
      <c r="Q55" s="415"/>
      <c r="R55" s="404"/>
      <c r="S55" s="405"/>
      <c r="T55" s="405"/>
      <c r="U55" s="405"/>
      <c r="V55" s="405"/>
      <c r="W55" s="415"/>
      <c r="X55" s="404"/>
      <c r="Y55" s="405"/>
      <c r="Z55" s="405"/>
      <c r="AA55" s="405"/>
      <c r="AB55" s="405"/>
      <c r="AC55" s="415"/>
      <c r="AD55" s="404"/>
      <c r="AE55" s="405"/>
      <c r="AF55" s="405"/>
      <c r="AG55" s="405"/>
      <c r="AH55" s="405"/>
      <c r="AI55" s="415"/>
      <c r="AJ55" s="404"/>
      <c r="AK55" s="405"/>
      <c r="AL55" s="405"/>
      <c r="AM55" s="405"/>
      <c r="AN55" s="405"/>
      <c r="AO55" s="415"/>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407"/>
      <c r="M56" s="408"/>
      <c r="N56" s="408"/>
      <c r="O56" s="408"/>
      <c r="P56" s="408"/>
      <c r="Q56" s="416"/>
      <c r="R56" s="407"/>
      <c r="S56" s="408"/>
      <c r="T56" s="408"/>
      <c r="U56" s="408"/>
      <c r="V56" s="408"/>
      <c r="W56" s="416"/>
      <c r="X56" s="407"/>
      <c r="Y56" s="408"/>
      <c r="Z56" s="408"/>
      <c r="AA56" s="408"/>
      <c r="AB56" s="408"/>
      <c r="AC56" s="416"/>
      <c r="AD56" s="407"/>
      <c r="AE56" s="408"/>
      <c r="AF56" s="408"/>
      <c r="AG56" s="408"/>
      <c r="AH56" s="408"/>
      <c r="AI56" s="416"/>
      <c r="AJ56" s="407"/>
      <c r="AK56" s="408"/>
      <c r="AL56" s="408"/>
      <c r="AM56" s="408"/>
      <c r="AN56" s="408"/>
      <c r="AO56" s="416"/>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26" activePane="bottomLeft" state="frozen"/>
      <selection pane="bottomLeft" activeCell="AW53" sqref="AW53"/>
    </sheetView>
  </sheetViews>
  <sheetFormatPr baseColWidth="10" defaultRowHeight="15" x14ac:dyDescent="0.25"/>
  <cols>
    <col min="3" max="19" width="5.7109375" customWidth="1"/>
    <col min="20" max="20" width="6.7109375" customWidth="1"/>
    <col min="21" max="24" width="5.7109375" customWidth="1"/>
    <col min="25" max="25" width="8.42578125" customWidth="1"/>
    <col min="26" max="26" width="12" customWidth="1"/>
    <col min="27" max="27" width="5.7109375" customWidth="1"/>
    <col min="28" max="28" width="10.7109375" customWidth="1"/>
    <col min="29" max="29" width="5.7109375" customWidth="1"/>
    <col min="30" max="30" width="7.42578125" customWidth="1"/>
    <col min="31" max="31" width="8.5703125" customWidth="1"/>
    <col min="32" max="34" width="5.7109375" customWidth="1"/>
    <col min="35" max="35" width="8.42578125" customWidth="1"/>
    <col min="36" max="36" width="9.7109375" customWidth="1"/>
    <col min="37" max="40" width="5.7109375" customWidth="1"/>
    <col min="42" max="47" width="5.7109375" customWidth="1"/>
  </cols>
  <sheetData>
    <row r="1" spans="1:92" ht="15.75" thickBot="1" x14ac:dyDescent="0.3"/>
    <row r="2" spans="1:92" x14ac:dyDescent="0.25">
      <c r="C2" s="355" t="s">
        <v>251</v>
      </c>
      <c r="D2" s="356"/>
      <c r="E2" s="356"/>
      <c r="F2" s="356"/>
      <c r="G2" s="356"/>
      <c r="H2" s="356"/>
      <c r="I2" s="356"/>
      <c r="J2" s="357"/>
      <c r="K2" s="346" t="s">
        <v>205</v>
      </c>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8"/>
      <c r="AO2" s="278" t="s">
        <v>377</v>
      </c>
      <c r="AP2" s="343"/>
      <c r="AQ2" s="343"/>
      <c r="AR2" s="343"/>
      <c r="AS2" s="343"/>
      <c r="AT2" s="343"/>
      <c r="AU2" s="251"/>
    </row>
    <row r="3" spans="1:92" x14ac:dyDescent="0.25">
      <c r="C3" s="358"/>
      <c r="D3" s="359"/>
      <c r="E3" s="359"/>
      <c r="F3" s="359"/>
      <c r="G3" s="359"/>
      <c r="H3" s="359"/>
      <c r="I3" s="359"/>
      <c r="J3" s="360"/>
      <c r="K3" s="349"/>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1"/>
      <c r="AO3" s="279" t="s">
        <v>264</v>
      </c>
      <c r="AP3" s="344"/>
      <c r="AQ3" s="344"/>
      <c r="AR3" s="344"/>
      <c r="AS3" s="344"/>
      <c r="AT3" s="344"/>
      <c r="AU3" s="253"/>
    </row>
    <row r="4" spans="1:92" x14ac:dyDescent="0.25">
      <c r="C4" s="358"/>
      <c r="D4" s="359"/>
      <c r="E4" s="359"/>
      <c r="F4" s="359"/>
      <c r="G4" s="359"/>
      <c r="H4" s="359"/>
      <c r="I4" s="359"/>
      <c r="J4" s="360"/>
      <c r="K4" s="349"/>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1"/>
      <c r="AO4" s="279" t="s">
        <v>389</v>
      </c>
      <c r="AP4" s="344" t="s">
        <v>263</v>
      </c>
      <c r="AQ4" s="344"/>
      <c r="AR4" s="344"/>
      <c r="AS4" s="344"/>
      <c r="AT4" s="344"/>
      <c r="AU4" s="253"/>
    </row>
    <row r="5" spans="1:92" ht="15.75" thickBot="1" x14ac:dyDescent="0.3">
      <c r="C5" s="361"/>
      <c r="D5" s="362"/>
      <c r="E5" s="362"/>
      <c r="F5" s="362"/>
      <c r="G5" s="362"/>
      <c r="H5" s="362"/>
      <c r="I5" s="362"/>
      <c r="J5" s="363"/>
      <c r="K5" s="352"/>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4"/>
      <c r="AO5" s="280" t="s">
        <v>245</v>
      </c>
      <c r="AP5" s="345" t="s">
        <v>245</v>
      </c>
      <c r="AQ5" s="345"/>
      <c r="AR5" s="345"/>
      <c r="AS5" s="345"/>
      <c r="AT5" s="345"/>
      <c r="AU5" s="255"/>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506" t="s">
        <v>266</v>
      </c>
      <c r="B8" s="506"/>
      <c r="C8" s="484" t="s">
        <v>156</v>
      </c>
      <c r="D8" s="485"/>
      <c r="E8" s="485"/>
      <c r="F8" s="485"/>
      <c r="G8" s="485"/>
      <c r="H8" s="485"/>
      <c r="I8" s="485"/>
      <c r="J8" s="485"/>
      <c r="K8" s="486" t="s">
        <v>2</v>
      </c>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485"/>
      <c r="D9" s="485"/>
      <c r="E9" s="485"/>
      <c r="F9" s="485"/>
      <c r="G9" s="485"/>
      <c r="H9" s="485"/>
      <c r="I9" s="485"/>
      <c r="J9" s="485"/>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485"/>
      <c r="D10" s="485"/>
      <c r="E10" s="485"/>
      <c r="F10" s="485"/>
      <c r="G10" s="485"/>
      <c r="H10" s="485"/>
      <c r="I10" s="485"/>
      <c r="J10" s="485"/>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364" t="s">
        <v>4</v>
      </c>
      <c r="D12" s="364"/>
      <c r="E12" s="365"/>
      <c r="F12" s="456" t="s">
        <v>115</v>
      </c>
      <c r="G12" s="457"/>
      <c r="H12" s="457"/>
      <c r="I12" s="457"/>
      <c r="J12" s="457"/>
      <c r="K12" s="32" t="str">
        <f ca="1">IF(AND('Mapa final'!$AJ$15="Muy Alta",'Mapa final'!$AL$15="Leve"),CONCATENATE("R2C",'Mapa final'!$D$15),"")</f>
        <v/>
      </c>
      <c r="L12" s="33" t="str">
        <f ca="1">IF(AND('Mapa final'!$AJ$16="Muy Alta",'Mapa final'!$AL$16="Leve"),CONCATENATE("R2C",'Mapa final'!$S$16),"")</f>
        <v/>
      </c>
      <c r="M12" s="33" t="str">
        <f ca="1">IF(AND('Mapa final'!$AJ$17="Muy Alta",'Mapa final'!$AL$17="Leve"),CONCATENATE("R2C",'Mapa final'!$S$17),"")</f>
        <v/>
      </c>
      <c r="N12" s="33" t="str">
        <f ca="1">IF(AND('Mapa final'!$AJ$18="Muy Alta",'Mapa final'!$AL$18="Leve"),CONCATENATE("R2C",'Mapa final'!$S$18),"")</f>
        <v/>
      </c>
      <c r="O12" s="33" t="str">
        <f>IF(AND('Mapa final'!$AJ$19="Muy Alta",'Mapa final'!$AL$19="Leve"),CONCATENATE("R2C",'Mapa final'!$S$19),"")</f>
        <v/>
      </c>
      <c r="P12" s="34" t="str">
        <f>IF(AND('Mapa final'!$AJ$20="Muy Alta",'Mapa final'!$AL$20="Leve"),CONCATENATE("R2C",'Mapa final'!$S$20),"")</f>
        <v/>
      </c>
      <c r="Q12" s="33" t="str">
        <f ca="1">IF(AND('Mapa final'!$AJ$15="Muy Alta",'Mapa final'!$AL$15="Menor"),CONCATENATE("R2C",'Mapa final'!$D$15),"")</f>
        <v/>
      </c>
      <c r="R12" s="33" t="str">
        <f ca="1">IF(AND('Mapa final'!$AJ$16="Muy Alta",'Mapa final'!$AL$16="Menore"),CONCATENATE("R2C",'Mapa final'!$S$16),"")</f>
        <v/>
      </c>
      <c r="S12" s="33" t="str">
        <f ca="1">IF(AND('Mapa final'!$AJ$17="Muy Alta",'Mapa final'!$AL$17="Menor"),CONCATENATE("R2C",'Mapa final'!$S$17),"")</f>
        <v/>
      </c>
      <c r="T12" s="33" t="str">
        <f ca="1">IF(AND('Mapa final'!$AJ$18="Muy Alta",'Mapa final'!$AL$18="Menor"),CONCATENATE("R2C",'Mapa final'!$S$18),"")</f>
        <v/>
      </c>
      <c r="U12" s="33" t="str">
        <f>IF(AND('Mapa final'!$AJ$19="Muy Alta",'Mapa final'!$AL$19="Menor"),CONCATENATE("R2C",'Mapa final'!$S$19),"")</f>
        <v/>
      </c>
      <c r="V12" s="34" t="str">
        <f>IF(AND('Mapa final'!$AJ$20="Muy Alta",'Mapa final'!$AL$20="Menor"),CONCATENATE("R2C",'Mapa final'!$S$20),"")</f>
        <v/>
      </c>
      <c r="W12" s="32" t="str">
        <f ca="1">IF(AND('Mapa final'!$AJ$15="Muy Alta",'Mapa final'!$AL$15="Moderado"),CONCATENATE("R2C",'Mapa final'!$D$15),"")</f>
        <v/>
      </c>
      <c r="X12" s="33" t="str">
        <f ca="1">IF(AND('Mapa final'!$AJ$16="Muy Alta",'Mapa final'!$AL$16="Moderado"),CONCATENATE("R2C",'Mapa final'!$S$16),"")</f>
        <v/>
      </c>
      <c r="Y12" s="33"/>
      <c r="Z12" s="33" t="str">
        <f ca="1">IF(AND('Mapa final'!$AJ$18="Muy Alta",'Mapa final'!$AL$18="Moderado"),CONCATENATE("R2C",'Mapa final'!$S$18),"")</f>
        <v/>
      </c>
      <c r="AA12" s="33" t="str">
        <f>IF(AND('Mapa final'!$AJ$19="Muy Alta",'Mapa final'!$AL$19="Moderado"),CONCATENATE("R2C",'Mapa final'!$S$19),"")</f>
        <v/>
      </c>
      <c r="AB12" s="34" t="str">
        <f>IF(AND('Mapa final'!$AJ$20="Muy Alta",'Mapa final'!$AL$20="Moderado"),CONCATENATE("R2C",'Mapa final'!$S$20),"")</f>
        <v/>
      </c>
      <c r="AC12" s="32" t="str">
        <f ca="1">IF(AND('Mapa final'!$AJ$15="Muy Alta",'Mapa final'!$AL$15="Mayor"),CONCATENATE("R2C",'Mapa final'!$D$15),"")</f>
        <v/>
      </c>
      <c r="AD12" s="33" t="str">
        <f ca="1">IF(AND('Mapa final'!$AJ$16="Muy Alta",'Mapa final'!$AL$16="Mayor"),CONCATENATE("R2C",'Mapa final'!$S$16),"")</f>
        <v/>
      </c>
      <c r="AE12" s="33" t="str">
        <f ca="1">IF(AND('Mapa final'!$AJ$17="Muy Alta",'Mapa final'!$AL$17="Mayor"),CONCATENATE("R2C",'Mapa final'!$S$17),"")</f>
        <v/>
      </c>
      <c r="AF12" s="33" t="str">
        <f ca="1">IF(AND('Mapa final'!$AJ$18="Muy Alta",'Mapa final'!$AL$18="Mayor"),CONCATENATE("R2C",'Mapa final'!$S$18),"")</f>
        <v/>
      </c>
      <c r="AG12" s="33" t="str">
        <f>IF(AND('Mapa final'!$AJ$19="Muy Alta",'Mapa final'!$AL$19="Mayor"),CONCATENATE("R2C",'Mapa final'!$S$19),"")</f>
        <v/>
      </c>
      <c r="AH12" s="34" t="str">
        <f>IF(AND('Mapa final'!$AJ$20="Muy Alta",'Mapa final'!$AL$20="Mayor"),CONCATENATE("R2C",'Mapa final'!$S$20),"")</f>
        <v/>
      </c>
      <c r="AI12" s="35" t="str">
        <f ca="1">IF(AND('Mapa final'!$AJ$15="Muy Alta",'Mapa final'!$AL$15="Catastrófico"),CONCATENATE("R2C",'Mapa final'!$D$15),"")</f>
        <v/>
      </c>
      <c r="AJ12" s="36" t="str">
        <f ca="1">IF(AND('Mapa final'!$AJ$16="Muy Alta",'Mapa final'!$AL$16="Catastrófico"),CONCATENATE("R2C",'Mapa final'!$S$16),"")</f>
        <v/>
      </c>
      <c r="AK12" s="36" t="str">
        <f ca="1">IF(AND('Mapa final'!$AJ$17="Muy Alta",'Mapa final'!$AL$17="Catastrófico"),CONCATENATE("R2C",'Mapa final'!$S$17),"")</f>
        <v/>
      </c>
      <c r="AL12" s="36" t="str">
        <f ca="1">IF(AND('Mapa final'!$AJ$18="Muy Alta",'Mapa final'!$AL$18="Catastrófico"),CONCATENATE("R2C",'Mapa final'!$S$18),"")</f>
        <v/>
      </c>
      <c r="AM12" s="36" t="str">
        <f>IF(AND('Mapa final'!$AJ$19="Muy Alta",'Mapa final'!$AL$19="Catastrófico"),CONCATENATE("R2C",'Mapa final'!$S$19),"")</f>
        <v/>
      </c>
      <c r="AN12" s="37" t="str">
        <f>IF(AND('Mapa final'!$AJ$20="Muy Alta",'Mapa final'!$AL$20="Catastrófico"),CONCATENATE("R2C",'Mapa final'!$S$20),"")</f>
        <v/>
      </c>
      <c r="AO12" s="69"/>
      <c r="AP12" s="475" t="s">
        <v>78</v>
      </c>
      <c r="AQ12" s="476"/>
      <c r="AR12" s="476"/>
      <c r="AS12" s="476"/>
      <c r="AT12" s="476"/>
      <c r="AU12" s="477"/>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364"/>
      <c r="D13" s="364"/>
      <c r="E13" s="365"/>
      <c r="F13" s="459"/>
      <c r="G13" s="460"/>
      <c r="H13" s="460"/>
      <c r="I13" s="460"/>
      <c r="J13" s="487"/>
      <c r="K13" s="38" t="str">
        <f>IF(AND('Mapa final'!$AJ$21="Muy Alta",'Mapa final'!$AL$21="Leve"),CONCATENATE("R2C",'Mapa final'!$S$21),"")</f>
        <v/>
      </c>
      <c r="L13" s="178" t="str">
        <f>IF(AND('Mapa final'!$AJ$22="Muy Alta",'Mapa final'!$AL$22="Leve"),CONCATENATE("R2C",'Mapa final'!$S$22),"")</f>
        <v/>
      </c>
      <c r="M13" s="178" t="str">
        <f>IF(AND('Mapa final'!$AJ$23="Muy Alta",'Mapa final'!$AL$23="Leve"),CONCATENATE("R2C",'Mapa final'!$S$23),"")</f>
        <v/>
      </c>
      <c r="N13" s="178" t="str">
        <f>IF(AND('Mapa final'!$AJ$24="Muy Alta",'Mapa final'!$AL$24="Leve"),CONCATENATE("R2C",'Mapa final'!$S$24),"")</f>
        <v/>
      </c>
      <c r="O13" s="178" t="str">
        <f>IF(AND('Mapa final'!$AJ$25="Muy Alta",'Mapa final'!$AL$25="Leve"),CONCATENATE("R2C",'Mapa final'!$S$25),"")</f>
        <v/>
      </c>
      <c r="P13" s="40" t="str">
        <f>IF(AND('Mapa final'!$AJ$26="Muy Alta",'Mapa final'!$AL$26="Leve"),CONCATENATE("R2C",'Mapa final'!$S$26),"")</f>
        <v/>
      </c>
      <c r="Q13" s="178" t="str">
        <f>IF(AND('Mapa final'!$AJ$21="Muy Alta",'Mapa final'!$AL$21="Menor"),CONCATENATE("R2C",'Mapa final'!$S$21),"")</f>
        <v/>
      </c>
      <c r="R13" s="39" t="str">
        <f>IF(AND('Mapa final'!$AJ$22="Muy Alta",'Mapa final'!$AL$22="Menor"),CONCATENATE("R2C",'Mapa final'!$S$22),"")</f>
        <v/>
      </c>
      <c r="S13" s="39" t="str">
        <f>IF(AND('Mapa final'!$AJ$23="Muy Alta",'Mapa final'!$AL$23="Menor"),CONCATENATE("R2C",'Mapa final'!$S$23),"")</f>
        <v/>
      </c>
      <c r="T13" s="39" t="str">
        <f>IF(AND('Mapa final'!$AJ$24="Muy Alta",'Mapa final'!$AL$24="Menor"),CONCATENATE("R2C",'Mapa final'!$S$24),"")</f>
        <v/>
      </c>
      <c r="U13" s="39" t="str">
        <f>IF(AND('Mapa final'!$AJ$25="Muy Alta",'Mapa final'!$AL$25="Menor"),CONCATENATE("R2C",'Mapa final'!$S$25),"")</f>
        <v/>
      </c>
      <c r="V13" s="40" t="str">
        <f>IF(AND('Mapa final'!$AJ$26="Muy Alta",'Mapa final'!$AL$26="Menor"),CONCATENATE("R2C",'Mapa final'!$S$26),"")</f>
        <v/>
      </c>
      <c r="W13" s="38" t="str">
        <f>IF(AND('Mapa final'!$AJ$21="Muy Alta",'Mapa final'!$AL$21="Moderado"),CONCATENATE("R2C",'Mapa final'!$S$21),"")</f>
        <v/>
      </c>
      <c r="X13" s="39" t="str">
        <f>IF(AND('Mapa final'!$AJ$22="Muy Alta",'Mapa final'!$AL$22="Moderado"),CONCATENATE("R2C",'Mapa final'!$S$22),"")</f>
        <v/>
      </c>
      <c r="Y13" s="39" t="str">
        <f>IF(AND('Mapa final'!$AJ$23="Muy Alta",'Mapa final'!$AL$23="Moderado"),CONCATENATE("R2C",'Mapa final'!$S$23),"")</f>
        <v/>
      </c>
      <c r="Z13" s="39" t="str">
        <f>IF(AND('Mapa final'!$AJ$24="Muy Alta",'Mapa final'!$AL$24="Moderado"),CONCATENATE("R2C",'Mapa final'!$S$24),"")</f>
        <v/>
      </c>
      <c r="AA13" s="39" t="str">
        <f>IF(AND('Mapa final'!$AJ$25="Muy Alta",'Mapa final'!$AL$25="Moderado"),CONCATENATE("R2C",'Mapa final'!$S$25),"")</f>
        <v/>
      </c>
      <c r="AB13" s="40" t="str">
        <f>IF(AND('Mapa final'!$AJ$26="Muy Alta",'Mapa final'!$AL$26="Moderado"),CONCATENATE("R2C",'Mapa final'!$S$26),"")</f>
        <v/>
      </c>
      <c r="AC13" s="38" t="str">
        <f>IF(AND('Mapa final'!$AJ$21="Muy Alta",'Mapa final'!$AL$21="Mayor"),CONCATENATE("R2C",'Mapa final'!$S$21),"")</f>
        <v/>
      </c>
      <c r="AD13" s="39" t="str">
        <f>IF(AND('Mapa final'!$AJ$22="Muy Alta",'Mapa final'!$AL$22="Mayor"),CONCATENATE("R2C",'Mapa final'!$S$22),"")</f>
        <v/>
      </c>
      <c r="AE13" s="39" t="str">
        <f>IF(AND('Mapa final'!$AJ$23="Muy Alta",'Mapa final'!$AL$23="Mayor"),CONCATENATE("R2C",'Mapa final'!$S$23),"")</f>
        <v/>
      </c>
      <c r="AF13" s="39" t="str">
        <f>IF(AND('Mapa final'!$AJ$24="Muy Alta",'Mapa final'!$AL$24="Mayor"),CONCATENATE("R2C",'Mapa final'!$S$24),"")</f>
        <v/>
      </c>
      <c r="AG13" s="39" t="str">
        <f>IF(AND('Mapa final'!$AJ$25="Muy Alta",'Mapa final'!$AL$25="Mayor"),CONCATENATE("R2C",'Mapa final'!$S$25),"")</f>
        <v/>
      </c>
      <c r="AH13" s="40" t="str">
        <f>IF(AND('Mapa final'!$AJ$26="Muy Alta",'Mapa final'!$AL$26="Mayor"),CONCATENATE("R2C",'Mapa final'!$S$26),"")</f>
        <v/>
      </c>
      <c r="AI13" s="41" t="str">
        <f>IF(AND('Mapa final'!$AJ$21="Muy Alta",'Mapa final'!$AL$21="Catastrófico"),CONCATENATE("R2C",'Mapa final'!$S$21),"")</f>
        <v/>
      </c>
      <c r="AJ13" s="42" t="str">
        <f>IF(AND('Mapa final'!$AJ$22="Muy Alta",'Mapa final'!$AL$22="Catastrófico"),CONCATENATE("R2C",'Mapa final'!$S$22),"")</f>
        <v/>
      </c>
      <c r="AK13" s="42" t="str">
        <f>IF(AND('Mapa final'!$AJ$23="Muy Alta",'Mapa final'!$AL$23="Catastrófico"),CONCATENATE("R2C",'Mapa final'!$S$23),"")</f>
        <v/>
      </c>
      <c r="AL13" s="42" t="str">
        <f>IF(AND('Mapa final'!$AJ$24="Muy Alta",'Mapa final'!$AL$24="Catastrófico"),CONCATENATE("R2C",'Mapa final'!$S$24),"")</f>
        <v/>
      </c>
      <c r="AM13" s="42" t="str">
        <f>IF(AND('Mapa final'!$AJ$25="Muy Alta",'Mapa final'!$AL$25="Catastrófico"),CONCATENATE("R2C",'Mapa final'!$S$25),"")</f>
        <v/>
      </c>
      <c r="AN13" s="43" t="str">
        <f>IF(AND('Mapa final'!$AJ$26="Muy Alta",'Mapa final'!$AL$26="Catastrófico"),CONCATENATE("R2C",'Mapa final'!$S$26),"")</f>
        <v/>
      </c>
      <c r="AO13" s="69"/>
      <c r="AP13" s="478"/>
      <c r="AQ13" s="479"/>
      <c r="AR13" s="479"/>
      <c r="AS13" s="479"/>
      <c r="AT13" s="479"/>
      <c r="AU13" s="480"/>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364"/>
      <c r="D14" s="364"/>
      <c r="E14" s="365"/>
      <c r="F14" s="459"/>
      <c r="G14" s="460"/>
      <c r="H14" s="460"/>
      <c r="I14" s="460"/>
      <c r="J14" s="487"/>
      <c r="K14" s="38" t="str">
        <f>IF(AND('Mapa final'!$AJ$27="Muy Alta",'Mapa final'!$AL$27="Leve"),CONCATENATE("R2C",'Mapa final'!$S$27),"")</f>
        <v/>
      </c>
      <c r="L14" s="178" t="str">
        <f>IF(AND('Mapa final'!$AJ$28="Muy Alta",'Mapa final'!$AL$28="Leve"),CONCATENATE("R2C",'Mapa final'!$S$28),"")</f>
        <v/>
      </c>
      <c r="M14" s="178" t="str">
        <f>IF(AND('Mapa final'!$AJ$29="Muy Alta",'Mapa final'!$AL$29="Leve"),CONCATENATE("R2C",'Mapa final'!$S$29),"")</f>
        <v/>
      </c>
      <c r="N14" s="178" t="str">
        <f>IF(AND('Mapa final'!$AJ$30="Muy Alta",'Mapa final'!$AL$30="Leve"),CONCATENATE("R2C",'Mapa final'!$S$30),"")</f>
        <v/>
      </c>
      <c r="O14" s="178" t="str">
        <f>IF(AND('Mapa final'!$AJ$31="Muy Alta",'Mapa final'!$AL$31="Leve"),CONCATENATE("R2C",'Mapa final'!$S$31),"")</f>
        <v/>
      </c>
      <c r="P14" s="40" t="str">
        <f>IF(AND('Mapa final'!$AJ$32="Muy Alta",'Mapa final'!$AL$32="Leve"),CONCATENATE("R2C",'Mapa final'!$S$32),"")</f>
        <v/>
      </c>
      <c r="Q14" s="178" t="str">
        <f>IF(AND('Mapa final'!$AJ$27="Muy Alta",'Mapa final'!$AL$27="Menor"),CONCATENATE("R2C",'Mapa final'!$S$27),"")</f>
        <v/>
      </c>
      <c r="R14" s="39" t="str">
        <f>IF(AND('Mapa final'!$AJ$28="Muy Alta",'Mapa final'!$AL$28="Menor"),CONCATENATE("R2C",'Mapa final'!$S$28),"")</f>
        <v/>
      </c>
      <c r="S14" s="39" t="str">
        <f>IF(AND('Mapa final'!$AJ$29="Muy Alta",'Mapa final'!$AL$29="Menor"),CONCATENATE("R2C",'Mapa final'!$S$29),"")</f>
        <v/>
      </c>
      <c r="T14" s="39" t="str">
        <f>IF(AND('Mapa final'!$AJ$30="Muy Alta",'Mapa final'!$AL$30="Menor"),CONCATENATE("R2C",'Mapa final'!$S$30),"")</f>
        <v/>
      </c>
      <c r="U14" s="39" t="str">
        <f>IF(AND('Mapa final'!$AJ$31="Muy Alta",'Mapa final'!$AL$31="Menor"),CONCATENATE("R2C",'Mapa final'!$S$31),"")</f>
        <v/>
      </c>
      <c r="V14" s="40" t="str">
        <f>IF(AND('Mapa final'!$AJ$32="Muy Alta",'Mapa final'!$AL$32="Menor"),CONCATENATE("R2C",'Mapa final'!$S$32),"")</f>
        <v/>
      </c>
      <c r="W14" s="38" t="str">
        <f>IF(AND('Mapa final'!$AJ$27="Muy Alta",'Mapa final'!$AL$27="Moderado"),CONCATENATE("R2C",'Mapa final'!$S$27),"")</f>
        <v/>
      </c>
      <c r="X14" s="39" t="str">
        <f>IF(AND('Mapa final'!$AJ$28="Muy Alta",'Mapa final'!$AL$28="Moderado"),CONCATENATE("R2C",'Mapa final'!$S$28),"")</f>
        <v/>
      </c>
      <c r="Y14" s="39" t="str">
        <f>IF(AND('Mapa final'!$AJ$29="Muy Alta",'Mapa final'!$AL$29="Moderado"),CONCATENATE("R2C",'Mapa final'!$S$29),"")</f>
        <v/>
      </c>
      <c r="Z14" s="39" t="str">
        <f>IF(AND('Mapa final'!$AJ$30="Muy Alta",'Mapa final'!$AL$30="Moderado"),CONCATENATE("R2C",'Mapa final'!$S$30),"")</f>
        <v/>
      </c>
      <c r="AA14" s="39" t="str">
        <f>IF(AND('Mapa final'!$AJ$31="Muy Alta",'Mapa final'!$AL$31="Moderado"),CONCATENATE("R2C",'Mapa final'!$S$31),"")</f>
        <v/>
      </c>
      <c r="AB14" s="40" t="str">
        <f>IF(AND('Mapa final'!$AJ$32="Muy Alta",'Mapa final'!$AL$32="Moderado"),CONCATENATE("R2C",'Mapa final'!$S$32),"")</f>
        <v/>
      </c>
      <c r="AC14" s="38" t="str">
        <f>IF(AND('Mapa final'!$AJ$27="Muy Alta",'Mapa final'!$AL$27="Mayor"),CONCATENATE("R2C",'Mapa final'!$S$27),"")</f>
        <v/>
      </c>
      <c r="AD14" s="39" t="str">
        <f>IF(AND('Mapa final'!$AJ$28="Muy Alta",'Mapa final'!$AL$28="Mayor"),CONCATENATE("R2C",'Mapa final'!$S$28),"")</f>
        <v/>
      </c>
      <c r="AE14" s="39" t="str">
        <f>IF(AND('Mapa final'!$AJ$29="Muy Alta",'Mapa final'!$AL$29="Mayor"),CONCATENATE("R2C",'Mapa final'!$S$29),"")</f>
        <v/>
      </c>
      <c r="AF14" s="39" t="str">
        <f>IF(AND('Mapa final'!$AJ$30="Muy Alta",'Mapa final'!$AL$30="Mayor"),CONCATENATE("R2C",'Mapa final'!$S$30),"")</f>
        <v/>
      </c>
      <c r="AG14" s="39" t="str">
        <f>IF(AND('Mapa final'!$AJ$31="Muy Alta",'Mapa final'!$AL$31="Mayor"),CONCATENATE("R2C",'Mapa final'!$S$31),"")</f>
        <v/>
      </c>
      <c r="AH14" s="40" t="str">
        <f>IF(AND('Mapa final'!$AJ$32="Muy Alta",'Mapa final'!$AL$32="Mayor"),CONCATENATE("R2C",'Mapa final'!$S$32),"")</f>
        <v/>
      </c>
      <c r="AI14" s="41" t="str">
        <f>IF(AND('Mapa final'!$AJ$27="Muy Alta",'Mapa final'!$AL$27="Catastrófico"),CONCATENATE("R2C",'Mapa final'!$S$27),"")</f>
        <v/>
      </c>
      <c r="AJ14" s="42" t="str">
        <f>IF(AND('Mapa final'!$AJ$28="Muy Alta",'Mapa final'!$AL$28="Catastrófico"),CONCATENATE("R2C",'Mapa final'!$S$28),"")</f>
        <v/>
      </c>
      <c r="AK14" s="42" t="str">
        <f>IF(AND('Mapa final'!$AJ$29="Muy Alta",'Mapa final'!$AL$29="Catastrófico"),CONCATENATE("R2C",'Mapa final'!$S$29),"")</f>
        <v/>
      </c>
      <c r="AL14" s="42" t="str">
        <f>IF(AND('Mapa final'!$AJ$30="Muy Alta",'Mapa final'!$AL$30="Catastrófico"),CONCATENATE("R2C",'Mapa final'!$S$30),"")</f>
        <v/>
      </c>
      <c r="AM14" s="42" t="str">
        <f>IF(AND('Mapa final'!$AJ$31="Muy Alta",'Mapa final'!$AL$31="Catastrófico"),CONCATENATE("R2C",'Mapa final'!$S$31),"")</f>
        <v/>
      </c>
      <c r="AN14" s="43" t="str">
        <f>IF(AND('Mapa final'!$AJ$32="Muy Alta",'Mapa final'!$AL$32="Catastrófico"),CONCATENATE("R2C",'Mapa final'!$S$32),"")</f>
        <v/>
      </c>
      <c r="AO14" s="69"/>
      <c r="AP14" s="478"/>
      <c r="AQ14" s="479"/>
      <c r="AR14" s="479"/>
      <c r="AS14" s="479"/>
      <c r="AT14" s="479"/>
      <c r="AU14" s="480"/>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364"/>
      <c r="D15" s="364"/>
      <c r="E15" s="365"/>
      <c r="F15" s="459"/>
      <c r="G15" s="460"/>
      <c r="H15" s="460"/>
      <c r="I15" s="460"/>
      <c r="J15" s="487"/>
      <c r="K15" s="38" t="str">
        <f>IF(AND('Mapa final'!$AJ$33="Muy Alta",'Mapa final'!$AL$33="Leve"),CONCATENATE("R2C",'Mapa final'!$S$33),"")</f>
        <v/>
      </c>
      <c r="L15" s="178" t="str">
        <f>IF(AND('Mapa final'!$AJ$34="Muy Alta",'Mapa final'!$AL$34="Leve"),CONCATENATE("R2C",'Mapa final'!$S$34),"")</f>
        <v/>
      </c>
      <c r="M15" s="178" t="str">
        <f>IF(AND('Mapa final'!$AJ$35="Muy Alta",'Mapa final'!$AL$35="Leve"),CONCATENATE("R2C",'Mapa final'!$S$35),"")</f>
        <v/>
      </c>
      <c r="N15" s="178" t="str">
        <f>IF(AND('Mapa final'!$AJ$36="Muy Alta",'Mapa final'!$AL$36="Leve"),CONCATENATE("R2C",'Mapa final'!$S$36),"")</f>
        <v/>
      </c>
      <c r="O15" s="178" t="str">
        <f>IF(AND('Mapa final'!$AJ$37="Muy Alta",'Mapa final'!$AL$37="Leve"),CONCATENATE("R2C",'Mapa final'!$S$37),"")</f>
        <v/>
      </c>
      <c r="P15" s="40" t="str">
        <f>IF(AND('Mapa final'!$AJ$38="Muy Alta",'Mapa final'!$AL$38="Leve"),CONCATENATE("R2C",'Mapa final'!$S$38),"")</f>
        <v/>
      </c>
      <c r="Q15" s="178" t="str">
        <f>IF(AND('Mapa final'!$AJ$33="Muy Alta",'Mapa final'!$AL$33="Menor"),CONCATENATE("R2C",'Mapa final'!$S$33),"")</f>
        <v/>
      </c>
      <c r="R15" s="39" t="str">
        <f>IF(AND('Mapa final'!$AJ$34="Muy Alta",'Mapa final'!$AL$34="Menor"),CONCATENATE("R2C",'Mapa final'!$S$34),"")</f>
        <v/>
      </c>
      <c r="S15" s="39" t="str">
        <f>IF(AND('Mapa final'!$AJ$35="Muy Alta",'Mapa final'!$AL$35="Menor"),CONCATENATE("R2C",'Mapa final'!$S$35),"")</f>
        <v/>
      </c>
      <c r="T15" s="39" t="str">
        <f>IF(AND('Mapa final'!$AJ$36="Muy Alta",'Mapa final'!$AL$36="Menor"),CONCATENATE("R2C",'Mapa final'!$S$36),"")</f>
        <v/>
      </c>
      <c r="U15" s="39" t="str">
        <f>IF(AND('Mapa final'!$AJ$37="Muy Alta",'Mapa final'!$AL$37="LMenor"),CONCATENATE("R2C",'Mapa final'!$S$37),"")</f>
        <v/>
      </c>
      <c r="V15" s="40" t="str">
        <f>IF(AND('Mapa final'!$AJ$38="Muy Alta",'Mapa final'!$AL$38="Menor"),CONCATENATE("R2C",'Mapa final'!$S$38),"")</f>
        <v/>
      </c>
      <c r="W15" s="38" t="str">
        <f>IF(AND('Mapa final'!$AJ$33="Muy Alta",'Mapa final'!$AL$33="Moderado"),CONCATENATE("R2C",'Mapa final'!$S$33),"")</f>
        <v/>
      </c>
      <c r="X15" s="39" t="str">
        <f>IF(AND('Mapa final'!$AJ$34="Muy Alta",'Mapa final'!$AL$34="Moderado"),CONCATENATE("R2C",'Mapa final'!$S$34),"")</f>
        <v/>
      </c>
      <c r="Y15" s="39" t="str">
        <f>IF(AND('Mapa final'!$AJ$35="Muy Alta",'Mapa final'!$AL$35="Moderado"),CONCATENATE("R2C",'Mapa final'!$S$35),"")</f>
        <v/>
      </c>
      <c r="Z15" s="39" t="str">
        <f>IF(AND('Mapa final'!$AJ$36="Muy Alta",'Mapa final'!$AL$36="Moderado"),CONCATENATE("R2C",'Mapa final'!$S$36),"")</f>
        <v/>
      </c>
      <c r="AA15" s="39" t="str">
        <f>IF(AND('Mapa final'!$AJ$37="Muy Alta",'Mapa final'!$AL$37="Moderado"),CONCATENATE("R2C",'Mapa final'!$S$37),"")</f>
        <v/>
      </c>
      <c r="AB15" s="40" t="str">
        <f>IF(AND('Mapa final'!$AJ$38="Muy Alta",'Mapa final'!$AL$38="Moderado"),CONCATENATE("R2C",'Mapa final'!$S$38),"")</f>
        <v/>
      </c>
      <c r="AC15" s="38" t="str">
        <f>IF(AND('Mapa final'!$AJ$33="Muy Alta",'Mapa final'!$AL$33="Mayor"),CONCATENATE("R2C",'Mapa final'!$S$33),"")</f>
        <v/>
      </c>
      <c r="AD15" s="39" t="str">
        <f>IF(AND('Mapa final'!$AJ$34="Muy Alta",'Mapa final'!$AL$34="Mayor"),CONCATENATE("R2C",'Mapa final'!$S$34),"")</f>
        <v/>
      </c>
      <c r="AE15" s="39" t="str">
        <f>IF(AND('Mapa final'!$AJ$35="Muy Alta",'Mapa final'!$AL$35="Mayor"),CONCATENATE("R2C",'Mapa final'!$S$35),"")</f>
        <v/>
      </c>
      <c r="AF15" s="39" t="str">
        <f>IF(AND('Mapa final'!$AJ$36="Muy Alta",'Mapa final'!$AL$36="Mayor"),CONCATENATE("R2C",'Mapa final'!$S$36),"")</f>
        <v/>
      </c>
      <c r="AG15" s="39" t="str">
        <f>IF(AND('Mapa final'!$AJ$37="Muy Alta",'Mapa final'!$AL$37="Mayor"),CONCATENATE("R2C",'Mapa final'!$S$37),"")</f>
        <v/>
      </c>
      <c r="AH15" s="40" t="str">
        <f>IF(AND('Mapa final'!$AJ$38="Muy Alta",'Mapa final'!$AL$38="Mayor"),CONCATENATE("R2C",'Mapa final'!$S$38),"")</f>
        <v/>
      </c>
      <c r="AI15" s="41" t="str">
        <f>IF(AND('Mapa final'!$AJ$33="Muy Alta",'Mapa final'!$AL$33="Catastrófico"),CONCATENATE("R2C",'Mapa final'!$S$33),"")</f>
        <v/>
      </c>
      <c r="AJ15" s="42" t="str">
        <f>IF(AND('Mapa final'!$AJ$34="Muy Alta",'Mapa final'!$AL$34="Catastrófico"),CONCATENATE("R2C",'Mapa final'!$S$34),"")</f>
        <v/>
      </c>
      <c r="AK15" s="42" t="str">
        <f>IF(AND('Mapa final'!$AJ$35="Muy Alta",'Mapa final'!$AL$35="Catastrófico"),CONCATENATE("R2C",'Mapa final'!$S$35),"")</f>
        <v/>
      </c>
      <c r="AL15" s="42" t="str">
        <f>IF(AND('Mapa final'!$AJ$36="Muy Alta",'Mapa final'!$AL$36="Catastrófico"),CONCATENATE("R2C",'Mapa final'!$S$36),"")</f>
        <v/>
      </c>
      <c r="AM15" s="42" t="str">
        <f>IF(AND('Mapa final'!$AJ$37="Muy Alta",'Mapa final'!$AL$37="LCatastrófico"),CONCATENATE("R2C",'Mapa final'!$S$37),"")</f>
        <v/>
      </c>
      <c r="AN15" s="43" t="str">
        <f>IF(AND('Mapa final'!$AJ$38="Muy Alta",'Mapa final'!$AL$38="Catastrófico"),CONCATENATE("R2C",'Mapa final'!$S$38),"")</f>
        <v/>
      </c>
      <c r="AO15" s="69"/>
      <c r="AP15" s="478"/>
      <c r="AQ15" s="479"/>
      <c r="AR15" s="479"/>
      <c r="AS15" s="479"/>
      <c r="AT15" s="479"/>
      <c r="AU15" s="480"/>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364"/>
      <c r="D16" s="364"/>
      <c r="E16" s="365"/>
      <c r="F16" s="459"/>
      <c r="G16" s="460"/>
      <c r="H16" s="460"/>
      <c r="I16" s="460"/>
      <c r="J16" s="487"/>
      <c r="K16" s="38" t="str">
        <f>IF(AND('Mapa final'!$AJ$39="Muy Alta",'Mapa final'!$AL$39="Leve"),CONCATENATE("R2C",'Mapa final'!$S$39),"")</f>
        <v/>
      </c>
      <c r="L16" s="178" t="str">
        <f>IF(AND('Mapa final'!$AJ$40="Muy Alta",'Mapa final'!$AL$40="Leve"),CONCATENATE("R2C",'Mapa final'!$S$40),"")</f>
        <v/>
      </c>
      <c r="M16" s="178" t="str">
        <f>IF(AND('Mapa final'!$AJ$41="Muy Alta",'Mapa final'!$AL$41="Leve"),CONCATENATE("R2C",'Mapa final'!$S$41),"")</f>
        <v/>
      </c>
      <c r="N16" s="178" t="str">
        <f>IF(AND('Mapa final'!$AJ$42="Muy Alta",'Mapa final'!$AL$42="Leve"),CONCATENATE("R2C",'Mapa final'!$S$42),"")</f>
        <v/>
      </c>
      <c r="O16" s="178" t="str">
        <f>IF(AND('Mapa final'!$AJ$43="Muy Alta",'Mapa final'!$AL$43="Leve"),CONCATENATE("R2C",'Mapa final'!$S$43),"")</f>
        <v/>
      </c>
      <c r="P16" s="40" t="str">
        <f>IF(AND('Mapa final'!$AJ$44="Muy Alta",'Mapa final'!$AL$44="Leve"),CONCATENATE("R2C",'Mapa final'!$S$44),"")</f>
        <v/>
      </c>
      <c r="Q16" s="178" t="str">
        <f>IF(AND('Mapa final'!$AJ$39="Muy Alta",'Mapa final'!$AL$39="Menor"),CONCATENATE("R2C",'Mapa final'!$S$39),"")</f>
        <v/>
      </c>
      <c r="R16" s="39" t="str">
        <f>IF(AND('Mapa final'!$AJ$40="Muy Alta",'Mapa final'!$AL$40="Menor"),CONCATENATE("R2C",'Mapa final'!$S$40),"")</f>
        <v/>
      </c>
      <c r="S16" s="39" t="str">
        <f>IF(AND('Mapa final'!$AJ$41="Muy Alta",'Mapa final'!$AL$41="Menor"),CONCATENATE("R2C",'Mapa final'!$S$41),"")</f>
        <v/>
      </c>
      <c r="T16" s="39" t="str">
        <f>IF(AND('Mapa final'!$AJ$42="Muy Alta",'Mapa final'!$AL$42="Menor"),CONCATENATE("R2C",'Mapa final'!$S$42),"")</f>
        <v/>
      </c>
      <c r="U16" s="39" t="str">
        <f>IF(AND('Mapa final'!$AJ$43="Muy Alta",'Mapa final'!$AL$43="Menor"),CONCATENATE("R2C",'Mapa final'!$S$43),"")</f>
        <v/>
      </c>
      <c r="V16" s="40" t="str">
        <f>IF(AND('Mapa final'!$AJ$44="Muy Alta",'Mapa final'!$AL$44="Menor"),CONCATENATE("R2C",'Mapa final'!$S$44),"")</f>
        <v/>
      </c>
      <c r="W16" s="38" t="str">
        <f>IF(AND('Mapa final'!$AJ$39="Muy Alta",'Mapa final'!$AL$39="Moderado"),CONCATENATE("R2C",'Mapa final'!$S$39),"")</f>
        <v/>
      </c>
      <c r="X16" s="39" t="str">
        <f>IF(AND('Mapa final'!$AJ$40="Muy Alta",'Mapa final'!$AL$40="Moderado"),CONCATENATE("R2C",'Mapa final'!$S$40),"")</f>
        <v/>
      </c>
      <c r="Y16" s="39" t="str">
        <f>IF(AND('Mapa final'!$AJ$41="Muy Alta",'Mapa final'!$AL$41="Moderado"),CONCATENATE("R2C",'Mapa final'!$S$41),"")</f>
        <v/>
      </c>
      <c r="Z16" s="39" t="str">
        <f>IF(AND('Mapa final'!$AJ$42="Muy Alta",'Mapa final'!$AL$42="Moderado"),CONCATENATE("R2C",'Mapa final'!$S$42),"")</f>
        <v/>
      </c>
      <c r="AA16" s="39" t="str">
        <f>IF(AND('Mapa final'!$AJ$43="Muy Alta",'Mapa final'!$AL$43="Moderado"),CONCATENATE("R2C",'Mapa final'!$S$43),"")</f>
        <v/>
      </c>
      <c r="AB16" s="40" t="str">
        <f>IF(AND('Mapa final'!$AJ$44="Muy Alta",'Mapa final'!$AL$44="Moderado"),CONCATENATE("R2C",'Mapa final'!$S$44),"")</f>
        <v/>
      </c>
      <c r="AC16" s="38" t="str">
        <f>IF(AND('Mapa final'!$AJ$39="Muy Alta",'Mapa final'!$AL$39="Mayor"),CONCATENATE("R2C",'Mapa final'!$S$39),"")</f>
        <v/>
      </c>
      <c r="AD16" s="39" t="str">
        <f>IF(AND('Mapa final'!$AJ$40="Muy Alta",'Mapa final'!$AL$40="Mayor"),CONCATENATE("R2C",'Mapa final'!$S$40),"")</f>
        <v/>
      </c>
      <c r="AE16" s="39" t="str">
        <f>IF(AND('Mapa final'!$AJ$41="Muy Alta",'Mapa final'!$AL$41="Mayor"),CONCATENATE("R2C",'Mapa final'!$S$41),"")</f>
        <v/>
      </c>
      <c r="AF16" s="39" t="str">
        <f>IF(AND('Mapa final'!$AJ$42="Muy Alta",'Mapa final'!$AL$42="Mayor"),CONCATENATE("R2C",'Mapa final'!$S$42),"")</f>
        <v/>
      </c>
      <c r="AG16" s="39" t="str">
        <f>IF(AND('Mapa final'!$AJ$43="Muy Alta",'Mapa final'!$AL$43="Mayor"),CONCATENATE("R2C",'Mapa final'!$S$43),"")</f>
        <v/>
      </c>
      <c r="AH16" s="40" t="str">
        <f>IF(AND('Mapa final'!$AJ$44="Muy Alta",'Mapa final'!$AL$44="Mayor"),CONCATENATE("R2C",'Mapa final'!$S$44),"")</f>
        <v/>
      </c>
      <c r="AI16" s="41" t="str">
        <f>IF(AND('Mapa final'!$AJ$39="Muy Alta",'Mapa final'!$AL$39="Catastrófico"),CONCATENATE("R2C",'Mapa final'!$S$39),"")</f>
        <v/>
      </c>
      <c r="AJ16" s="42" t="str">
        <f>IF(AND('Mapa final'!$AJ$40="Muy Alta",'Mapa final'!$AL$40="Catastrófico"),CONCATENATE("R2C",'Mapa final'!$S$40),"")</f>
        <v/>
      </c>
      <c r="AK16" s="42" t="str">
        <f>IF(AND('Mapa final'!$AJ$41="Muy Alta",'Mapa final'!$AL$41="Catastrófico"),CONCATENATE("R2C",'Mapa final'!$S$41),"")</f>
        <v/>
      </c>
      <c r="AL16" s="42" t="str">
        <f>IF(AND('Mapa final'!$AJ$42="Muy Alta",'Mapa final'!$AL$42="Catastrófico"),CONCATENATE("R2C",'Mapa final'!$S$42),"")</f>
        <v/>
      </c>
      <c r="AM16" s="42" t="str">
        <f>IF(AND('Mapa final'!$AJ$43="Muy Alta",'Mapa final'!$AL$43="Catastrófico"),CONCATENATE("R2C",'Mapa final'!$S$43),"")</f>
        <v/>
      </c>
      <c r="AN16" s="43" t="str">
        <f>IF(AND('Mapa final'!$AJ$44="Muy Alta",'Mapa final'!$AL$44="Catastrófico"),CONCATENATE("R2C",'Mapa final'!$S$44),"")</f>
        <v/>
      </c>
      <c r="AO16" s="69"/>
      <c r="AP16" s="478"/>
      <c r="AQ16" s="479"/>
      <c r="AR16" s="479"/>
      <c r="AS16" s="479"/>
      <c r="AT16" s="479"/>
      <c r="AU16" s="480"/>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364"/>
      <c r="D17" s="364"/>
      <c r="E17" s="365"/>
      <c r="F17" s="459"/>
      <c r="G17" s="460"/>
      <c r="H17" s="460"/>
      <c r="I17" s="460"/>
      <c r="J17" s="487"/>
      <c r="K17" s="38" t="str">
        <f>IF(AND('Mapa final'!$AJ$45="Muy Alta",'Mapa final'!$AL$45="Leve"),CONCATENATE("R2C",'Mapa final'!$S$45),"")</f>
        <v/>
      </c>
      <c r="L17" s="178" t="str">
        <f>IF(AND('Mapa final'!$AJ$46="Muy Alta",'Mapa final'!$AL$46="Leve"),CONCATENATE("R2C",'Mapa final'!$S$46),"")</f>
        <v/>
      </c>
      <c r="M17" s="178" t="str">
        <f>IF(AND('Mapa final'!$AJ$47="Muy Alta",'Mapa final'!$AL$47="Leve"),CONCATENATE("R2C",'Mapa final'!$S$47),"")</f>
        <v/>
      </c>
      <c r="N17" s="178" t="str">
        <f>IF(AND('Mapa final'!$AJ$48="Muy Alta",'Mapa final'!$AL$48="Leve"),CONCATENATE("R2C",'Mapa final'!$S$48),"")</f>
        <v/>
      </c>
      <c r="O17" s="178" t="str">
        <f>IF(AND('Mapa final'!$AJ$49="Muy Alta",'Mapa final'!$AL$49="Leve"),CONCATENATE("R2C",'Mapa final'!$S$49),"")</f>
        <v/>
      </c>
      <c r="P17" s="40" t="str">
        <f>IF(AND('Mapa final'!$AJ$60="Muy Alta",'Mapa final'!$AL$50="Leve"),CONCATENATE("R2C",'Mapa final'!$S$50),"")</f>
        <v/>
      </c>
      <c r="Q17" s="178" t="str">
        <f>IF(AND('Mapa final'!$AJ$45="Muy Alta",'Mapa final'!$AL$45="Menor"),CONCATENATE("R2C",'Mapa final'!$S$45),"")</f>
        <v/>
      </c>
      <c r="R17" s="39" t="str">
        <f>IF(AND('Mapa final'!$AJ$46="Muy Alta",'Mapa final'!$AL$46="Menor"),CONCATENATE("R2C",'Mapa final'!$S$46),"")</f>
        <v/>
      </c>
      <c r="S17" s="39" t="str">
        <f>IF(AND('Mapa final'!$AJ$47="Muy Alta",'Mapa final'!$AL$47="Menor"),CONCATENATE("R2C",'Mapa final'!$S$47),"")</f>
        <v/>
      </c>
      <c r="T17" s="39" t="str">
        <f>IF(AND('Mapa final'!$AJ$48="Muy Alta",'Mapa final'!$AL$48="Menor"),CONCATENATE("R2C",'Mapa final'!$S$48),"")</f>
        <v/>
      </c>
      <c r="U17" s="39" t="str">
        <f>IF(AND('Mapa final'!$AJ$49="Muy Alta",'Mapa final'!$AL$49="Menor"),CONCATENATE("R2C",'Mapa final'!$S$49),"")</f>
        <v/>
      </c>
      <c r="V17" s="40" t="str">
        <f>IF(AND('Mapa final'!$AJ$60="Muy Alta",'Mapa final'!$AL$50="Menor"),CONCATENATE("R2C",'Mapa final'!$S$50),"")</f>
        <v/>
      </c>
      <c r="W17" s="38" t="str">
        <f>IF(AND('Mapa final'!$AJ$45="Muy Alta",'Mapa final'!$AL$45="Moderado"),CONCATENATE("R2C",'Mapa final'!$S$45),"")</f>
        <v/>
      </c>
      <c r="X17" s="39" t="str">
        <f>IF(AND('Mapa final'!$AJ$46="Muy Alta",'Mapa final'!$AL$46="Moderado"),CONCATENATE("R2C",'Mapa final'!$S$46),"")</f>
        <v/>
      </c>
      <c r="Y17" s="39" t="str">
        <f>IF(AND('Mapa final'!$AJ$47="Muy Alta",'Mapa final'!$AL$47="Moderado"),CONCATENATE("R2C",'Mapa final'!$S$47),"")</f>
        <v/>
      </c>
      <c r="Z17" s="39" t="str">
        <f>IF(AND('Mapa final'!$AJ$48="Muy Alta",'Mapa final'!$AL$48="Moderado"),CONCATENATE("R2C",'Mapa final'!$S$48),"")</f>
        <v/>
      </c>
      <c r="AA17" s="39" t="str">
        <f>IF(AND('Mapa final'!$AJ$49="Muy Alta",'Mapa final'!$AL$49="Moderado"),CONCATENATE("R2C",'Mapa final'!$S$49),"")</f>
        <v/>
      </c>
      <c r="AB17" s="40" t="str">
        <f>IF(AND('Mapa final'!$AJ$60="Muy Alta",'Mapa final'!$AL$50="Moderado"),CONCATENATE("R2C",'Mapa final'!$S$50),"")</f>
        <v/>
      </c>
      <c r="AC17" s="38" t="str">
        <f>IF(AND('Mapa final'!$AJ$45="Muy Alta",'Mapa final'!$AL$45="Mayor"),CONCATENATE("R2C",'Mapa final'!$S$45),"")</f>
        <v/>
      </c>
      <c r="AD17" s="39" t="str">
        <f>IF(AND('Mapa final'!$AJ$46="Muy Alta",'Mapa final'!$AL$46="Mayor"),CONCATENATE("R2C",'Mapa final'!$S$46),"")</f>
        <v/>
      </c>
      <c r="AE17" s="39" t="str">
        <f>IF(AND('Mapa final'!$AJ$47="Muy Alta",'Mapa final'!$AL$47="Mayor"),CONCATENATE("R2C",'Mapa final'!$S$47),"")</f>
        <v/>
      </c>
      <c r="AF17" s="39" t="str">
        <f>IF(AND('Mapa final'!$AJ$48="Muy Alta",'Mapa final'!$AL$48="Mayor"),CONCATENATE("R2C",'Mapa final'!$S$48),"")</f>
        <v/>
      </c>
      <c r="AG17" s="39" t="str">
        <f>IF(AND('Mapa final'!$AJ$49="Muy Alta",'Mapa final'!$AL$49="Mayor"),CONCATENATE("R2C",'Mapa final'!$S$49),"")</f>
        <v/>
      </c>
      <c r="AH17" s="40" t="str">
        <f>IF(AND('Mapa final'!$AJ$60="Muy Alta",'Mapa final'!$AL$50="Mayor"),CONCATENATE("R2C",'Mapa final'!$S$50),"")</f>
        <v/>
      </c>
      <c r="AI17" s="41" t="str">
        <f>IF(AND('Mapa final'!$AJ$45="Muy Alta",'Mapa final'!$AL$45="Catastrófico"),CONCATENATE("R2C",'Mapa final'!$S$45),"")</f>
        <v/>
      </c>
      <c r="AJ17" s="42" t="str">
        <f>IF(AND('Mapa final'!$AJ$46="Muy Alta",'Mapa final'!$AL$46="Catastrófico"),CONCATENATE("R2C",'Mapa final'!$S$46),"")</f>
        <v/>
      </c>
      <c r="AK17" s="42" t="str">
        <f>IF(AND('Mapa final'!$AJ$47="Muy Alta",'Mapa final'!$AL$47="Catastrófico"),CONCATENATE("R2C",'Mapa final'!$S$47),"")</f>
        <v/>
      </c>
      <c r="AL17" s="42" t="str">
        <f>IF(AND('Mapa final'!$AJ$48="Muy Alta",'Mapa final'!$AL$48="Catastrófico"),CONCATENATE("R2C",'Mapa final'!$S$48),"")</f>
        <v/>
      </c>
      <c r="AM17" s="42" t="str">
        <f>IF(AND('Mapa final'!$AJ$49="Muy Alta",'Mapa final'!$AL$49="Catastrófico"),CONCATENATE("R2C",'Mapa final'!$S$49),"")</f>
        <v/>
      </c>
      <c r="AN17" s="43" t="str">
        <f>IF(AND('Mapa final'!$AJ$60="Muy Alta",'Mapa final'!$AL$50="Catastrófico"),CONCATENATE("R2C",'Mapa final'!$S$50),"")</f>
        <v/>
      </c>
      <c r="AO17" s="69"/>
      <c r="AP17" s="478"/>
      <c r="AQ17" s="479"/>
      <c r="AR17" s="479"/>
      <c r="AS17" s="479"/>
      <c r="AT17" s="479"/>
      <c r="AU17" s="480"/>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364"/>
      <c r="D18" s="364"/>
      <c r="E18" s="365"/>
      <c r="F18" s="459"/>
      <c r="G18" s="460"/>
      <c r="H18" s="460"/>
      <c r="I18" s="460"/>
      <c r="J18" s="487"/>
      <c r="K18" s="38" t="str">
        <f>IF(AND('Mapa final'!$AJ$51="Muy Alta",'Mapa final'!$AL$51="Leve"),CONCATENATE("R2C",'Mapa final'!$S$51),"")</f>
        <v/>
      </c>
      <c r="L18" s="178" t="str">
        <f>IF(AND('Mapa final'!$AJ$52="Muy Alta",'Mapa final'!$AL$52="Leve"),CONCATENATE("R2C",'Mapa final'!$S$52),"")</f>
        <v/>
      </c>
      <c r="M18" s="178" t="str">
        <f>IF(AND('Mapa final'!$AJ$53="Muy Alta",'Mapa final'!$AL$53="Leve"),CONCATENATE("R2C",'Mapa final'!$S$53),"")</f>
        <v/>
      </c>
      <c r="N18" s="178" t="str">
        <f>IF(AND('Mapa final'!$AJ$54="Muy Alta",'Mapa final'!$AL$54="Leve"),CONCATENATE("R2C",'Mapa final'!$S$54),"")</f>
        <v/>
      </c>
      <c r="O18" s="178" t="str">
        <f>IF(AND('Mapa final'!$AJ$55="Muy Alta",'Mapa final'!$AL$55="Leve"),CONCATENATE("R2C",'Mapa final'!$S$55),"")</f>
        <v/>
      </c>
      <c r="P18" s="40" t="str">
        <f>IF(AND('Mapa final'!$AJ$56="Muy Alta",'Mapa final'!$AL$56="Leve"),CONCATENATE("R2C",'Mapa final'!$S$56),"")</f>
        <v/>
      </c>
      <c r="Q18" s="178" t="str">
        <f>IF(AND('Mapa final'!$AJ$51="Muy Alta",'Mapa final'!$AL$51="Menor"),CONCATENATE("R2C",'Mapa final'!$S$51),"")</f>
        <v/>
      </c>
      <c r="R18" s="39" t="str">
        <f>IF(AND('Mapa final'!$AJ$52="Muy Alta",'Mapa final'!$AL$52="Menor"),CONCATENATE("R2C",'Mapa final'!$S$52),"")</f>
        <v/>
      </c>
      <c r="S18" s="39" t="str">
        <f>IF(AND('Mapa final'!$AJ$53="Muy Alta",'Mapa final'!$AL$53="Menor"),CONCATENATE("R2C",'Mapa final'!$S$53),"")</f>
        <v/>
      </c>
      <c r="T18" s="39" t="str">
        <f>IF(AND('Mapa final'!$AJ$54="Muy Alta",'Mapa final'!$AL$54="Menor"),CONCATENATE("R2C",'Mapa final'!$S$54),"")</f>
        <v/>
      </c>
      <c r="U18" s="39" t="str">
        <f>IF(AND('Mapa final'!$AJ$55="Muy Alta",'Mapa final'!$AL$55="Menor"),CONCATENATE("R2C",'Mapa final'!$S$55),"")</f>
        <v/>
      </c>
      <c r="V18" s="40" t="str">
        <f>IF(AND('Mapa final'!$AJ$56="Muy Alta",'Mapa final'!$AL$56="Menor"),CONCATENATE("R2C",'Mapa final'!$S$56),"")</f>
        <v/>
      </c>
      <c r="W18" s="38" t="str">
        <f>IF(AND('Mapa final'!$AJ$51="Muy Alta",'Mapa final'!$AL$51="Moderado"),CONCATENATE("R2C",'Mapa final'!$S$51),"")</f>
        <v/>
      </c>
      <c r="X18" s="39" t="str">
        <f>IF(AND('Mapa final'!$AJ$52="Muy Alta",'Mapa final'!$AL$52="Moderado"),CONCATENATE("R2C",'Mapa final'!$S$52),"")</f>
        <v/>
      </c>
      <c r="Y18" s="39" t="str">
        <f>IF(AND('Mapa final'!$AJ$53="Muy Alta",'Mapa final'!$AL$53="Moderado"),CONCATENATE("R2C",'Mapa final'!$S$53),"")</f>
        <v/>
      </c>
      <c r="Z18" s="39" t="str">
        <f>IF(AND('Mapa final'!$AJ$54="Muy Alta",'Mapa final'!$AL$54="Moderado"),CONCATENATE("R2C",'Mapa final'!$S$54),"")</f>
        <v/>
      </c>
      <c r="AA18" s="39" t="str">
        <f>IF(AND('Mapa final'!$AJ$55="Muy Alta",'Mapa final'!$AL$55="Moderado"),CONCATENATE("R2C",'Mapa final'!$S$55),"")</f>
        <v/>
      </c>
      <c r="AB18" s="40" t="str">
        <f>IF(AND('Mapa final'!$AJ$56="Muy Alta",'Mapa final'!$AL$56="Moderado"),CONCATENATE("R2C",'Mapa final'!$S$56),"")</f>
        <v/>
      </c>
      <c r="AC18" s="38" t="str">
        <f>IF(AND('Mapa final'!$AJ$51="Muy Alta",'Mapa final'!$AL$51="Mayor"),CONCATENATE("R2C",'Mapa final'!$S$51),"")</f>
        <v/>
      </c>
      <c r="AD18" s="39" t="str">
        <f>IF(AND('Mapa final'!$AJ$52="Muy Alta",'Mapa final'!$AL$52="Mayor"),CONCATENATE("R2C",'Mapa final'!$S$52),"")</f>
        <v/>
      </c>
      <c r="AE18" s="39" t="str">
        <f>IF(AND('Mapa final'!$AJ$53="Muy Alta",'Mapa final'!$AL$53="Mayor"),CONCATENATE("R2C",'Mapa final'!$S$53),"")</f>
        <v/>
      </c>
      <c r="AF18" s="39" t="str">
        <f>IF(AND('Mapa final'!$AJ$54="Muy Alta",'Mapa final'!$AL$54="Mayor"),CONCATENATE("R2C",'Mapa final'!$S$54),"")</f>
        <v/>
      </c>
      <c r="AG18" s="39" t="str">
        <f>IF(AND('Mapa final'!$AJ$55="Muy Alta",'Mapa final'!$AL$55="Mayor"),CONCATENATE("R2C",'Mapa final'!$S$55),"")</f>
        <v/>
      </c>
      <c r="AH18" s="40" t="str">
        <f>IF(AND('Mapa final'!$AJ$56="Muy Alta",'Mapa final'!$AL$56="Mayor"),CONCATENATE("R2C",'Mapa final'!$S$56),"")</f>
        <v/>
      </c>
      <c r="AI18" s="41" t="str">
        <f>IF(AND('Mapa final'!$AJ$51="Muy Alta",'Mapa final'!$AL$51="Catastrófico"),CONCATENATE("R2C",'Mapa final'!$S$51),"")</f>
        <v/>
      </c>
      <c r="AJ18" s="42" t="str">
        <f>IF(AND('Mapa final'!$AJ$52="Muy Alta",'Mapa final'!$AL$52="Catastrófico"),CONCATENATE("R2C",'Mapa final'!$S$52),"")</f>
        <v/>
      </c>
      <c r="AK18" s="42" t="str">
        <f>IF(AND('Mapa final'!$AJ$53="Muy Alta",'Mapa final'!$AL$53="Catastrófico"),CONCATENATE("R2C",'Mapa final'!$S$53),"")</f>
        <v/>
      </c>
      <c r="AL18" s="42" t="str">
        <f>IF(AND('Mapa final'!$AJ$54="Muy Alta",'Mapa final'!$AL$54="Catastrófico"),CONCATENATE("R2C",'Mapa final'!$S$54),"")</f>
        <v/>
      </c>
      <c r="AM18" s="42" t="str">
        <f>IF(AND('Mapa final'!$AJ$55="Muy Alta",'Mapa final'!$AL$55="Catastrófico"),CONCATENATE("R2C",'Mapa final'!$S$55),"")</f>
        <v/>
      </c>
      <c r="AN18" s="43" t="str">
        <f>IF(AND('Mapa final'!$AJ$56="Muy Alta",'Mapa final'!$AL$56="Catastrófico"),CONCATENATE("R2C",'Mapa final'!$S$56),"")</f>
        <v/>
      </c>
      <c r="AO18" s="69"/>
      <c r="AP18" s="478"/>
      <c r="AQ18" s="479"/>
      <c r="AR18" s="479"/>
      <c r="AS18" s="479"/>
      <c r="AT18" s="479"/>
      <c r="AU18" s="480"/>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364"/>
      <c r="D19" s="364"/>
      <c r="E19" s="365"/>
      <c r="F19" s="459"/>
      <c r="G19" s="460"/>
      <c r="H19" s="460"/>
      <c r="I19" s="460"/>
      <c r="J19" s="487"/>
      <c r="K19" s="38" t="str">
        <f>IF(AND('Mapa final'!$AJ$57="Muy Alta",'Mapa final'!$AL$57="Leve"),CONCATENATE("R2C",'Mapa final'!$S$57),"")</f>
        <v/>
      </c>
      <c r="L19" s="178" t="str">
        <f>IF(AND('Mapa final'!$AJ$58="Muy Alta",'Mapa final'!$AL$58="Leve"),CONCATENATE("R2C",'Mapa final'!$S$58),"")</f>
        <v/>
      </c>
      <c r="M19" s="178" t="str">
        <f>IF(AND('Mapa final'!$AJ$59="Muy Alta",'Mapa final'!$AL$59="Leve"),CONCATENATE("R2C",'Mapa final'!$S$59),"")</f>
        <v/>
      </c>
      <c r="N19" s="178" t="str">
        <f>IF(AND('Mapa final'!$AJ$60="Muy Alta",'Mapa final'!$AL$60="Leve"),CONCATENATE("R2C",'Mapa final'!$S$60),"")</f>
        <v/>
      </c>
      <c r="O19" s="178" t="str">
        <f>IF(AND('Mapa final'!$AJ$61="Muy Alta",'Mapa final'!$AL$61="Leve"),CONCATENATE("R2C",'Mapa final'!$S$61),"")</f>
        <v/>
      </c>
      <c r="P19" s="40" t="str">
        <f>IF(AND('Mapa final'!$AJ$62="Muy Alta",'Mapa final'!$AL$62="Leve"),CONCATENATE("R2C",'Mapa final'!$S$62),"")</f>
        <v/>
      </c>
      <c r="Q19" s="178" t="str">
        <f>IF(AND('Mapa final'!$AJ$57="Muy Alta",'Mapa final'!$AL$57="Menor"),CONCATENATE("R2C",'Mapa final'!$S$57),"")</f>
        <v/>
      </c>
      <c r="R19" s="39" t="str">
        <f>IF(AND('Mapa final'!$AJ$58="Muy Alta",'Mapa final'!$AL$58="Menor"),CONCATENATE("R2C",'Mapa final'!$S$58),"")</f>
        <v/>
      </c>
      <c r="S19" s="39" t="str">
        <f>IF(AND('Mapa final'!$AJ$59="Muy Alta",'Mapa final'!$AL$59="Menor"),CONCATENATE("R2C",'Mapa final'!$S$59),"")</f>
        <v/>
      </c>
      <c r="T19" s="39" t="str">
        <f>IF(AND('Mapa final'!$AJ$60="Muy Alta",'Mapa final'!$AL$60="Menor"),CONCATENATE("R2C",'Mapa final'!$S$60),"")</f>
        <v/>
      </c>
      <c r="U19" s="39" t="str">
        <f>IF(AND('Mapa final'!$AJ$61="Muy Alta",'Mapa final'!$AL$61="Menor"),CONCATENATE("R2C",'Mapa final'!$S$61),"")</f>
        <v/>
      </c>
      <c r="V19" s="40" t="str">
        <f>IF(AND('Mapa final'!$AJ$62="Muy Alta",'Mapa final'!$AL$62="Menor"),CONCATENATE("R2C",'Mapa final'!$S$62),"")</f>
        <v/>
      </c>
      <c r="W19" s="38" t="str">
        <f>IF(AND('Mapa final'!$AJ$57="Muy Alta",'Mapa final'!$AL$57="Moderado"),CONCATENATE("R2C",'Mapa final'!$S$57),"")</f>
        <v/>
      </c>
      <c r="X19" s="39" t="str">
        <f>IF(AND('Mapa final'!$AJ$58="Muy Alta",'Mapa final'!$AL$58="Moderado"),CONCATENATE("R2C",'Mapa final'!$S$58),"")</f>
        <v/>
      </c>
      <c r="Y19" s="39" t="str">
        <f>IF(AND('Mapa final'!$AJ$59="Muy Alta",'Mapa final'!$AL$59="Moderado"),CONCATENATE("R2C",'Mapa final'!$S$59),"")</f>
        <v/>
      </c>
      <c r="Z19" s="39" t="str">
        <f>IF(AND('Mapa final'!$AJ$60="Muy Alta",'Mapa final'!$AL$60="Moderado"),CONCATENATE("R2C",'Mapa final'!$S$60),"")</f>
        <v/>
      </c>
      <c r="AA19" s="39" t="str">
        <f>IF(AND('Mapa final'!$AJ$61="Muy Alta",'Mapa final'!$AL$61="Moderado"),CONCATENATE("R2C",'Mapa final'!$S$61),"")</f>
        <v/>
      </c>
      <c r="AB19" s="40" t="str">
        <f>IF(AND('Mapa final'!$AJ$62="Muy Alta",'Mapa final'!$AL$62="Moderado"),CONCATENATE("R2C",'Mapa final'!$S$62),"")</f>
        <v/>
      </c>
      <c r="AC19" s="38" t="str">
        <f>IF(AND('Mapa final'!$AJ$57="Muy Alta",'Mapa final'!$AL$57="Mayor"),CONCATENATE("R2C",'Mapa final'!$S$57),"")</f>
        <v/>
      </c>
      <c r="AD19" s="39" t="str">
        <f>IF(AND('Mapa final'!$AJ$58="Muy Alta",'Mapa final'!$AL$58="Mayor"),CONCATENATE("R2C",'Mapa final'!$S$58),"")</f>
        <v/>
      </c>
      <c r="AE19" s="39" t="str">
        <f>IF(AND('Mapa final'!$AJ$59="Muy Alta",'Mapa final'!$AL$59="Mayor"),CONCATENATE("R2C",'Mapa final'!$S$59),"")</f>
        <v/>
      </c>
      <c r="AF19" s="39" t="str">
        <f>IF(AND('Mapa final'!$AJ$60="Muy Alta",'Mapa final'!$AL$60="Mayor"),CONCATENATE("R2C",'Mapa final'!$S$60),"")</f>
        <v/>
      </c>
      <c r="AG19" s="39" t="str">
        <f>IF(AND('Mapa final'!$AJ$61="Muy Alta",'Mapa final'!$AL$61="Mayor"),CONCATENATE("R2C",'Mapa final'!$S$61),"")</f>
        <v/>
      </c>
      <c r="AH19" s="40" t="str">
        <f>IF(AND('Mapa final'!$AJ$62="Muy Alta",'Mapa final'!$AL$62="Mayor"),CONCATENATE("R2C",'Mapa final'!$S$62),"")</f>
        <v/>
      </c>
      <c r="AI19" s="41" t="str">
        <f>IF(AND('Mapa final'!$AJ$57="Muy Alta",'Mapa final'!$AL$57="Catastrófico"),CONCATENATE("R2C",'Mapa final'!$S$57),"")</f>
        <v/>
      </c>
      <c r="AJ19" s="42" t="str">
        <f>IF(AND('Mapa final'!$AJ$58="Muy Alta",'Mapa final'!$AL$58="Catastrófico"),CONCATENATE("R2C",'Mapa final'!$S$58),"")</f>
        <v/>
      </c>
      <c r="AK19" s="42" t="str">
        <f>IF(AND('Mapa final'!$AJ$59="Muy Alta",'Mapa final'!$AL$59="Catastrófico"),CONCATENATE("R2C",'Mapa final'!$S$59),"")</f>
        <v/>
      </c>
      <c r="AL19" s="42" t="str">
        <f>IF(AND('Mapa final'!$AJ$60="Muy Alta",'Mapa final'!$AL$60="Catastrófico"),CONCATENATE("R2C",'Mapa final'!$S$60),"")</f>
        <v/>
      </c>
      <c r="AM19" s="42" t="str">
        <f>IF(AND('Mapa final'!$AJ$61="Muy Alta",'Mapa final'!$AL$61="Catastrófico"),CONCATENATE("R2C",'Mapa final'!$S$61),"")</f>
        <v/>
      </c>
      <c r="AN19" s="43" t="str">
        <f>IF(AND('Mapa final'!$AJ$62="Muy Alta",'Mapa final'!$AL$62="Catastrófico"),CONCATENATE("R2C",'Mapa final'!$S$62),"")</f>
        <v/>
      </c>
      <c r="AO19" s="69"/>
      <c r="AP19" s="478"/>
      <c r="AQ19" s="479"/>
      <c r="AR19" s="479"/>
      <c r="AS19" s="479"/>
      <c r="AT19" s="479"/>
      <c r="AU19" s="480"/>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364"/>
      <c r="D20" s="364"/>
      <c r="E20" s="365"/>
      <c r="F20" s="459"/>
      <c r="G20" s="460"/>
      <c r="H20" s="460"/>
      <c r="I20" s="460"/>
      <c r="J20" s="487"/>
      <c r="K20" s="38" t="str">
        <f>IF(AND('Mapa final'!$AJ$63="Muy Alta",'Mapa final'!$AL$63="Leve"),CONCATENATE("R2C",'Mapa final'!$S$63),"")</f>
        <v/>
      </c>
      <c r="L20" s="178" t="str">
        <f>IF(AND('Mapa final'!$AJ$64="Muy Alta",'Mapa final'!$AL$64="Leve"),CONCATENATE("R2C",'Mapa final'!$S$64),"")</f>
        <v/>
      </c>
      <c r="M20" s="178" t="str">
        <f>IF(AND('Mapa final'!$AJ$65="Muy Alta",'Mapa final'!$AL$65="Leve"),CONCATENATE("R2C",'Mapa final'!$S$65),"")</f>
        <v/>
      </c>
      <c r="N20" s="178" t="str">
        <f>IF(AND('Mapa final'!$AJ$66="Muy Alta",'Mapa final'!$AL$66="Leve"),CONCATENATE("R2C",'Mapa final'!$S$66),"")</f>
        <v/>
      </c>
      <c r="O20" s="178" t="str">
        <f>IF(AND('Mapa final'!$AJ$67="Muy Alta",'Mapa final'!$AL$67="Leve"),CONCATENATE("R2C",'Mapa final'!$S$67),"")</f>
        <v/>
      </c>
      <c r="P20" s="40" t="str">
        <f>IF(AND('Mapa final'!$AJ$68="Muy Alta",'Mapa final'!$AL$68="Leve"),CONCATENATE("R2C",'Mapa final'!$S$68),"")</f>
        <v/>
      </c>
      <c r="Q20" s="178" t="str">
        <f>IF(AND('Mapa final'!$AJ$63="Muy Alta",'Mapa final'!$AL$63="Menor"),CONCATENATE("R2C",'Mapa final'!$S$63),"")</f>
        <v/>
      </c>
      <c r="R20" s="39" t="str">
        <f>IF(AND('Mapa final'!$AJ$64="Muy Alta",'Mapa final'!$AL$64="Menor"),CONCATENATE("R2C",'Mapa final'!$S$64),"")</f>
        <v/>
      </c>
      <c r="S20" s="39" t="str">
        <f>IF(AND('Mapa final'!$AJ$65="Muy Alta",'Mapa final'!$AL$65="Menor"),CONCATENATE("R2C",'Mapa final'!$S$65),"")</f>
        <v/>
      </c>
      <c r="T20" s="39" t="str">
        <f>IF(AND('Mapa final'!$AJ$66="Muy Alta",'Mapa final'!$AL$66="Menor"),CONCATENATE("R2C",'Mapa final'!$S$66),"")</f>
        <v/>
      </c>
      <c r="U20" s="39" t="str">
        <f>IF(AND('Mapa final'!$AJ$67="Muy Alta",'Mapa final'!$AL$67="Menor"),CONCATENATE("R2C",'Mapa final'!$S$67),"")</f>
        <v/>
      </c>
      <c r="V20" s="40" t="str">
        <f>IF(AND('Mapa final'!$AJ$68="Muy Alta",'Mapa final'!$AL$68="Menor"),CONCATENATE("R2C",'Mapa final'!$S$68),"")</f>
        <v/>
      </c>
      <c r="W20" s="38" t="str">
        <f>IF(AND('Mapa final'!$AJ$63="Muy Alta",'Mapa final'!$AL$63="Moderado"),CONCATENATE("R2C",'Mapa final'!$S$63),"")</f>
        <v/>
      </c>
      <c r="X20" s="39" t="str">
        <f>IF(AND('Mapa final'!$AJ$64="Muy Alta",'Mapa final'!$AL$64="Moderado"),CONCATENATE("R2C",'Mapa final'!$S$64),"")</f>
        <v/>
      </c>
      <c r="Y20" s="39" t="str">
        <f>IF(AND('Mapa final'!$AJ$65="Muy Alta",'Mapa final'!$AL$65="Moderado"),CONCATENATE("R2C",'Mapa final'!$S$65),"")</f>
        <v/>
      </c>
      <c r="Z20" s="39" t="str">
        <f>IF(AND('Mapa final'!$AJ$66="Muy Alta",'Mapa final'!$AL$66="Moderado"),CONCATENATE("R2C",'Mapa final'!$S$66),"")</f>
        <v/>
      </c>
      <c r="AA20" s="39" t="str">
        <f>IF(AND('Mapa final'!$AJ$67="Muy Alta",'Mapa final'!$AL$67="Moderado"),CONCATENATE("R2C",'Mapa final'!$S$67),"")</f>
        <v/>
      </c>
      <c r="AB20" s="40" t="str">
        <f>IF(AND('Mapa final'!$AJ$68="Muy Alta",'Mapa final'!$AL$68="Moderado"),CONCATENATE("R2C",'Mapa final'!$S$68),"")</f>
        <v/>
      </c>
      <c r="AC20" s="38" t="str">
        <f>IF(AND('Mapa final'!$AJ$63="Muy Alta",'Mapa final'!$AL$63="Mayor"),CONCATENATE("R2C",'Mapa final'!$S$63),"")</f>
        <v/>
      </c>
      <c r="AD20" s="39" t="str">
        <f>IF(AND('Mapa final'!$AJ$64="Muy Alta",'Mapa final'!$AL$64="Mayor"),CONCATENATE("R2C",'Mapa final'!$S$64),"")</f>
        <v/>
      </c>
      <c r="AE20" s="39" t="str">
        <f>IF(AND('Mapa final'!$AJ$65="Muy Alta",'Mapa final'!$AL$65="Mayor"),CONCATENATE("R2C",'Mapa final'!$S$65),"")</f>
        <v/>
      </c>
      <c r="AF20" s="39" t="str">
        <f>IF(AND('Mapa final'!$AJ$66="Muy Alta",'Mapa final'!$AL$66="Mayor"),CONCATENATE("R2C",'Mapa final'!$S$66),"")</f>
        <v/>
      </c>
      <c r="AG20" s="39" t="str">
        <f>IF(AND('Mapa final'!$AJ$67="Muy Alta",'Mapa final'!$AL$67="Mayor"),CONCATENATE("R2C",'Mapa final'!$S$67),"")</f>
        <v/>
      </c>
      <c r="AH20" s="40" t="str">
        <f>IF(AND('Mapa final'!$AJ$68="Muy Alta",'Mapa final'!$AL$68="Mayor"),CONCATENATE("R2C",'Mapa final'!$S$68),"")</f>
        <v/>
      </c>
      <c r="AI20" s="41" t="str">
        <f>IF(AND('Mapa final'!$AJ$63="Muy Alta",'Mapa final'!$AL$63="Catastrófico"),CONCATENATE("R2C",'Mapa final'!$S$63),"")</f>
        <v/>
      </c>
      <c r="AJ20" s="42" t="str">
        <f>IF(AND('Mapa final'!$AJ$64="Muy Alta",'Mapa final'!$AL$64="Catastrófico"),CONCATENATE("R2C",'Mapa final'!$S$64),"")</f>
        <v/>
      </c>
      <c r="AK20" s="42" t="str">
        <f>IF(AND('Mapa final'!$AJ$65="Muy Alta",'Mapa final'!$AL$65="Catastrófico"),CONCATENATE("R2C",'Mapa final'!$S$65),"")</f>
        <v/>
      </c>
      <c r="AL20" s="42" t="str">
        <f>IF(AND('Mapa final'!$AJ$66="Muy Alta",'Mapa final'!$AL$66="Catastrófico"),CONCATENATE("R2C",'Mapa final'!$S$66),"")</f>
        <v/>
      </c>
      <c r="AM20" s="42" t="str">
        <f>IF(AND('Mapa final'!$AJ$67="Muy Alta",'Mapa final'!$AL$67="Catastrófico"),CONCATENATE("R2C",'Mapa final'!$S$67),"")</f>
        <v/>
      </c>
      <c r="AN20" s="43" t="str">
        <f>IF(AND('Mapa final'!$AJ$68="Muy Alta",'Mapa final'!$AL$68="Catastrófico"),CONCATENATE("R2C",'Mapa final'!$S$68),"")</f>
        <v/>
      </c>
      <c r="AO20" s="69"/>
      <c r="AP20" s="478"/>
      <c r="AQ20" s="479"/>
      <c r="AR20" s="479"/>
      <c r="AS20" s="479"/>
      <c r="AT20" s="479"/>
      <c r="AU20" s="480"/>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364"/>
      <c r="D21" s="364"/>
      <c r="E21" s="365"/>
      <c r="F21" s="462"/>
      <c r="G21" s="463"/>
      <c r="H21" s="463"/>
      <c r="I21" s="463"/>
      <c r="J21" s="463"/>
      <c r="K21" s="44" t="str">
        <f>IF(AND('Mapa final'!$AJ$69="Muy Alta",'Mapa final'!$AL$69="Leve"),CONCATENATE("R2C",'Mapa final'!$S$69),"")</f>
        <v/>
      </c>
      <c r="L21" s="45" t="str">
        <f>IF(AND('Mapa final'!$AJ$70="Muy Alta",'Mapa final'!$AL$70="Leve"),CONCATENATE("R2C",'Mapa final'!$S$70),"")</f>
        <v/>
      </c>
      <c r="M21" s="45" t="str">
        <f>IF(AND('Mapa final'!$AJ$71="Muy Alta",'Mapa final'!$AL$71="Leve"),CONCATENATE("R2C",'Mapa final'!$S$71),"")</f>
        <v/>
      </c>
      <c r="N21" s="45" t="str">
        <f>IF(AND('Mapa final'!$AJ$72="Muy Alta",'Mapa final'!$AL$72="Leve"),CONCATENATE("R2C",'Mapa final'!$S$72),"")</f>
        <v/>
      </c>
      <c r="O21" s="45" t="str">
        <f>IF(AND('Mapa final'!$AJ$74="Muy Alta",'Mapa final'!$AL$74="Leve"),CONCATENATE("R2C",'Mapa final'!$S$74),"")</f>
        <v/>
      </c>
      <c r="P21" s="46" t="str">
        <f>IF(AND('Mapa final'!$AJ$75="Muy Alta",'Mapa final'!$AL$75="Leve"),CONCATENATE("R2C",'Mapa final'!$S$75),"")</f>
        <v/>
      </c>
      <c r="Q21" s="178" t="str">
        <f>IF(AND('Mapa final'!$AJ$69="Muy Alta",'Mapa final'!$AL$69="Menor"),CONCATENATE("R2C",'Mapa final'!$S$69),"")</f>
        <v/>
      </c>
      <c r="R21" s="39" t="str">
        <f>IF(AND('Mapa final'!$AJ$70="Muy Alta",'Mapa final'!$AL$70="Menor"),CONCATENATE("R2C",'Mapa final'!$S$70),"")</f>
        <v/>
      </c>
      <c r="S21" s="39" t="str">
        <f>IF(AND('Mapa final'!$AJ$71="Muy Alta",'Mapa final'!$AL$71="Menor"),CONCATENATE("R2C",'Mapa final'!$S$71),"")</f>
        <v/>
      </c>
      <c r="T21" s="39" t="str">
        <f>IF(AND('Mapa final'!$AJ$72="Muy Alta",'Mapa final'!$AL$72="Menor"),CONCATENATE("R2C",'Mapa final'!$S$72),"")</f>
        <v/>
      </c>
      <c r="U21" s="39" t="str">
        <f>IF(AND('Mapa final'!$AJ$74="Muy Alta",'Mapa final'!$AL$74="Menor"),CONCATENATE("R2C",'Mapa final'!$S$74),"")</f>
        <v/>
      </c>
      <c r="V21" s="40" t="str">
        <f>IF(AND('Mapa final'!$AJ$75="Muy Alta",'Mapa final'!$AL$75="Menor"),CONCATENATE("R2C",'Mapa final'!$S$75),"")</f>
        <v/>
      </c>
      <c r="W21" s="44" t="str">
        <f>IF(AND('Mapa final'!$AJ$69="Muy Alta",'Mapa final'!$AL$69="Moderado"),CONCATENATE("R2C",'Mapa final'!$S$69),"")</f>
        <v/>
      </c>
      <c r="X21" s="45" t="str">
        <f>IF(AND('Mapa final'!$AJ$70="Muy Alta",'Mapa final'!$AL$70="Moderado"),CONCATENATE("R2C",'Mapa final'!$S$70),"")</f>
        <v/>
      </c>
      <c r="Y21" s="45" t="str">
        <f>IF(AND('Mapa final'!$AJ$71="Muy Alta",'Mapa final'!$AL$71="Moderado"),CONCATENATE("R2C",'Mapa final'!$S$71),"")</f>
        <v/>
      </c>
      <c r="Z21" s="45" t="str">
        <f>IF(AND('Mapa final'!$AJ$72="Muy Alta",'Mapa final'!$AL$72="Moderado"),CONCATENATE("R2C",'Mapa final'!$S$72),"")</f>
        <v/>
      </c>
      <c r="AA21" s="45" t="str">
        <f>IF(AND('Mapa final'!$AJ$74="Muy Alta",'Mapa final'!$AL$74="Moderado"),CONCATENATE("R2C",'Mapa final'!$S$74),"")</f>
        <v/>
      </c>
      <c r="AB21" s="46" t="str">
        <f>IF(AND('Mapa final'!$AJ$75="Muy Alta",'Mapa final'!$AL$75="Moderado"),CONCATENATE("R2C",'Mapa final'!$S$75),"")</f>
        <v/>
      </c>
      <c r="AC21" s="38" t="str">
        <f>IF(AND('Mapa final'!$AJ$69="Muy Alta",'Mapa final'!$AL$69="Mayor"),CONCATENATE("R2C",'Mapa final'!$S$69),"")</f>
        <v/>
      </c>
      <c r="AD21" s="39" t="str">
        <f>IF(AND('Mapa final'!$AJ$70="Muy Alta",'Mapa final'!$AL$70="Mayor"),CONCATENATE("R2C",'Mapa final'!$S$70),"")</f>
        <v/>
      </c>
      <c r="AE21" s="39" t="str">
        <f>IF(AND('Mapa final'!$AJ$71="Muy Alta",'Mapa final'!$AL$71="Mayor"),CONCATENATE("R2C",'Mapa final'!$S$71),"")</f>
        <v/>
      </c>
      <c r="AF21" s="39" t="str">
        <f>IF(AND('Mapa final'!$AJ$72="Muy Alta",'Mapa final'!$AL$72="Mayor"),CONCATENATE("R2C",'Mapa final'!$S$72),"")</f>
        <v/>
      </c>
      <c r="AG21" s="39" t="str">
        <f>IF(AND('Mapa final'!$AJ$74="Muy Alta",'Mapa final'!$AL$74="Mayor"),CONCATENATE("R2C",'Mapa final'!$S$74),"")</f>
        <v/>
      </c>
      <c r="AH21" s="40" t="str">
        <f>IF(AND('Mapa final'!$AJ$75="Muy Alta",'Mapa final'!$AL$75="Mayor"),CONCATENATE("R2C",'Mapa final'!$S$75),"")</f>
        <v/>
      </c>
      <c r="AI21" s="47" t="str">
        <f>IF(AND('Mapa final'!$AJ$69="Muy Alta",'Mapa final'!$AL$69="Catastrófico"),CONCATENATE("R2C",'Mapa final'!$S$69),"")</f>
        <v/>
      </c>
      <c r="AJ21" s="48" t="str">
        <f>IF(AND('Mapa final'!$AJ$70="Muy Alta",'Mapa final'!$AL$70="Catastrófico"),CONCATENATE("R2C",'Mapa final'!$S$70),"")</f>
        <v/>
      </c>
      <c r="AK21" s="48" t="str">
        <f>IF(AND('Mapa final'!$AJ$71="Muy Alta",'Mapa final'!$AL$71="Catastrófico"),CONCATENATE("R2C",'Mapa final'!$S$71),"")</f>
        <v/>
      </c>
      <c r="AL21" s="48" t="str">
        <f>IF(AND('Mapa final'!$AJ$72="Muy Alta",'Mapa final'!$AL$72="Catastrófico"),CONCATENATE("R2C",'Mapa final'!$S$72),"")</f>
        <v/>
      </c>
      <c r="AM21" s="48" t="str">
        <f>IF(AND('Mapa final'!$AJ$74="Muy Alta",'Mapa final'!$AL$74="Catastrófico"),CONCATENATE("R2C",'Mapa final'!$S$74),"")</f>
        <v/>
      </c>
      <c r="AN21" s="49" t="str">
        <f>IF(AND('Mapa final'!$AJ$75="Muy Alta",'Mapa final'!$AL$75="Catastrófico"),CONCATENATE("R2C",'Mapa final'!$S$75),"")</f>
        <v/>
      </c>
      <c r="AO21" s="69"/>
      <c r="AP21" s="481"/>
      <c r="AQ21" s="482"/>
      <c r="AR21" s="482"/>
      <c r="AS21" s="482"/>
      <c r="AT21" s="482"/>
      <c r="AU21" s="483"/>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364"/>
      <c r="D22" s="364"/>
      <c r="E22" s="365"/>
      <c r="F22" s="456" t="s">
        <v>114</v>
      </c>
      <c r="G22" s="457"/>
      <c r="H22" s="457"/>
      <c r="I22" s="457"/>
      <c r="J22" s="457"/>
      <c r="K22" s="53" t="str">
        <f ca="1">IF(AND('Mapa final'!$AJ$15="Alta",'Mapa final'!$AL$15="Leve"),CONCATENATE("R2C",'Mapa final'!$S$15),"")</f>
        <v/>
      </c>
      <c r="L22" s="179" t="str">
        <f ca="1">IF(AND('Mapa final'!$AJ$16="Alta",'Mapa final'!$AL$16="Leve"),CONCATENATE("R2C",'Mapa final'!$S$16),"")</f>
        <v/>
      </c>
      <c r="M22" s="179" t="str">
        <f ca="1">IF(AND('Mapa final'!$AJ$17="Alta",'Mapa final'!$AL$17="Leve"),CONCATENATE("R2C",'Mapa final'!$S$17),"")</f>
        <v/>
      </c>
      <c r="N22" s="179" t="str">
        <f ca="1">IF(AND('Mapa final'!$AJ$18="Alta",'Mapa final'!$AL$18="Leve"),CONCATENATE("R2C",'Mapa final'!$S$18),"")</f>
        <v/>
      </c>
      <c r="O22" s="179" t="str">
        <f>IF(AND('Mapa final'!$AJ$19="Alta",'Mapa final'!$AL$19="Leve"),CONCATENATE("R2C",'Mapa final'!$S$19),"")</f>
        <v/>
      </c>
      <c r="P22" s="55" t="str">
        <f>IF(AND('Mapa final'!$AJ$20="Alta",'Mapa final'!$AL$20="Leve"),CONCATENATE("R2C",'Mapa final'!$S$20),"")</f>
        <v/>
      </c>
      <c r="Q22" s="50" t="str">
        <f ca="1">IF(AND('Mapa final'!$AJ$15="Alta",'Mapa final'!$AL$15="Menor"),CONCATENATE("R2C",'Mapa final'!$S$15),"")</f>
        <v/>
      </c>
      <c r="R22" s="51" t="str">
        <f ca="1">IF(AND('Mapa final'!$AJ$16="Alta",'Mapa final'!$AL$16="Menore"),CONCATENATE("R2C",'Mapa final'!$S$16),"")</f>
        <v/>
      </c>
      <c r="S22" s="51" t="str">
        <f ca="1">IF(AND('Mapa final'!$AJ$17="Alta",'Mapa final'!$AL$17="Menor"),CONCATENATE("R2C",'Mapa final'!$S$17),"")</f>
        <v/>
      </c>
      <c r="T22" s="51" t="str">
        <f ca="1">IF(AND('Mapa final'!$AJ$18="Alta",'Mapa final'!$AL$18="Menor"),CONCATENATE("R2C",'Mapa final'!$S$18),"")</f>
        <v/>
      </c>
      <c r="U22" s="51" t="str">
        <f>IF(AND('Mapa final'!$AJ$19="Alta",'Mapa final'!$AL$19="Menor"),CONCATENATE("R2C",'Mapa final'!$S$19),"")</f>
        <v/>
      </c>
      <c r="V22" s="52" t="str">
        <f>IF(AND('Mapa final'!$AJ$20="Alta",'Mapa final'!$AL$20="Menor"),CONCATENATE("R2C",'Mapa final'!$S$20),"")</f>
        <v/>
      </c>
      <c r="W22" s="32" t="str">
        <f ca="1">IF(AND('Mapa final'!$AJ$15="Alta",'Mapa final'!$AL$15="Moderado"),CONCATENATE("R2C",'Mapa final'!$S$15),"")</f>
        <v/>
      </c>
      <c r="X22" s="33" t="str">
        <f ca="1">IF(AND('Mapa final'!$AJ$16="Alta",'Mapa final'!$AL$16="Moderado"),CONCATENATE("R2C",'Mapa final'!$S$16),"")</f>
        <v/>
      </c>
      <c r="Y22" s="33"/>
      <c r="Z22" s="33" t="str">
        <f ca="1">IF(AND('Mapa final'!$AJ$18="Alta",'Mapa final'!$AL$18="Moderado"),CONCATENATE("R2C",'Mapa final'!$S$18),"")</f>
        <v/>
      </c>
      <c r="AA22" s="33" t="str">
        <f>IF(AND('Mapa final'!$AJ$19="Alta",'Mapa final'!$AL$19="Moderado"),CONCATENATE("R2C",'Mapa final'!$S$19),"")</f>
        <v/>
      </c>
      <c r="AB22" s="34" t="str">
        <f>IF(AND('Mapa final'!$AJ$20="Alta",'Mapa final'!$AL$20="Moderado"),CONCATENATE("R2C",'Mapa final'!$S$20),"")</f>
        <v/>
      </c>
      <c r="AC22" s="32" t="str">
        <f ca="1">IF(AND('Mapa final'!$AJ$15="Alta",'Mapa final'!$AL$15="Mayor"),CONCATENATE("R2C",'Mapa final'!$S$15),"")</f>
        <v/>
      </c>
      <c r="AD22" s="33" t="str">
        <f ca="1">IF(AND('Mapa final'!$AJ$16="Alta",'Mapa final'!$AL$16="Mayor"),CONCATENATE("R2C",'Mapa final'!$S$16),"")</f>
        <v/>
      </c>
      <c r="AE22" s="33" t="str">
        <f ca="1">IF(AND('Mapa final'!$AJ$17="Alta",'Mapa final'!$AL$17="Mayor"),CONCATENATE("R2C",'Mapa final'!$S$17),"")</f>
        <v/>
      </c>
      <c r="AF22" s="33" t="str">
        <f ca="1">IF(AND('Mapa final'!$AJ$18="Alta",'Mapa final'!$AL$18="Mayor"),CONCATENATE("R2C",'Mapa final'!$S$18),"")</f>
        <v/>
      </c>
      <c r="AG22" s="33" t="str">
        <f>IF(AND('Mapa final'!$AJ$19="Alta",'Mapa final'!$AL$19="Mayor"),CONCATENATE("R2C",'Mapa final'!$S$19),"")</f>
        <v/>
      </c>
      <c r="AH22" s="34" t="str">
        <f>IF(AND('Mapa final'!$AJ$20="Alta",'Mapa final'!$AL$20="Mayor"),CONCATENATE("R2C",'Mapa final'!$S$20),"")</f>
        <v/>
      </c>
      <c r="AI22" s="35" t="str">
        <f ca="1">IF(AND('Mapa final'!$AJ$15="Alta",'Mapa final'!$AL$15="Catastrófico"),CONCATENATE("R2C",'Mapa final'!$S$15),"")</f>
        <v/>
      </c>
      <c r="AJ22" s="36" t="str">
        <f ca="1">IF(AND('Mapa final'!$AJ$16="Alta",'Mapa final'!$AL$16="Catastrófico"),CONCATENATE("R2C",'Mapa final'!$S$16),"")</f>
        <v/>
      </c>
      <c r="AK22" s="36" t="str">
        <f ca="1">IF(AND('Mapa final'!$AJ$17="Alta",'Mapa final'!$AL$17="Catastrófico"),CONCATENATE("R2C",'Mapa final'!$S$17),"")</f>
        <v/>
      </c>
      <c r="AL22" s="36" t="str">
        <f ca="1">IF(AND('Mapa final'!$AJ$18="Alta",'Mapa final'!$AL$18="Catastrófico"),CONCATENATE("R2C",'Mapa final'!$S$18),"")</f>
        <v/>
      </c>
      <c r="AM22" s="36" t="str">
        <f>IF(AND('Mapa final'!$AJ$19="Alta",'Mapa final'!$AL$19="Catastrófico"),CONCATENATE("R2C",'Mapa final'!$S$19),"")</f>
        <v/>
      </c>
      <c r="AN22" s="37" t="str">
        <f>IF(AND('Mapa final'!$AJ$20="Alta",'Mapa final'!$AL$20="Catastrófico"),CONCATENATE("R2C",'Mapa final'!$S$20),"")</f>
        <v/>
      </c>
      <c r="AO22" s="69"/>
      <c r="AP22" s="465" t="s">
        <v>79</v>
      </c>
      <c r="AQ22" s="466"/>
      <c r="AR22" s="466"/>
      <c r="AS22" s="466"/>
      <c r="AT22" s="466"/>
      <c r="AU22" s="467"/>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364"/>
      <c r="D23" s="364"/>
      <c r="E23" s="365"/>
      <c r="F23" s="474"/>
      <c r="G23" s="460"/>
      <c r="H23" s="460"/>
      <c r="I23" s="460"/>
      <c r="J23" s="460"/>
      <c r="K23" s="53" t="str">
        <f>IF(AND('Mapa final'!$AJ$21="Alta",'Mapa final'!$AL$21="Leve"),CONCATENATE("R2C",'Mapa final'!$S$21),"")</f>
        <v/>
      </c>
      <c r="L23" s="54" t="str">
        <f>IF(AND('Mapa final'!$AJ$22="Alta",'Mapa final'!$AL$22="Leve"),CONCATENATE("R2C",'Mapa final'!$S$22),"")</f>
        <v/>
      </c>
      <c r="M23" s="54" t="str">
        <f>IF(AND('Mapa final'!$AJ$23="Alta",'Mapa final'!$AL$23="Leve"),CONCATENATE("R2C",'Mapa final'!$S$23),"")</f>
        <v/>
      </c>
      <c r="N23" s="54" t="str">
        <f>IF(AND('Mapa final'!$AJ$24="Alta",'Mapa final'!$AL$24="Leve"),CONCATENATE("R2C",'Mapa final'!$S$24),"")</f>
        <v/>
      </c>
      <c r="O23" s="54" t="str">
        <f>IF(AND('Mapa final'!$AJ$25="Alta",'Mapa final'!$AL$25="Leve"),CONCATENATE("R2C",'Mapa final'!$S$25),"")</f>
        <v/>
      </c>
      <c r="P23" s="55" t="str">
        <f>IF(AND('Mapa final'!$AJ$26="Alta",'Mapa final'!$AL$26="Leve"),CONCATENATE("R2C",'Mapa final'!$S$26),"")</f>
        <v/>
      </c>
      <c r="Q23" s="53" t="str">
        <f>IF(AND('Mapa final'!$AJ$21="Alta",'Mapa final'!$AL$21="Menor"),CONCATENATE("R2C",'Mapa final'!$S$21),"")</f>
        <v/>
      </c>
      <c r="R23" s="54" t="str">
        <f>IF(AND('Mapa final'!$AJ$22="Alta",'Mapa final'!$AL$22="Menor"),CONCATENATE("R2C",'Mapa final'!$S$22),"")</f>
        <v/>
      </c>
      <c r="S23" s="54" t="str">
        <f>IF(AND('Mapa final'!$AJ$23="Alta",'Mapa final'!$AL$23="Menor"),CONCATENATE("R2C",'Mapa final'!$S$23),"")</f>
        <v/>
      </c>
      <c r="T23" s="54" t="str">
        <f>IF(AND('Mapa final'!$AJ$24="Alta",'Mapa final'!$AL$24="Menor"),CONCATENATE("R2C",'Mapa final'!$S$24),"")</f>
        <v/>
      </c>
      <c r="U23" s="54" t="str">
        <f>IF(AND('Mapa final'!$AJ$25="Alta",'Mapa final'!$AL$25="Menor"),CONCATENATE("R2C",'Mapa final'!$S$25),"")</f>
        <v/>
      </c>
      <c r="V23" s="55" t="str">
        <f>IF(AND('Mapa final'!$AJ$26="Alta",'Mapa final'!$AL$26="Menor"),CONCATENATE("R2C",'Mapa final'!$S$26),"")</f>
        <v/>
      </c>
      <c r="W23" s="38" t="str">
        <f>IF(AND('Mapa final'!$AJ$21="Alta",'Mapa final'!$AL$21="Moderado"),CONCATENATE("R2C",'Mapa final'!$S$21),"")</f>
        <v/>
      </c>
      <c r="X23" s="39" t="str">
        <f>IF(AND('Mapa final'!$AJ$22="Alta",'Mapa final'!$AL$22="Moderado"),CONCATENATE("R2C",'Mapa final'!$S$22),"")</f>
        <v/>
      </c>
      <c r="Y23" s="39" t="str">
        <f>IF(AND('Mapa final'!$AJ$23="Alta",'Mapa final'!$AL$23="Moderado"),CONCATENATE("R2C",'Mapa final'!$S$23),"")</f>
        <v/>
      </c>
      <c r="Z23" s="39" t="str">
        <f>IF(AND('Mapa final'!$AJ$24="Alta",'Mapa final'!$AL$24="Moderado"),CONCATENATE("R2C",'Mapa final'!$S$24),"")</f>
        <v/>
      </c>
      <c r="AA23" s="39" t="str">
        <f>IF(AND('Mapa final'!$AJ$25="Alta",'Mapa final'!$AL$25="Moderado"),CONCATENATE("R2C",'Mapa final'!$S$25),"")</f>
        <v/>
      </c>
      <c r="AB23" s="40" t="str">
        <f>IF(AND('Mapa final'!$AJ$26="Alta",'Mapa final'!$AL$26="Moderado"),CONCATENATE("R2C",'Mapa final'!$S$26),"")</f>
        <v/>
      </c>
      <c r="AC23" s="38" t="str">
        <f>IF(AND('Mapa final'!$AJ$21="Alta",'Mapa final'!$AL$21="Mayor"),CONCATENATE("R2C",'Mapa final'!$S$21),"")</f>
        <v/>
      </c>
      <c r="AD23" s="39" t="str">
        <f>IF(AND('Mapa final'!$AJ$22="Alta",'Mapa final'!$AL$22="Mayor"),CONCATENATE("R2C",'Mapa final'!$S$22),"")</f>
        <v/>
      </c>
      <c r="AE23" s="39" t="str">
        <f>IF(AND('Mapa final'!$AJ$23="Alta",'Mapa final'!$AL$23="Mayor"),CONCATENATE("R2C",'Mapa final'!$S$23),"")</f>
        <v/>
      </c>
      <c r="AF23" s="39" t="str">
        <f>IF(AND('Mapa final'!$AJ$24="Alta",'Mapa final'!$AL$24="Mayor"),CONCATENATE("R2C",'Mapa final'!$S$24),"")</f>
        <v/>
      </c>
      <c r="AG23" s="39" t="str">
        <f>IF(AND('Mapa final'!$AJ$25="Alta",'Mapa final'!$AL$25="Mayor"),CONCATENATE("R2C",'Mapa final'!$S$25),"")</f>
        <v/>
      </c>
      <c r="AH23" s="40" t="str">
        <f>IF(AND('Mapa final'!$AJ$26="Alta",'Mapa final'!$AL$26="Mayor"),CONCATENATE("R2C",'Mapa final'!$S$26),"")</f>
        <v/>
      </c>
      <c r="AI23" s="41" t="str">
        <f>IF(AND('Mapa final'!$AJ$21="Alta",'Mapa final'!$AL$21="Catastrófico"),CONCATENATE("R2C",'Mapa final'!$S$21),"")</f>
        <v/>
      </c>
      <c r="AJ23" s="42" t="str">
        <f>IF(AND('Mapa final'!$AJ$22="Alta",'Mapa final'!$AL$22="Catastrófico"),CONCATENATE("R2C",'Mapa final'!$S$22),"")</f>
        <v/>
      </c>
      <c r="AK23" s="42" t="str">
        <f>IF(AND('Mapa final'!$AJ$23="Alta",'Mapa final'!$AL$23="Catastrófico"),CONCATENATE("R2C",'Mapa final'!$S$23),"")</f>
        <v/>
      </c>
      <c r="AL23" s="42" t="str">
        <f>IF(AND('Mapa final'!$AJ$24="Alta",'Mapa final'!$AL$24="Catastrófico"),CONCATENATE("R2C",'Mapa final'!$S$24),"")</f>
        <v/>
      </c>
      <c r="AM23" s="42" t="str">
        <f>IF(AND('Mapa final'!$AJ$25="Alta",'Mapa final'!$AL$25="Catastrófico"),CONCATENATE("R2C",'Mapa final'!$S$25),"")</f>
        <v/>
      </c>
      <c r="AN23" s="43" t="str">
        <f>IF(AND('Mapa final'!$AJ$26="Alta",'Mapa final'!$AL$26="Catastrófico"),CONCATENATE("R2C",'Mapa final'!$S$26),"")</f>
        <v/>
      </c>
      <c r="AO23" s="69"/>
      <c r="AP23" s="468"/>
      <c r="AQ23" s="469"/>
      <c r="AR23" s="469"/>
      <c r="AS23" s="469"/>
      <c r="AT23" s="469"/>
      <c r="AU23" s="470"/>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364"/>
      <c r="D24" s="364"/>
      <c r="E24" s="365"/>
      <c r="F24" s="459"/>
      <c r="G24" s="460"/>
      <c r="H24" s="460"/>
      <c r="I24" s="460"/>
      <c r="J24" s="460"/>
      <c r="K24" s="53" t="str">
        <f>IF(AND('Mapa final'!$AJ$27="Alta",'Mapa final'!$AL$27="Leve"),CONCATENATE("R2C",'Mapa final'!$S$27),"")</f>
        <v/>
      </c>
      <c r="L24" s="54" t="str">
        <f>IF(AND('Mapa final'!$AJ$28="Alta",'Mapa final'!$AL$28="Leve"),CONCATENATE("R2C",'Mapa final'!$S$28),"")</f>
        <v/>
      </c>
      <c r="M24" s="54" t="str">
        <f>IF(AND('Mapa final'!$AJ$29="Alta",'Mapa final'!$AL$29="Leve"),CONCATENATE("R2C",'Mapa final'!$S$29),"")</f>
        <v/>
      </c>
      <c r="N24" s="54" t="str">
        <f>IF(AND('Mapa final'!$AJ$30="Alta",'Mapa final'!$AL$30="Leve"),CONCATENATE("R2C",'Mapa final'!$S$30),"")</f>
        <v/>
      </c>
      <c r="O24" s="54" t="str">
        <f>IF(AND('Mapa final'!$AJ$31="Alta",'Mapa final'!$AL$31="Leve"),CONCATENATE("R2C",'Mapa final'!$S$31),"")</f>
        <v/>
      </c>
      <c r="P24" s="55" t="str">
        <f>IF(AND('Mapa final'!$AJ$32="Alta",'Mapa final'!$AL$32="Leve"),CONCATENATE("R2C",'Mapa final'!$S$32),"")</f>
        <v/>
      </c>
      <c r="Q24" s="53" t="str">
        <f>IF(AND('Mapa final'!$AJ$27="Alta",'Mapa final'!$AL$27="Menor"),CONCATENATE("R2C",'Mapa final'!$S$27),"")</f>
        <v/>
      </c>
      <c r="R24" s="54" t="str">
        <f>IF(AND('Mapa final'!$AJ$28="Alta",'Mapa final'!$AL$28="Menor"),CONCATENATE("R2C",'Mapa final'!$S$28),"")</f>
        <v/>
      </c>
      <c r="S24" s="54" t="str">
        <f>IF(AND('Mapa final'!$AJ$29="Alta",'Mapa final'!$AL$29="Menor"),CONCATENATE("R2C",'Mapa final'!$S$29),"")</f>
        <v/>
      </c>
      <c r="T24" s="54" t="str">
        <f>IF(AND('Mapa final'!$AJ$30="Alta",'Mapa final'!$AL$30="Menor"),CONCATENATE("R2C",'Mapa final'!$S$30),"")</f>
        <v/>
      </c>
      <c r="U24" s="54" t="str">
        <f>IF(AND('Mapa final'!$AJ$31="Alta",'Mapa final'!$AL$31="Menor"),CONCATENATE("R2C",'Mapa final'!$S$31),"")</f>
        <v/>
      </c>
      <c r="V24" s="55" t="str">
        <f>IF(AND('Mapa final'!$AJ$32="Alta",'Mapa final'!$AL$32="Menor"),CONCATENATE("R2C",'Mapa final'!$S$32),"")</f>
        <v/>
      </c>
      <c r="W24" s="38" t="str">
        <f>IF(AND('Mapa final'!$AJ$27="Alta",'Mapa final'!$AL$27="Moderado"),CONCATENATE("R2C",'Mapa final'!$S$27),"")</f>
        <v/>
      </c>
      <c r="X24" s="39" t="str">
        <f>IF(AND('Mapa final'!$AJ$28="Alta",'Mapa final'!$AL$28="Moderado"),CONCATENATE("R2C",'Mapa final'!$S$28),"")</f>
        <v/>
      </c>
      <c r="Y24" s="39" t="str">
        <f>IF(AND('Mapa final'!$AJ$29="Alta",'Mapa final'!$AL$29="Moderado"),CONCATENATE("R2C",'Mapa final'!$S$29),"")</f>
        <v/>
      </c>
      <c r="Z24" s="39" t="str">
        <f>IF(AND('Mapa final'!$AJ$30="Alta",'Mapa final'!$AL$30="Moderado"),CONCATENATE("R2C",'Mapa final'!$S$30),"")</f>
        <v/>
      </c>
      <c r="AA24" s="39" t="str">
        <f>IF(AND('Mapa final'!$AJ$31="Alta",'Mapa final'!$AL$31="Moderado"),CONCATENATE("R2C",'Mapa final'!$S$31),"")</f>
        <v/>
      </c>
      <c r="AB24" s="40" t="str">
        <f>IF(AND('Mapa final'!$AJ$32="Alta",'Mapa final'!$AL$32="Moderado"),CONCATENATE("R2C",'Mapa final'!$S$32),"")</f>
        <v/>
      </c>
      <c r="AC24" s="38" t="str">
        <f>IF(AND('Mapa final'!$AJ$27="Alta",'Mapa final'!$AL$27="Mayor"),CONCATENATE("R2C",'Mapa final'!$S$27),"")</f>
        <v/>
      </c>
      <c r="AD24" s="39" t="str">
        <f>IF(AND('Mapa final'!$AJ$28="Alta",'Mapa final'!$AL$28="Mayor"),CONCATENATE("R2C",'Mapa final'!$S$28),"")</f>
        <v/>
      </c>
      <c r="AE24" s="39" t="str">
        <f>IF(AND('Mapa final'!$AJ$29="Alta",'Mapa final'!$AL$29="Mayor"),CONCATENATE("R2C",'Mapa final'!$S$29),"")</f>
        <v/>
      </c>
      <c r="AF24" s="39" t="str">
        <f>IF(AND('Mapa final'!$AJ$30="Alta",'Mapa final'!$AL$30="Mayor"),CONCATENATE("R2C",'Mapa final'!$S$30),"")</f>
        <v/>
      </c>
      <c r="AG24" s="39" t="str">
        <f>IF(AND('Mapa final'!$AJ$31="Alta",'Mapa final'!$AL$31="Mayor"),CONCATENATE("R2C",'Mapa final'!$S$31),"")</f>
        <v/>
      </c>
      <c r="AH24" s="40" t="str">
        <f>IF(AND('Mapa final'!$AJ$32="Alta",'Mapa final'!$AL$32="Mayor"),CONCATENATE("R2C",'Mapa final'!$S$32),"")</f>
        <v/>
      </c>
      <c r="AI24" s="41" t="str">
        <f>IF(AND('Mapa final'!$AJ$27="Alta",'Mapa final'!$AL$27="Catastrófico"),CONCATENATE("R2C",'Mapa final'!$S$27),"")</f>
        <v/>
      </c>
      <c r="AJ24" s="42" t="str">
        <f>IF(AND('Mapa final'!$AJ$28="Alta",'Mapa final'!$AL$28="Catastrófico"),CONCATENATE("R2C",'Mapa final'!$S$28),"")</f>
        <v/>
      </c>
      <c r="AK24" s="42" t="str">
        <f>IF(AND('Mapa final'!$AJ$29="Alta",'Mapa final'!$AL$29="Catastrófico"),CONCATENATE("R2C",'Mapa final'!$S$29),"")</f>
        <v/>
      </c>
      <c r="AL24" s="42" t="str">
        <f>IF(AND('Mapa final'!$AJ$30="Alta",'Mapa final'!$AL$30="Catastrófico"),CONCATENATE("R2C",'Mapa final'!$S$30),"")</f>
        <v/>
      </c>
      <c r="AM24" s="42" t="str">
        <f>IF(AND('Mapa final'!$AJ$31="Alta",'Mapa final'!$AL$31="Catastrófico"),CONCATENATE("R2C",'Mapa final'!$S$31),"")</f>
        <v/>
      </c>
      <c r="AN24" s="43" t="str">
        <f>IF(AND('Mapa final'!$AJ$32="Alta",'Mapa final'!$AL$32="Catastrófico"),CONCATENATE("R2C",'Mapa final'!$S$32),"")</f>
        <v/>
      </c>
      <c r="AO24" s="69"/>
      <c r="AP24" s="468"/>
      <c r="AQ24" s="469"/>
      <c r="AR24" s="469"/>
      <c r="AS24" s="469"/>
      <c r="AT24" s="469"/>
      <c r="AU24" s="470"/>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364"/>
      <c r="D25" s="364"/>
      <c r="E25" s="365"/>
      <c r="F25" s="459"/>
      <c r="G25" s="460"/>
      <c r="H25" s="460"/>
      <c r="I25" s="460"/>
      <c r="J25" s="460"/>
      <c r="K25" s="53" t="str">
        <f>IF(AND('Mapa final'!$AJ$33="Alta",'Mapa final'!$AL$33="Leve"),CONCATENATE("R2C",'Mapa final'!$S$33),"")</f>
        <v/>
      </c>
      <c r="L25" s="54" t="str">
        <f>IF(AND('Mapa final'!$AJ$34="Alta",'Mapa final'!$AL$34="Leve"),CONCATENATE("R2C",'Mapa final'!$S$34),"")</f>
        <v/>
      </c>
      <c r="M25" s="54" t="str">
        <f>IF(AND('Mapa final'!$AJ$35="Alta",'Mapa final'!$AL$35="Leve"),CONCATENATE("R2C",'Mapa final'!$S$35),"")</f>
        <v/>
      </c>
      <c r="N25" s="54" t="str">
        <f>IF(AND('Mapa final'!$AJ$36="Alta",'Mapa final'!$AL$36="Leve"),CONCATENATE("R2C",'Mapa final'!$S$36),"")</f>
        <v/>
      </c>
      <c r="O25" s="54" t="str">
        <f>IF(AND('Mapa final'!$AJ$37="Alta",'Mapa final'!$AL$37="Leve"),CONCATENATE("R2C",'Mapa final'!$S$37),"")</f>
        <v/>
      </c>
      <c r="P25" s="55" t="str">
        <f>IF(AND('Mapa final'!$AJ$38="Alta",'Mapa final'!$AL$38="Leve"),CONCATENATE("R2C",'Mapa final'!$S$38),"")</f>
        <v/>
      </c>
      <c r="Q25" s="53" t="str">
        <f>IF(AND('Mapa final'!$AJ$33="Alta",'Mapa final'!$AL$33="Menor"),CONCATENATE("R2C",'Mapa final'!$S$33),"")</f>
        <v/>
      </c>
      <c r="R25" s="54" t="str">
        <f>IF(AND('Mapa final'!$AJ$34="Alta",'Mapa final'!$AL$34="Menor"),CONCATENATE("R2C",'Mapa final'!$S$34),"")</f>
        <v/>
      </c>
      <c r="S25" s="54" t="str">
        <f>IF(AND('Mapa final'!$AJ$35="Alta",'Mapa final'!$AL$35="Menor"),CONCATENATE("R2C",'Mapa final'!$S$35),"")</f>
        <v/>
      </c>
      <c r="T25" s="54" t="str">
        <f>IF(AND('Mapa final'!$AJ$36="Alta",'Mapa final'!$AL$36="Menor"),CONCATENATE("R2C",'Mapa final'!$S$36),"")</f>
        <v/>
      </c>
      <c r="U25" s="54" t="str">
        <f>IF(AND('Mapa final'!$AJ$37="Alta",'Mapa final'!$AL$37="LMenor"),CONCATENATE("R2C",'Mapa final'!$S$37),"")</f>
        <v/>
      </c>
      <c r="V25" s="55" t="str">
        <f>IF(AND('Mapa final'!$AJ$38="Alta",'Mapa final'!$AL$38="Menor"),CONCATENATE("R2C",'Mapa final'!$S$38),"")</f>
        <v/>
      </c>
      <c r="W25" s="38" t="str">
        <f>IF(AND('Mapa final'!$AJ$33="Alta",'Mapa final'!$AL$33="Moderado"),CONCATENATE("R2C",'Mapa final'!$S$33),"")</f>
        <v/>
      </c>
      <c r="X25" s="39" t="str">
        <f>IF(AND('Mapa final'!$AJ$34="Alta",'Mapa final'!$AL$34="Moderado"),CONCATENATE("R2C",'Mapa final'!$S$34),"")</f>
        <v/>
      </c>
      <c r="Y25" s="39" t="str">
        <f>IF(AND('Mapa final'!$AJ$35="Alta",'Mapa final'!$AL$35="Moderado"),CONCATENATE("R2C",'Mapa final'!$S$35),"")</f>
        <v/>
      </c>
      <c r="Z25" s="39" t="str">
        <f>IF(AND('Mapa final'!$AJ$36="Alta",'Mapa final'!$AL$36="Moderado"),CONCATENATE("R2C",'Mapa final'!$S$36),"")</f>
        <v/>
      </c>
      <c r="AA25" s="39" t="str">
        <f>IF(AND('Mapa final'!$AJ$37="Alta",'Mapa final'!$AL$37="Moderado"),CONCATENATE("R2C",'Mapa final'!$S$37),"")</f>
        <v/>
      </c>
      <c r="AB25" s="40" t="str">
        <f>IF(AND('Mapa final'!$AJ$38="Alta",'Mapa final'!$AL$38="Moderado"),CONCATENATE("R2C",'Mapa final'!$S$38),"")</f>
        <v/>
      </c>
      <c r="AC25" s="38" t="str">
        <f>IF(AND('Mapa final'!$AJ$33="Alta",'Mapa final'!$AL$33="Mayor"),CONCATENATE("R2C",'Mapa final'!$S$33),"")</f>
        <v/>
      </c>
      <c r="AD25" s="39" t="str">
        <f>IF(AND('Mapa final'!$AJ$34="Alta",'Mapa final'!$AL$34="Mayor"),CONCATENATE("R2C",'Mapa final'!$S$34),"")</f>
        <v/>
      </c>
      <c r="AE25" s="39" t="str">
        <f>IF(AND('Mapa final'!$AJ$35="Alta",'Mapa final'!$AL$35="Mayor"),CONCATENATE("R2C",'Mapa final'!$S$35),"")</f>
        <v/>
      </c>
      <c r="AF25" s="39" t="str">
        <f>IF(AND('Mapa final'!$AJ$36="Alta",'Mapa final'!$AL$36="Mayor"),CONCATENATE("R2C",'Mapa final'!$S$36),"")</f>
        <v/>
      </c>
      <c r="AG25" s="39" t="str">
        <f>IF(AND('Mapa final'!$AJ$37="Alta",'Mapa final'!$AL$37="Mayor"),CONCATENATE("R2C",'Mapa final'!$S$37),"")</f>
        <v/>
      </c>
      <c r="AH25" s="40" t="str">
        <f>IF(AND('Mapa final'!$AJ$38="Alta",'Mapa final'!$AL$38="Mayor"),CONCATENATE("R2C",'Mapa final'!$S$38),"")</f>
        <v/>
      </c>
      <c r="AI25" s="41" t="str">
        <f>IF(AND('Mapa final'!$AJ$33="Alta",'Mapa final'!$AL$33="Catastrófico"),CONCATENATE("R2C",'Mapa final'!$S$33),"")</f>
        <v/>
      </c>
      <c r="AJ25" s="42" t="str">
        <f>IF(AND('Mapa final'!$AJ$34="Alta",'Mapa final'!$AL$34="Catastrófico"),CONCATENATE("R2C",'Mapa final'!$S$34),"")</f>
        <v/>
      </c>
      <c r="AK25" s="42" t="str">
        <f>IF(AND('Mapa final'!$AJ$35="Alta",'Mapa final'!$AL$35="Catastrófico"),CONCATENATE("R2C",'Mapa final'!$S$35),"")</f>
        <v/>
      </c>
      <c r="AL25" s="42" t="str">
        <f>IF(AND('Mapa final'!$AJ$36="Alta",'Mapa final'!$AL$36="Catastrófico"),CONCATENATE("R2C",'Mapa final'!$S$36),"")</f>
        <v/>
      </c>
      <c r="AM25" s="42" t="str">
        <f>IF(AND('Mapa final'!$AJ$37="Alta",'Mapa final'!$AL$37="LCatastrófico"),CONCATENATE("R2C",'Mapa final'!$S$37),"")</f>
        <v/>
      </c>
      <c r="AN25" s="43" t="str">
        <f>IF(AND('Mapa final'!$AJ$38="Alta",'Mapa final'!$AL$38="Catastrófico"),CONCATENATE("R2C",'Mapa final'!$S$38),"")</f>
        <v/>
      </c>
      <c r="AO25" s="69"/>
      <c r="AP25" s="468"/>
      <c r="AQ25" s="469"/>
      <c r="AR25" s="469"/>
      <c r="AS25" s="469"/>
      <c r="AT25" s="469"/>
      <c r="AU25" s="470"/>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364"/>
      <c r="D26" s="364"/>
      <c r="E26" s="365"/>
      <c r="F26" s="459"/>
      <c r="G26" s="460"/>
      <c r="H26" s="460"/>
      <c r="I26" s="460"/>
      <c r="J26" s="460"/>
      <c r="K26" s="53" t="str">
        <f>IF(AND('Mapa final'!$AJ$39="Alta",'Mapa final'!$AL$39="Leve"),CONCATENATE("R2C",'Mapa final'!$S$39),"")</f>
        <v/>
      </c>
      <c r="L26" s="54" t="str">
        <f>IF(AND('Mapa final'!$AJ$40="Alta",'Mapa final'!$AL$40="Leve"),CONCATENATE("R2C",'Mapa final'!$S$40),"")</f>
        <v/>
      </c>
      <c r="M26" s="54" t="str">
        <f>IF(AND('Mapa final'!$AJ$41="Alta",'Mapa final'!$AL$41="Leve"),CONCATENATE("R2C",'Mapa final'!$S$41),"")</f>
        <v/>
      </c>
      <c r="N26" s="54" t="str">
        <f>IF(AND('Mapa final'!$AJ$42="Alta",'Mapa final'!$AL$42="Leve"),CONCATENATE("R2C",'Mapa final'!$S$42),"")</f>
        <v/>
      </c>
      <c r="O26" s="54" t="str">
        <f>IF(AND('Mapa final'!$AJ$43="Alta",'Mapa final'!$AL$43="Leve"),CONCATENATE("R2C",'Mapa final'!$S$43),"")</f>
        <v/>
      </c>
      <c r="P26" s="55" t="str">
        <f>IF(AND('Mapa final'!$AJ$44="Alta",'Mapa final'!$AL$44="Leve"),CONCATENATE("R2C",'Mapa final'!$S$44),"")</f>
        <v/>
      </c>
      <c r="Q26" s="53" t="str">
        <f>IF(AND('Mapa final'!$AJ$39="Alta",'Mapa final'!$AL$39="Menor"),CONCATENATE("R2C",'Mapa final'!$S$39),"")</f>
        <v/>
      </c>
      <c r="R26" s="54" t="str">
        <f>IF(AND('Mapa final'!$AJ$40="Alta",'Mapa final'!$AL$40="Menor"),CONCATENATE("R2C",'Mapa final'!$S$40),"")</f>
        <v/>
      </c>
      <c r="S26" s="54" t="str">
        <f>IF(AND('Mapa final'!$AJ$41="Alta",'Mapa final'!$AL$41="Menor"),CONCATENATE("R2C",'Mapa final'!$S$41),"")</f>
        <v/>
      </c>
      <c r="T26" s="54" t="str">
        <f>IF(AND('Mapa final'!$AJ$42="Alta",'Mapa final'!$AL$42="Menor"),CONCATENATE("R2C",'Mapa final'!$S$42),"")</f>
        <v/>
      </c>
      <c r="U26" s="54" t="str">
        <f>IF(AND('Mapa final'!$AJ$43="Alta",'Mapa final'!$AL$43="Menor"),CONCATENATE("R2C",'Mapa final'!$S$43),"")</f>
        <v/>
      </c>
      <c r="V26" s="55" t="str">
        <f>IF(AND('Mapa final'!$AJ$44="Alta",'Mapa final'!$AL$44="Menor"),CONCATENATE("R2C",'Mapa final'!$S$44),"")</f>
        <v/>
      </c>
      <c r="W26" s="38" t="str">
        <f>IF(AND('Mapa final'!$AJ$39="Alta",'Mapa final'!$AL$39="Moderado"),CONCATENATE("R2C",'Mapa final'!$S$39),"")</f>
        <v/>
      </c>
      <c r="X26" s="39" t="str">
        <f>IF(AND('Mapa final'!$AJ$40="Alta",'Mapa final'!$AL$40="Moderado"),CONCATENATE("R2C",'Mapa final'!$S$40),"")</f>
        <v/>
      </c>
      <c r="Y26" s="39" t="str">
        <f>IF(AND('Mapa final'!$AJ$41="Alta",'Mapa final'!$AL$41="Moderado"),CONCATENATE("R2C",'Mapa final'!$S$41),"")</f>
        <v/>
      </c>
      <c r="Z26" s="39" t="str">
        <f>IF(AND('Mapa final'!$AJ$42="Alta",'Mapa final'!$AL$42="Moderado"),CONCATENATE("R2C",'Mapa final'!$S$42),"")</f>
        <v/>
      </c>
      <c r="AA26" s="39" t="str">
        <f>IF(AND('Mapa final'!$AJ$43="Alta",'Mapa final'!$AL$43="Moderado"),CONCATENATE("R2C",'Mapa final'!$S$43),"")</f>
        <v/>
      </c>
      <c r="AB26" s="40" t="str">
        <f>IF(AND('Mapa final'!$AJ$44="Alta",'Mapa final'!$AL$44="Moderado"),CONCATENATE("R2C",'Mapa final'!$S$44),"")</f>
        <v/>
      </c>
      <c r="AC26" s="38" t="str">
        <f>IF(AND('Mapa final'!$AJ$39="Alta",'Mapa final'!$AL$39="Mayor"),CONCATENATE("R2C",'Mapa final'!$S$39),"")</f>
        <v/>
      </c>
      <c r="AD26" s="39" t="str">
        <f>IF(AND('Mapa final'!$AJ$40="Alta",'Mapa final'!$AL$40="Mayor"),CONCATENATE("R2C",'Mapa final'!$S$40),"")</f>
        <v/>
      </c>
      <c r="AE26" s="39" t="str">
        <f>IF(AND('Mapa final'!$AJ$41="Alta",'Mapa final'!$AL$41="Mayor"),CONCATENATE("R2C",'Mapa final'!$S$41),"")</f>
        <v/>
      </c>
      <c r="AF26" s="39" t="str">
        <f>IF(AND('Mapa final'!$AJ$42="Alta",'Mapa final'!$AL$42="Mayor"),CONCATENATE("R2C",'Mapa final'!$S$42),"")</f>
        <v/>
      </c>
      <c r="AG26" s="39" t="str">
        <f>IF(AND('Mapa final'!$AJ$43="Alta",'Mapa final'!$AL$43="Mayor"),CONCATENATE("R2C",'Mapa final'!$S$43),"")</f>
        <v/>
      </c>
      <c r="AH26" s="40" t="str">
        <f>IF(AND('Mapa final'!$AJ$44="Alta",'Mapa final'!$AL$44="Mayor"),CONCATENATE("R2C",'Mapa final'!$S$44),"")</f>
        <v/>
      </c>
      <c r="AI26" s="41" t="str">
        <f>IF(AND('Mapa final'!$AJ$39="Alta",'Mapa final'!$AL$39="Catastrófico"),CONCATENATE("R2C",'Mapa final'!$S$39),"")</f>
        <v/>
      </c>
      <c r="AJ26" s="42" t="str">
        <f>IF(AND('Mapa final'!$AJ$40="Alta",'Mapa final'!$AL$40="Catastrófico"),CONCATENATE("R2C",'Mapa final'!$S$40),"")</f>
        <v/>
      </c>
      <c r="AK26" s="42" t="str">
        <f>IF(AND('Mapa final'!$AJ$41="Alta",'Mapa final'!$AL$41="Catastrófico"),CONCATENATE("R2C",'Mapa final'!$S$41),"")</f>
        <v/>
      </c>
      <c r="AL26" s="42" t="str">
        <f>IF(AND('Mapa final'!$AJ$42="Alta",'Mapa final'!$AL$42="Catastrófico"),CONCATENATE("R2C",'Mapa final'!$S$42),"")</f>
        <v/>
      </c>
      <c r="AM26" s="42" t="str">
        <f>IF(AND('Mapa final'!$AJ$43="Alta",'Mapa final'!$AL$43="Catastrófico"),CONCATENATE("R2C",'Mapa final'!$S$43),"")</f>
        <v/>
      </c>
      <c r="AN26" s="43" t="str">
        <f>IF(AND('Mapa final'!$AJ$44="Alta",'Mapa final'!$AL$44="Catastrófico"),CONCATENATE("R2C",'Mapa final'!$S$44),"")</f>
        <v/>
      </c>
      <c r="AO26" s="69"/>
      <c r="AP26" s="468"/>
      <c r="AQ26" s="469"/>
      <c r="AR26" s="469"/>
      <c r="AS26" s="469"/>
      <c r="AT26" s="469"/>
      <c r="AU26" s="470"/>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364"/>
      <c r="D27" s="364"/>
      <c r="E27" s="365"/>
      <c r="F27" s="459"/>
      <c r="G27" s="460"/>
      <c r="H27" s="460"/>
      <c r="I27" s="460"/>
      <c r="J27" s="460"/>
      <c r="K27" s="53" t="str">
        <f>IF(AND('Mapa final'!$AJ$45="Alta",'Mapa final'!$AL$45="Leve"),CONCATENATE("R2C",'Mapa final'!$S$45),"")</f>
        <v/>
      </c>
      <c r="L27" s="54" t="str">
        <f>IF(AND('Mapa final'!$AJ$46="Alta",'Mapa final'!$AL$46="Leve"),CONCATENATE("R2C",'Mapa final'!$S$46),"")</f>
        <v/>
      </c>
      <c r="M27" s="54" t="str">
        <f>IF(AND('Mapa final'!$AJ$47="Alta",'Mapa final'!$AL$47="Leve"),CONCATENATE("R2C",'Mapa final'!$S$47),"")</f>
        <v/>
      </c>
      <c r="N27" s="54" t="str">
        <f>IF(AND('Mapa final'!$AJ$48="Alta",'Mapa final'!$AL$48="Leve"),CONCATENATE("R2C",'Mapa final'!$S$48),"")</f>
        <v/>
      </c>
      <c r="O27" s="54" t="str">
        <f>IF(AND('Mapa final'!$AJ$49="Alta",'Mapa final'!$AL$49="Leve"),CONCATENATE("R2C",'Mapa final'!$S$49),"")</f>
        <v/>
      </c>
      <c r="P27" s="55" t="str">
        <f>IF(AND('Mapa final'!$AJ$60="Alta",'Mapa final'!$AL$50="Leve"),CONCATENATE("R2C",'Mapa final'!$S$50),"")</f>
        <v/>
      </c>
      <c r="Q27" s="53" t="str">
        <f>IF(AND('Mapa final'!$AJ$45="Alta",'Mapa final'!$AL$45="Menor"),CONCATENATE("R2C",'Mapa final'!$S$45),"")</f>
        <v/>
      </c>
      <c r="R27" s="54" t="str">
        <f>IF(AND('Mapa final'!$AJ$46="Alta",'Mapa final'!$AL$46="Menor"),CONCATENATE("R2C",'Mapa final'!$S$46),"")</f>
        <v/>
      </c>
      <c r="S27" s="54" t="str">
        <f>IF(AND('Mapa final'!$AJ$47="Alta",'Mapa final'!$AL$47="Menor"),CONCATENATE("R2C",'Mapa final'!$S$47),"")</f>
        <v/>
      </c>
      <c r="T27" s="54" t="str">
        <f>IF(AND('Mapa final'!$AJ$48="Alta",'Mapa final'!$AL$48="Menor"),CONCATENATE("R2C",'Mapa final'!$S$48),"")</f>
        <v/>
      </c>
      <c r="U27" s="54" t="str">
        <f>IF(AND('Mapa final'!$AJ$49="Alta",'Mapa final'!$AL$49="Menor"),CONCATENATE("R2C",'Mapa final'!$S$49),"")</f>
        <v/>
      </c>
      <c r="V27" s="55" t="str">
        <f>IF(AND('Mapa final'!$AJ$60="Alta",'Mapa final'!$AL$50="Menor"),CONCATENATE("R2C",'Mapa final'!$S$50),"")</f>
        <v/>
      </c>
      <c r="W27" s="38" t="str">
        <f>IF(AND('Mapa final'!$AJ$45="Alta",'Mapa final'!$AL$45="Moderado"),CONCATENATE("R2C",'Mapa final'!$S$45),"")</f>
        <v/>
      </c>
      <c r="X27" s="39" t="str">
        <f>IF(AND('Mapa final'!$AJ$46="Alta",'Mapa final'!$AL$46="Moderado"),CONCATENATE("R2C",'Mapa final'!$S$46),"")</f>
        <v/>
      </c>
      <c r="Y27" s="39" t="str">
        <f>IF(AND('Mapa final'!$AJ$47="Alta",'Mapa final'!$AL$47="Moderado"),CONCATENATE("R2C",'Mapa final'!$S$47),"")</f>
        <v/>
      </c>
      <c r="Z27" s="39" t="str">
        <f>IF(AND('Mapa final'!$AJ$48="Alta",'Mapa final'!$AL$48="Moderado"),CONCATENATE("R2C",'Mapa final'!$S$48),"")</f>
        <v/>
      </c>
      <c r="AA27" s="39" t="str">
        <f>IF(AND('Mapa final'!$AJ$49="Alta",'Mapa final'!$AL$49="Moderado"),CONCATENATE("R2C",'Mapa final'!$S$49),"")</f>
        <v/>
      </c>
      <c r="AB27" s="40" t="str">
        <f>IF(AND('Mapa final'!$AJ$60="Alta",'Mapa final'!$AL$50="Moderado"),CONCATENATE("R2C",'Mapa final'!$S$50),"")</f>
        <v/>
      </c>
      <c r="AC27" s="38" t="str">
        <f>IF(AND('Mapa final'!$AJ$45="Alta",'Mapa final'!$AL$45="Mayor"),CONCATENATE("R2C",'Mapa final'!$S$45),"")</f>
        <v/>
      </c>
      <c r="AD27" s="39" t="str">
        <f>IF(AND('Mapa final'!$AJ$46="Alta",'Mapa final'!$AL$46="Mayor"),CONCATENATE("R2C",'Mapa final'!$S$46),"")</f>
        <v/>
      </c>
      <c r="AE27" s="39" t="str">
        <f>IF(AND('Mapa final'!$AJ$47="Alta",'Mapa final'!$AL$47="Mayor"),CONCATENATE("R2C",'Mapa final'!$S$47),"")</f>
        <v/>
      </c>
      <c r="AF27" s="39" t="str">
        <f>IF(AND('Mapa final'!$AJ$48="Alta",'Mapa final'!$AL$48="Mayor"),CONCATENATE("R2C",'Mapa final'!$S$48),"")</f>
        <v/>
      </c>
      <c r="AG27" s="39" t="str">
        <f>IF(AND('Mapa final'!$AJ$49="Alta",'Mapa final'!$AL$49="Mayor"),CONCATENATE("R2C",'Mapa final'!$S$49),"")</f>
        <v/>
      </c>
      <c r="AH27" s="40" t="str">
        <f>IF(AND('Mapa final'!$AJ$60="Alta",'Mapa final'!$AL$50="Mayor"),CONCATENATE("R2C",'Mapa final'!$S$50),"")</f>
        <v/>
      </c>
      <c r="AI27" s="41" t="str">
        <f>IF(AND('Mapa final'!$AJ$45="Alta",'Mapa final'!$AL$45="Catastrófico"),CONCATENATE("R2C",'Mapa final'!$S$45),"")</f>
        <v/>
      </c>
      <c r="AJ27" s="42" t="str">
        <f>IF(AND('Mapa final'!$AJ$46="Alta",'Mapa final'!$AL$46="Catastrófico"),CONCATENATE("R2C",'Mapa final'!$S$46),"")</f>
        <v/>
      </c>
      <c r="AK27" s="42" t="str">
        <f>IF(AND('Mapa final'!$AJ$47="Alta",'Mapa final'!$AL$47="Catastrófico"),CONCATENATE("R2C",'Mapa final'!$S$47),"")</f>
        <v/>
      </c>
      <c r="AL27" s="42" t="str">
        <f>IF(AND('Mapa final'!$AJ$48="Alta",'Mapa final'!$AL$48="Catastrófico"),CONCATENATE("R2C",'Mapa final'!$S$48),"")</f>
        <v/>
      </c>
      <c r="AM27" s="42" t="str">
        <f>IF(AND('Mapa final'!$AJ$49="Alta",'Mapa final'!$AL$49="Catastrófico"),CONCATENATE("R2C",'Mapa final'!$S$49),"")</f>
        <v/>
      </c>
      <c r="AN27" s="43" t="str">
        <f>IF(AND('Mapa final'!$AJ$60="Alta",'Mapa final'!$AL$50="Catastrófico"),CONCATENATE("R2C",'Mapa final'!$S$50),"")</f>
        <v/>
      </c>
      <c r="AO27" s="69"/>
      <c r="AP27" s="468"/>
      <c r="AQ27" s="469"/>
      <c r="AR27" s="469"/>
      <c r="AS27" s="469"/>
      <c r="AT27" s="469"/>
      <c r="AU27" s="470"/>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364"/>
      <c r="D28" s="364"/>
      <c r="E28" s="365"/>
      <c r="F28" s="459"/>
      <c r="G28" s="460"/>
      <c r="H28" s="460"/>
      <c r="I28" s="460"/>
      <c r="J28" s="460"/>
      <c r="K28" s="53" t="str">
        <f>IF(AND('Mapa final'!$AJ$51="Alta",'Mapa final'!$AL$51="Leve"),CONCATENATE("R2C",'Mapa final'!$S$51),"")</f>
        <v/>
      </c>
      <c r="L28" s="54" t="str">
        <f>IF(AND('Mapa final'!$AJ$52="Alta",'Mapa final'!$AL$52="Leve"),CONCATENATE("R2C",'Mapa final'!$S$52),"")</f>
        <v/>
      </c>
      <c r="M28" s="54" t="str">
        <f>IF(AND('Mapa final'!$AJ$53="Alta",'Mapa final'!$AL$53="Leve"),CONCATENATE("R2C",'Mapa final'!$S$53),"")</f>
        <v/>
      </c>
      <c r="N28" s="54" t="str">
        <f>IF(AND('Mapa final'!$AJ$54="Alta",'Mapa final'!$AL$54="Leve"),CONCATENATE("R2C",'Mapa final'!$S$54),"")</f>
        <v/>
      </c>
      <c r="O28" s="54" t="str">
        <f>IF(AND('Mapa final'!$AJ$55="Alta",'Mapa final'!$AL$55="Leve"),CONCATENATE("R2C",'Mapa final'!$S$55),"")</f>
        <v/>
      </c>
      <c r="P28" s="55" t="str">
        <f>IF(AND('Mapa final'!$AJ$56="Alta",'Mapa final'!$AL$56="Leve"),CONCATENATE("R2C",'Mapa final'!$S$56),"")</f>
        <v/>
      </c>
      <c r="Q28" s="53" t="str">
        <f>IF(AND('Mapa final'!$AJ$51="Alta",'Mapa final'!$AL$51="Menor"),CONCATENATE("R2C",'Mapa final'!$S$51),"")</f>
        <v/>
      </c>
      <c r="R28" s="54" t="str">
        <f>IF(AND('Mapa final'!$AJ$52="Alta",'Mapa final'!$AL$52="Menor"),CONCATENATE("R2C",'Mapa final'!$S$52),"")</f>
        <v/>
      </c>
      <c r="S28" s="54" t="str">
        <f>IF(AND('Mapa final'!$AJ$53="Alta",'Mapa final'!$AL$53="Menor"),CONCATENATE("R2C",'Mapa final'!$S$53),"")</f>
        <v/>
      </c>
      <c r="T28" s="54" t="str">
        <f>IF(AND('Mapa final'!$AJ$54="Alta",'Mapa final'!$AL$54="Menor"),CONCATENATE("R2C",'Mapa final'!$S$54),"")</f>
        <v/>
      </c>
      <c r="U28" s="54" t="str">
        <f>IF(AND('Mapa final'!$AJ$55="Alta",'Mapa final'!$AL$55="Menor"),CONCATENATE("R2C",'Mapa final'!$S$55),"")</f>
        <v/>
      </c>
      <c r="V28" s="55" t="str">
        <f>IF(AND('Mapa final'!$AJ$56="Alta",'Mapa final'!$AL$56="Menor"),CONCATENATE("R2C",'Mapa final'!$S$56),"")</f>
        <v/>
      </c>
      <c r="W28" s="38" t="str">
        <f>IF(AND('Mapa final'!$AJ$51="Alta",'Mapa final'!$AL$51="Moderado"),CONCATENATE("R2C",'Mapa final'!$S$51),"")</f>
        <v/>
      </c>
      <c r="X28" s="39" t="str">
        <f>IF(AND('Mapa final'!$AJ$52="Alta",'Mapa final'!$AL$52="Moderado"),CONCATENATE("R2C",'Mapa final'!$S$52),"")</f>
        <v/>
      </c>
      <c r="Y28" s="39" t="str">
        <f>IF(AND('Mapa final'!$AJ$53="Alta",'Mapa final'!$AL$53="Moderado"),CONCATENATE("R2C",'Mapa final'!$S$53),"")</f>
        <v/>
      </c>
      <c r="Z28" s="39" t="str">
        <f>IF(AND('Mapa final'!$AJ$54="Alta",'Mapa final'!$AL$54="Moderado"),CONCATENATE("R2C",'Mapa final'!$S$54),"")</f>
        <v/>
      </c>
      <c r="AA28" s="39" t="str">
        <f>IF(AND('Mapa final'!$AJ$55="Alta",'Mapa final'!$AL$55="Moderado"),CONCATENATE("R2C",'Mapa final'!$S$55),"")</f>
        <v/>
      </c>
      <c r="AB28" s="40" t="str">
        <f>IF(AND('Mapa final'!$AJ$56="Alta",'Mapa final'!$AL$56="Moderado"),CONCATENATE("R2C",'Mapa final'!$S$56),"")</f>
        <v/>
      </c>
      <c r="AC28" s="38" t="str">
        <f>IF(AND('Mapa final'!$AJ$51="Alta",'Mapa final'!$AL$51="Mayor"),CONCATENATE("R2C",'Mapa final'!$S$51),"")</f>
        <v/>
      </c>
      <c r="AD28" s="39" t="str">
        <f>IF(AND('Mapa final'!$AJ$52="Alta",'Mapa final'!$AL$52="Mayor"),CONCATENATE("R2C",'Mapa final'!$S$52),"")</f>
        <v/>
      </c>
      <c r="AE28" s="39" t="str">
        <f>IF(AND('Mapa final'!$AJ$53="Alta",'Mapa final'!$AL$53="Mayor"),CONCATENATE("R2C",'Mapa final'!$S$53),"")</f>
        <v/>
      </c>
      <c r="AF28" s="39" t="str">
        <f>IF(AND('Mapa final'!$AJ$54="Alta",'Mapa final'!$AL$54="Mayor"),CONCATENATE("R2C",'Mapa final'!$S$54),"")</f>
        <v/>
      </c>
      <c r="AG28" s="39" t="str">
        <f>IF(AND('Mapa final'!$AJ$55="Alta",'Mapa final'!$AL$55="Mayor"),CONCATENATE("R2C",'Mapa final'!$S$55),"")</f>
        <v/>
      </c>
      <c r="AH28" s="40" t="str">
        <f>IF(AND('Mapa final'!$AJ$56="Alta",'Mapa final'!$AL$56="Mayor"),CONCATENATE("R2C",'Mapa final'!$S$56),"")</f>
        <v/>
      </c>
      <c r="AI28" s="41" t="str">
        <f>IF(AND('Mapa final'!$AJ$51="Alta",'Mapa final'!$AL$51="Catastrófico"),CONCATENATE("R2C",'Mapa final'!$S$51),"")</f>
        <v/>
      </c>
      <c r="AJ28" s="42" t="str">
        <f>IF(AND('Mapa final'!$AJ$52="Alta",'Mapa final'!$AL$52="Catastrófico"),CONCATENATE("R2C",'Mapa final'!$S$52),"")</f>
        <v/>
      </c>
      <c r="AK28" s="42" t="str">
        <f>IF(AND('Mapa final'!$AJ$53="Alta",'Mapa final'!$AL$53="Catastrófico"),CONCATENATE("R2C",'Mapa final'!$S$53),"")</f>
        <v/>
      </c>
      <c r="AL28" s="42" t="str">
        <f>IF(AND('Mapa final'!$AJ$54="Alta",'Mapa final'!$AL$54="Catastrófico"),CONCATENATE("R2C",'Mapa final'!$S$54),"")</f>
        <v/>
      </c>
      <c r="AM28" s="42" t="str">
        <f>IF(AND('Mapa final'!$AJ$55="Alta",'Mapa final'!$AL$55="Catastrófico"),CONCATENATE("R2C",'Mapa final'!$S$55),"")</f>
        <v/>
      </c>
      <c r="AN28" s="43" t="str">
        <f>IF(AND('Mapa final'!$AJ$56="Alta",'Mapa final'!$AL$56="Catastrófico"),CONCATENATE("R2C",'Mapa final'!$S$56),"")</f>
        <v/>
      </c>
      <c r="AO28" s="69"/>
      <c r="AP28" s="468"/>
      <c r="AQ28" s="469"/>
      <c r="AR28" s="469"/>
      <c r="AS28" s="469"/>
      <c r="AT28" s="469"/>
      <c r="AU28" s="470"/>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364"/>
      <c r="D29" s="364"/>
      <c r="E29" s="365"/>
      <c r="F29" s="459"/>
      <c r="G29" s="460"/>
      <c r="H29" s="460"/>
      <c r="I29" s="460"/>
      <c r="J29" s="460"/>
      <c r="K29" s="53" t="str">
        <f>IF(AND('Mapa final'!$AJ$57="Alta",'Mapa final'!$AL$57="Leve"),CONCATENATE("R2C",'Mapa final'!$S$57),"")</f>
        <v/>
      </c>
      <c r="L29" s="54" t="str">
        <f>IF(AND('Mapa final'!$AJ$58="Alta",'Mapa final'!$AL$58="Leve"),CONCATENATE("R2C",'Mapa final'!$S$58),"")</f>
        <v/>
      </c>
      <c r="M29" s="54" t="str">
        <f>IF(AND('Mapa final'!$AJ$59="Alta",'Mapa final'!$AL$59="Leve"),CONCATENATE("R2C",'Mapa final'!$S$59),"")</f>
        <v/>
      </c>
      <c r="N29" s="54" t="str">
        <f>IF(AND('Mapa final'!$AJ$60="Alta",'Mapa final'!$AL$60="Leve"),CONCATENATE("R2C",'Mapa final'!$S$60),"")</f>
        <v/>
      </c>
      <c r="O29" s="54" t="str">
        <f>IF(AND('Mapa final'!$AJ$61="Alta",'Mapa final'!$AL$61="Leve"),CONCATENATE("R2C",'Mapa final'!$S$61),"")</f>
        <v/>
      </c>
      <c r="P29" s="55" t="str">
        <f>IF(AND('Mapa final'!$AJ$62="Alta",'Mapa final'!$AL$62="Leve"),CONCATENATE("R2C",'Mapa final'!$S$62),"")</f>
        <v/>
      </c>
      <c r="Q29" s="53" t="str">
        <f>IF(AND('Mapa final'!$AJ$57="Alta",'Mapa final'!$AL$57="Menor"),CONCATENATE("R2C",'Mapa final'!$S$57),"")</f>
        <v/>
      </c>
      <c r="R29" s="54" t="str">
        <f>IF(AND('Mapa final'!$AJ$58="Alta",'Mapa final'!$AL$58="Menor"),CONCATENATE("R2C",'Mapa final'!$S$58),"")</f>
        <v/>
      </c>
      <c r="S29" s="54" t="str">
        <f>IF(AND('Mapa final'!$AJ$59="Alta",'Mapa final'!$AL$59="Menor"),CONCATENATE("R2C",'Mapa final'!$S$59),"")</f>
        <v/>
      </c>
      <c r="T29" s="54" t="str">
        <f>IF(AND('Mapa final'!$AJ$60="Alta",'Mapa final'!$AL$60="Menor"),CONCATENATE("R2C",'Mapa final'!$S$60),"")</f>
        <v/>
      </c>
      <c r="U29" s="54" t="str">
        <f>IF(AND('Mapa final'!$AJ$61="Alta",'Mapa final'!$AL$61="Menor"),CONCATENATE("R2C",'Mapa final'!$S$61),"")</f>
        <v/>
      </c>
      <c r="V29" s="55" t="str">
        <f>IF(AND('Mapa final'!$AJ$62="Alta",'Mapa final'!$AL$62="Menor"),CONCATENATE("R2C",'Mapa final'!$S$62),"")</f>
        <v/>
      </c>
      <c r="W29" s="38" t="str">
        <f>IF(AND('Mapa final'!$AJ$57="Alta",'Mapa final'!$AL$57="Moderado"),CONCATENATE("R2C",'Mapa final'!$S$57),"")</f>
        <v/>
      </c>
      <c r="X29" s="39" t="str">
        <f>IF(AND('Mapa final'!$AJ$58="Alta",'Mapa final'!$AL$58="Moderado"),CONCATENATE("R2C",'Mapa final'!$S$58),"")</f>
        <v/>
      </c>
      <c r="Y29" s="39" t="str">
        <f>IF(AND('Mapa final'!$AJ$59="Alta",'Mapa final'!$AL$59="Moderado"),CONCATENATE("R2C",'Mapa final'!$S$59),"")</f>
        <v/>
      </c>
      <c r="Z29" s="39" t="str">
        <f>IF(AND('Mapa final'!$AJ$60="Alta",'Mapa final'!$AL$60="Moderado"),CONCATENATE("R2C",'Mapa final'!$S$60),"")</f>
        <v/>
      </c>
      <c r="AA29" s="39" t="str">
        <f>IF(AND('Mapa final'!$AJ$61="Alta",'Mapa final'!$AL$61="Moderado"),CONCATENATE("R2C",'Mapa final'!$S$61),"")</f>
        <v/>
      </c>
      <c r="AB29" s="40" t="str">
        <f>IF(AND('Mapa final'!$AJ$62="Alta",'Mapa final'!$AL$62="Moderado"),CONCATENATE("R2C",'Mapa final'!$S$62),"")</f>
        <v/>
      </c>
      <c r="AC29" s="38" t="str">
        <f>IF(AND('Mapa final'!$AJ$57="Alta",'Mapa final'!$AL$57="Mayor"),CONCATENATE("R2C",'Mapa final'!$S$57),"")</f>
        <v/>
      </c>
      <c r="AD29" s="39" t="str">
        <f>IF(AND('Mapa final'!$AJ$58="Alta",'Mapa final'!$AL$58="Mayor"),CONCATENATE("R2C",'Mapa final'!$S$58),"")</f>
        <v/>
      </c>
      <c r="AE29" s="39" t="str">
        <f>IF(AND('Mapa final'!$AJ$59="Alta",'Mapa final'!$AL$59="Mayor"),CONCATENATE("R2C",'Mapa final'!$S$59),"")</f>
        <v/>
      </c>
      <c r="AF29" s="39" t="str">
        <f>IF(AND('Mapa final'!$AJ$60="Alta",'Mapa final'!$AL$60="Mayor"),CONCATENATE("R2C",'Mapa final'!$S$60),"")</f>
        <v/>
      </c>
      <c r="AG29" s="39" t="str">
        <f>IF(AND('Mapa final'!$AJ$61="Alta",'Mapa final'!$AL$61="Mayor"),CONCATENATE("R2C",'Mapa final'!$S$61),"")</f>
        <v/>
      </c>
      <c r="AH29" s="40" t="str">
        <f>IF(AND('Mapa final'!$AJ$62="Alta",'Mapa final'!$AL$62="Mayor"),CONCATENATE("R2C",'Mapa final'!$S$62),"")</f>
        <v/>
      </c>
      <c r="AI29" s="41" t="str">
        <f>IF(AND('Mapa final'!$AJ$57="Alta",'Mapa final'!$AL$57="Catastrófico"),CONCATENATE("R2C",'Mapa final'!$S$57),"")</f>
        <v/>
      </c>
      <c r="AJ29" s="42" t="str">
        <f>IF(AND('Mapa final'!$AJ$58="Alta",'Mapa final'!$AL$58="Catastrófico"),CONCATENATE("R2C",'Mapa final'!$S$58),"")</f>
        <v/>
      </c>
      <c r="AK29" s="42" t="str">
        <f>IF(AND('Mapa final'!$AJ$59="Alta",'Mapa final'!$AL$59="Catastrófico"),CONCATENATE("R2C",'Mapa final'!$S$59),"")</f>
        <v/>
      </c>
      <c r="AL29" s="42" t="str">
        <f>IF(AND('Mapa final'!$AJ$60="Alta",'Mapa final'!$AL$60="Catastrófico"),CONCATENATE("R2C",'Mapa final'!$S$60),"")</f>
        <v/>
      </c>
      <c r="AM29" s="42" t="str">
        <f>IF(AND('Mapa final'!$AJ$61="Alta",'Mapa final'!$AL$61="Catastrófico"),CONCATENATE("R2C",'Mapa final'!$S$61),"")</f>
        <v/>
      </c>
      <c r="AN29" s="43" t="str">
        <f>IF(AND('Mapa final'!$AJ$62="Alta",'Mapa final'!$AL$62="Catastrófico"),CONCATENATE("R2C",'Mapa final'!$S$62),"")</f>
        <v/>
      </c>
      <c r="AO29" s="69"/>
      <c r="AP29" s="468"/>
      <c r="AQ29" s="469"/>
      <c r="AR29" s="469"/>
      <c r="AS29" s="469"/>
      <c r="AT29" s="469"/>
      <c r="AU29" s="470"/>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364"/>
      <c r="D30" s="364"/>
      <c r="E30" s="365"/>
      <c r="F30" s="459"/>
      <c r="G30" s="460"/>
      <c r="H30" s="460"/>
      <c r="I30" s="460"/>
      <c r="J30" s="460"/>
      <c r="K30" s="53" t="str">
        <f>IF(AND('Mapa final'!$AJ$63="Alta",'Mapa final'!$AL$63="Leve"),CONCATENATE("R2C",'Mapa final'!$S$63),"")</f>
        <v/>
      </c>
      <c r="L30" s="54" t="str">
        <f>IF(AND('Mapa final'!$AJ$64="Alta",'Mapa final'!$AL$64="Leve"),CONCATENATE("R2C",'Mapa final'!$S$64),"")</f>
        <v/>
      </c>
      <c r="M30" s="54" t="str">
        <f>IF(AND('Mapa final'!$AJ$65="Alta",'Mapa final'!$AL$65="Leve"),CONCATENATE("R2C",'Mapa final'!$S$65),"")</f>
        <v/>
      </c>
      <c r="N30" s="54" t="str">
        <f>IF(AND('Mapa final'!$AJ$66="Alta",'Mapa final'!$AL$66="Leve"),CONCATENATE("R2C",'Mapa final'!$S$66),"")</f>
        <v/>
      </c>
      <c r="O30" s="54" t="str">
        <f>IF(AND('Mapa final'!$AJ$67="Alta",'Mapa final'!$AL$67="Leve"),CONCATENATE("R2C",'Mapa final'!$S$67),"")</f>
        <v/>
      </c>
      <c r="P30" s="55" t="str">
        <f>IF(AND('Mapa final'!$AJ$68="Alta",'Mapa final'!$AL$68="Leve"),CONCATENATE("R2C",'Mapa final'!$S$68),"")</f>
        <v/>
      </c>
      <c r="Q30" s="53" t="str">
        <f>IF(AND('Mapa final'!$AJ$63="Alta",'Mapa final'!$AL$63="Menor"),CONCATENATE("R2C",'Mapa final'!$S$63),"")</f>
        <v/>
      </c>
      <c r="R30" s="54" t="str">
        <f>IF(AND('Mapa final'!$AJ$64="Alta",'Mapa final'!$AL$64="Menor"),CONCATENATE("R2C",'Mapa final'!$S$64),"")</f>
        <v/>
      </c>
      <c r="S30" s="54" t="str">
        <f>IF(AND('Mapa final'!$AJ$65="Alta",'Mapa final'!$AL$65="Menor"),CONCATENATE("R2C",'Mapa final'!$S$65),"")</f>
        <v/>
      </c>
      <c r="T30" s="54" t="str">
        <f>IF(AND('Mapa final'!$AJ$66="Alta",'Mapa final'!$AL$66="Menor"),CONCATENATE("R2C",'Mapa final'!$S$66),"")</f>
        <v/>
      </c>
      <c r="U30" s="54" t="str">
        <f>IF(AND('Mapa final'!$AJ$67="Alta",'Mapa final'!$AL$67="Menor"),CONCATENATE("R2C",'Mapa final'!$S$67),"")</f>
        <v/>
      </c>
      <c r="V30" s="55" t="str">
        <f>IF(AND('Mapa final'!$AJ$68="Alta",'Mapa final'!$AL$68="Menor"),CONCATENATE("R2C",'Mapa final'!$S$68),"")</f>
        <v/>
      </c>
      <c r="W30" s="38" t="str">
        <f>IF(AND('Mapa final'!$AJ$63="Alta",'Mapa final'!$AL$63="Moderado"),CONCATENATE("R2C",'Mapa final'!$S$63),"")</f>
        <v/>
      </c>
      <c r="X30" s="39" t="str">
        <f>IF(AND('Mapa final'!$AJ$64="Alta",'Mapa final'!$AL$64="Moderado"),CONCATENATE("R2C",'Mapa final'!$S$64),"")</f>
        <v/>
      </c>
      <c r="Y30" s="39" t="str">
        <f>IF(AND('Mapa final'!$AJ$65="Alta",'Mapa final'!$AL$65="Moderado"),CONCATENATE("R2C",'Mapa final'!$S$65),"")</f>
        <v/>
      </c>
      <c r="Z30" s="39" t="str">
        <f>IF(AND('Mapa final'!$AJ$66="Alta",'Mapa final'!$AL$66="Moderado"),CONCATENATE("R2C",'Mapa final'!$S$66),"")</f>
        <v/>
      </c>
      <c r="AA30" s="39" t="str">
        <f>IF(AND('Mapa final'!$AJ$67="Alta",'Mapa final'!$AL$67="Moderado"),CONCATENATE("R2C",'Mapa final'!$S$67),"")</f>
        <v/>
      </c>
      <c r="AB30" s="40" t="str">
        <f>IF(AND('Mapa final'!$AJ$68="Alta",'Mapa final'!$AL$68="Moderado"),CONCATENATE("R2C",'Mapa final'!$S$68),"")</f>
        <v/>
      </c>
      <c r="AC30" s="38" t="str">
        <f>IF(AND('Mapa final'!$AJ$63="Alta",'Mapa final'!$AL$63="Mayor"),CONCATENATE("R2C",'Mapa final'!$S$63),"")</f>
        <v/>
      </c>
      <c r="AD30" s="39" t="str">
        <f>IF(AND('Mapa final'!$AJ$64="Alta",'Mapa final'!$AL$64="Mayor"),CONCATENATE("R2C",'Mapa final'!$S$64),"")</f>
        <v/>
      </c>
      <c r="AE30" s="39" t="str">
        <f>IF(AND('Mapa final'!$AJ$65="Alta",'Mapa final'!$AL$65="Mayor"),CONCATENATE("R2C",'Mapa final'!$S$65),"")</f>
        <v/>
      </c>
      <c r="AF30" s="39" t="str">
        <f>IF(AND('Mapa final'!$AJ$66="Alta",'Mapa final'!$AL$66="Mayor"),CONCATENATE("R2C",'Mapa final'!$S$66),"")</f>
        <v/>
      </c>
      <c r="AG30" s="39" t="str">
        <f>IF(AND('Mapa final'!$AJ$67="Alta",'Mapa final'!$AL$67="Mayor"),CONCATENATE("R2C",'Mapa final'!$S$67),"")</f>
        <v/>
      </c>
      <c r="AH30" s="40" t="str">
        <f>IF(AND('Mapa final'!$AJ$68="Alta",'Mapa final'!$AL$68="Mayor"),CONCATENATE("R2C",'Mapa final'!$S$68),"")</f>
        <v/>
      </c>
      <c r="AI30" s="41" t="str">
        <f>IF(AND('Mapa final'!$AJ$63="Alta",'Mapa final'!$AL$63="Catastrófico"),CONCATENATE("R2C",'Mapa final'!$S$63),"")</f>
        <v/>
      </c>
      <c r="AJ30" s="42" t="str">
        <f>IF(AND('Mapa final'!$AJ$64="Alta",'Mapa final'!$AL$64="Catastrófico"),CONCATENATE("R2C",'Mapa final'!$S$64),"")</f>
        <v/>
      </c>
      <c r="AK30" s="42" t="str">
        <f>IF(AND('Mapa final'!$AJ$65="Alta",'Mapa final'!$AL$65="Catastrófico"),CONCATENATE("R2C",'Mapa final'!$S$65),"")</f>
        <v/>
      </c>
      <c r="AL30" s="42" t="str">
        <f>IF(AND('Mapa final'!$AJ$66="Alta",'Mapa final'!$AL$66="Catastrófico"),CONCATENATE("R2C",'Mapa final'!$S$66),"")</f>
        <v/>
      </c>
      <c r="AM30" s="42" t="str">
        <f>IF(AND('Mapa final'!$AJ$67="Alta",'Mapa final'!$AL$67="Catastrófico"),CONCATENATE("R2C",'Mapa final'!$S$67),"")</f>
        <v/>
      </c>
      <c r="AN30" s="43" t="str">
        <f>IF(AND('Mapa final'!$AJ$68="Alta",'Mapa final'!$AL$68="Catastrófico"),CONCATENATE("R2C",'Mapa final'!$S$68),"")</f>
        <v/>
      </c>
      <c r="AO30" s="69"/>
      <c r="AP30" s="468"/>
      <c r="AQ30" s="469"/>
      <c r="AR30" s="469"/>
      <c r="AS30" s="469"/>
      <c r="AT30" s="469"/>
      <c r="AU30" s="470"/>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364"/>
      <c r="D31" s="364"/>
      <c r="E31" s="365"/>
      <c r="F31" s="462"/>
      <c r="G31" s="463"/>
      <c r="H31" s="463"/>
      <c r="I31" s="463"/>
      <c r="J31" s="463"/>
      <c r="K31" s="56" t="str">
        <f>IF(AND('Mapa final'!$AJ$69="Alta",'Mapa final'!$AL$69="Leve"),CONCATENATE("R2C",'Mapa final'!$S$69),"")</f>
        <v/>
      </c>
      <c r="L31" s="57" t="str">
        <f>IF(AND('Mapa final'!$AJ$70="Alta",'Mapa final'!$AL$70="Leve"),CONCATENATE("R2C",'Mapa final'!$S$70),"")</f>
        <v/>
      </c>
      <c r="M31" s="57" t="str">
        <f>IF(AND('Mapa final'!$AJ$71="Alta",'Mapa final'!$AL$71="Leve"),CONCATENATE("R2C",'Mapa final'!$S$71),"")</f>
        <v/>
      </c>
      <c r="N31" s="57" t="str">
        <f>IF(AND('Mapa final'!$AJ$72="Alta",'Mapa final'!$AL$72="Leve"),CONCATENATE("R2C",'Mapa final'!$S$72),"")</f>
        <v/>
      </c>
      <c r="O31" s="57" t="str">
        <f>IF(AND('Mapa final'!$AJ$74="Alta",'Mapa final'!$AL$74="Leve"),CONCATENATE("R2C",'Mapa final'!$S$74),"")</f>
        <v/>
      </c>
      <c r="P31" s="58" t="str">
        <f>IF(AND('Mapa final'!$AJ$75="Alta",'Mapa final'!$AL$75="Leve"),CONCATENATE("R2C",'Mapa final'!$S$75),"")</f>
        <v/>
      </c>
      <c r="Q31" s="56" t="str">
        <f>IF(AND('Mapa final'!$AJ$69="Alta",'Mapa final'!$AL$69="Menor"),CONCATENATE("R2C",'Mapa final'!$S$69),"")</f>
        <v/>
      </c>
      <c r="R31" s="57" t="str">
        <f>IF(AND('Mapa final'!$AJ$70="Alta",'Mapa final'!$AL$70="Menor"),CONCATENATE("R2C",'Mapa final'!$S$70),"")</f>
        <v/>
      </c>
      <c r="S31" s="57" t="str">
        <f>IF(AND('Mapa final'!$AJ$71="Alta",'Mapa final'!$AL$71="Menor"),CONCATENATE("R2C",'Mapa final'!$S$71),"")</f>
        <v/>
      </c>
      <c r="T31" s="57" t="str">
        <f>IF(AND('Mapa final'!$AJ$72="Alta",'Mapa final'!$AL$72="Menor"),CONCATENATE("R2C",'Mapa final'!$S$72),"")</f>
        <v/>
      </c>
      <c r="U31" s="57" t="str">
        <f>IF(AND('Mapa final'!$AJ$74="Alta",'Mapa final'!$AL$74="Menor"),CONCATENATE("R2C",'Mapa final'!$S$74),"")</f>
        <v/>
      </c>
      <c r="V31" s="58" t="str">
        <f>IF(AND('Mapa final'!$AJ$75="Alta",'Mapa final'!$AL$75="Menor"),CONCATENATE("R2C",'Mapa final'!$S$75),"")</f>
        <v/>
      </c>
      <c r="W31" s="44" t="str">
        <f>IF(AND('Mapa final'!$AJ$69="Alta",'Mapa final'!$AL$69="Moderado"),CONCATENATE("R2C",'Mapa final'!$S$69),"")</f>
        <v/>
      </c>
      <c r="X31" s="45" t="str">
        <f>IF(AND('Mapa final'!$AJ$70="Alta",'Mapa final'!$AL$70="Moderado"),CONCATENATE("R2C",'Mapa final'!$S$70),"")</f>
        <v/>
      </c>
      <c r="Y31" s="45" t="str">
        <f>IF(AND('Mapa final'!$AJ$71="Alta",'Mapa final'!$AL$71="Moderado"),CONCATENATE("R2C",'Mapa final'!$S$71),"")</f>
        <v/>
      </c>
      <c r="Z31" s="45" t="str">
        <f>IF(AND('Mapa final'!$AJ$72="Alta",'Mapa final'!$AL$72="Moderado"),CONCATENATE("R2C",'Mapa final'!$S$72),"")</f>
        <v/>
      </c>
      <c r="AA31" s="45" t="str">
        <f>IF(AND('Mapa final'!$AJ$74="Alta",'Mapa final'!$AL$74="Moderado"),CONCATENATE("R2C",'Mapa final'!$S$74),"")</f>
        <v/>
      </c>
      <c r="AB31" s="46" t="str">
        <f>IF(AND('Mapa final'!$AJ$75="Alta",'Mapa final'!$AL$75="Moderado"),CONCATENATE("R2C",'Mapa final'!$S$75),"")</f>
        <v/>
      </c>
      <c r="AC31" s="44" t="str">
        <f>IF(AND('Mapa final'!$AJ$69="Alta",'Mapa final'!$AL$69="Mayor"),CONCATENATE("R2C",'Mapa final'!$S$69),"")</f>
        <v/>
      </c>
      <c r="AD31" s="45" t="str">
        <f>IF(AND('Mapa final'!$AJ$70="Alta",'Mapa final'!$AL$70="Mayor"),CONCATENATE("R2C",'Mapa final'!$S$70),"")</f>
        <v/>
      </c>
      <c r="AE31" s="45" t="str">
        <f>IF(AND('Mapa final'!$AJ$71="Alta",'Mapa final'!$AL$71="Mayor"),CONCATENATE("R2C",'Mapa final'!$S$71),"")</f>
        <v/>
      </c>
      <c r="AF31" s="45" t="str">
        <f>IF(AND('Mapa final'!$AJ$72="Alta",'Mapa final'!$AL$72="Mayor"),CONCATENATE("R2C",'Mapa final'!$S$72),"")</f>
        <v/>
      </c>
      <c r="AG31" s="45" t="str">
        <f>IF(AND('Mapa final'!$AJ$74="Alta",'Mapa final'!$AL$74="Mayor"),CONCATENATE("R2C",'Mapa final'!$S$74),"")</f>
        <v/>
      </c>
      <c r="AH31" s="46" t="str">
        <f>IF(AND('Mapa final'!$AJ$75="Alta",'Mapa final'!$AL$75="Mayor"),CONCATENATE("R2C",'Mapa final'!$S$75),"")</f>
        <v/>
      </c>
      <c r="AI31" s="47" t="str">
        <f>IF(AND('Mapa final'!$AJ$69="Alta",'Mapa final'!$AL$69="Catastrófico"),CONCATENATE("R2C",'Mapa final'!$S$69),"")</f>
        <v/>
      </c>
      <c r="AJ31" s="48" t="str">
        <f>IF(AND('Mapa final'!$AJ$70="Alta",'Mapa final'!$AL$70="Catastrófico"),CONCATENATE("R2C",'Mapa final'!$S$70),"")</f>
        <v/>
      </c>
      <c r="AK31" s="48" t="str">
        <f>IF(AND('Mapa final'!$AJ$71="Alta",'Mapa final'!$AL$71="Catastrófico"),CONCATENATE("R2C",'Mapa final'!$S$71),"")</f>
        <v/>
      </c>
      <c r="AL31" s="48" t="str">
        <f>IF(AND('Mapa final'!$AJ$72="Alta",'Mapa final'!$AL$72="Catastrófico"),CONCATENATE("R2C",'Mapa final'!$S$72),"")</f>
        <v/>
      </c>
      <c r="AM31" s="48" t="str">
        <f>IF(AND('Mapa final'!$AJ$74="Alta",'Mapa final'!$AL$74="Catastrófico"),CONCATENATE("R2C",'Mapa final'!$S$74),"")</f>
        <v/>
      </c>
      <c r="AN31" s="49" t="str">
        <f>IF(AND('Mapa final'!$AJ$75="Muy Alta",'Mapa final'!$AL$75="Catastrófico"),CONCATENATE("R2C",'Mapa final'!$S$75),"")</f>
        <v/>
      </c>
      <c r="AO31" s="69"/>
      <c r="AP31" s="471"/>
      <c r="AQ31" s="472"/>
      <c r="AR31" s="472"/>
      <c r="AS31" s="472"/>
      <c r="AT31" s="472"/>
      <c r="AU31" s="473"/>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364"/>
      <c r="D32" s="364"/>
      <c r="E32" s="365"/>
      <c r="F32" s="456" t="s">
        <v>116</v>
      </c>
      <c r="G32" s="457"/>
      <c r="H32" s="457"/>
      <c r="I32" s="457"/>
      <c r="J32" s="458"/>
      <c r="K32" s="50" t="str">
        <f ca="1">IF(AND('Mapa final'!$AJ$15="Media",'Mapa final'!$AL$15="Leve"),CONCATENATE("R2C",'Mapa final'!$S$15),"")</f>
        <v/>
      </c>
      <c r="L32" s="51" t="str">
        <f ca="1">IF(AND('Mapa final'!$AJ$16="Media",'Mapa final'!$AL$16="Leve"),CONCATENATE("R2C",'Mapa final'!$S$16),"")</f>
        <v/>
      </c>
      <c r="M32" s="51" t="str">
        <f ca="1">IF(AND('Mapa final'!$AJ$17="Media",'Mapa final'!$AL$17="Leve"),CONCATENATE("R2C",'Mapa final'!$S$17),"")</f>
        <v/>
      </c>
      <c r="N32" s="51" t="str">
        <f ca="1">IF(AND('Mapa final'!$AJ$18="Media",'Mapa final'!$AL$18="Leve"),CONCATENATE("R2C",'Mapa final'!$S$18),"")</f>
        <v/>
      </c>
      <c r="O32" s="51" t="str">
        <f>IF(AND('Mapa final'!$AJ$19="Media",'Mapa final'!$AL$19="Leve"),CONCATENATE("R2C",'Mapa final'!$S$19),"")</f>
        <v/>
      </c>
      <c r="P32" s="52" t="str">
        <f>IF(AND('Mapa final'!$AJ$20="Media",'Mapa final'!$AL$20="Leve"),CONCATENATE("R2C",'Mapa final'!$S$20),"")</f>
        <v/>
      </c>
      <c r="Q32" s="50" t="str">
        <f ca="1">IF(AND('Mapa final'!$AJ$15="Media",'Mapa final'!$AL$15="Menor"),CONCATENATE("R2C",'Mapa final'!$S$15),"")</f>
        <v/>
      </c>
      <c r="R32" s="51" t="str">
        <f ca="1">IF(AND('Mapa final'!$AJ$16="Media",'Mapa final'!$AL$16="Menore"),CONCATENATE("R2C",'Mapa final'!$S$16),"")</f>
        <v/>
      </c>
      <c r="S32" s="51" t="str">
        <f ca="1">IF(AND('Mapa final'!$AJ$17="Media",'Mapa final'!$AL$17="Menor"),CONCATENATE("R2C",'Mapa final'!$S$17),"")</f>
        <v/>
      </c>
      <c r="T32" s="51" t="str">
        <f ca="1">IF(AND('Mapa final'!$AJ$18="Media",'Mapa final'!$AL$18="Menor"),CONCATENATE("R2C",'Mapa final'!$S$18),"")</f>
        <v/>
      </c>
      <c r="U32" s="51" t="str">
        <f>IF(AND('Mapa final'!$AJ$19="Media",'Mapa final'!$AL$19="Menor"),CONCATENATE("R2C",'Mapa final'!$S$19),"")</f>
        <v/>
      </c>
      <c r="V32" s="52" t="str">
        <f>IF(AND('Mapa final'!$AJ$20="Media",'Mapa final'!$AL$20="Menor"),CONCATENATE("R2C",'Mapa final'!$S$20),"")</f>
        <v/>
      </c>
      <c r="W32" s="50" t="str">
        <f ca="1">IF(AND('Mapa final'!$AJ$15="Media",'Mapa final'!$AL$15="Moderado"),CONCATENATE("R2C",'Mapa final'!$S$15),"")</f>
        <v/>
      </c>
      <c r="X32" s="51" t="str">
        <f ca="1">IF(AND('Mapa final'!$AJ$16="Media",'Mapa final'!$AL$16="Moderado"),CONCATENATE("R2C",'Mapa final'!$S$16),"")</f>
        <v/>
      </c>
      <c r="Y32" s="51"/>
      <c r="Z32" s="51" t="str">
        <f ca="1">IF(AND('Mapa final'!$AJ$18="Media",'Mapa final'!$AL$18="Moderado"),CONCATENATE("R2C",'Mapa final'!$S$18),"")</f>
        <v/>
      </c>
      <c r="AA32" s="51" t="str">
        <f>IF(AND('Mapa final'!$AJ$19="Media",'Mapa final'!$AL$19="Moderado"),CONCATENATE("R2C",'Mapa final'!$S$19),"")</f>
        <v/>
      </c>
      <c r="AB32" s="52" t="str">
        <f>IF(AND('Mapa final'!$AJ$20="Media",'Mapa final'!$AL$20="Moderado"),CONCATENATE("R2C",'Mapa final'!$S$20),"")</f>
        <v/>
      </c>
      <c r="AC32" s="32" t="str">
        <f ca="1">IF(AND('Mapa final'!$AJ$15="Media",'Mapa final'!$AL$15="Mayor"),CONCATENATE("R2C",'Mapa final'!$S$15),"")</f>
        <v/>
      </c>
      <c r="AD32" s="33" t="str">
        <f ca="1">IF(AND('Mapa final'!$AJ$16="Media",'Mapa final'!$AL$16="Mayor"),CONCATENATE("R2C",'Mapa final'!$S$16),"")</f>
        <v/>
      </c>
      <c r="AE32" s="33" t="str">
        <f ca="1">IF(AND('Mapa final'!$AJ$17="Media",'Mapa final'!$AL$17="Mayor"),CONCATENATE("R2C",'Mapa final'!$S$17),"")</f>
        <v/>
      </c>
      <c r="AF32" s="33" t="str">
        <f ca="1">IF(AND('Mapa final'!$AJ$18="Media",'Mapa final'!$AL$18="Mayor"),CONCATENATE("R2C",'Mapa final'!$S$18),"")</f>
        <v/>
      </c>
      <c r="AG32" s="33" t="str">
        <f>IF(AND('Mapa final'!$AJ$19="Media",'Mapa final'!$AL$19="Mayor"),CONCATENATE("R2C",'Mapa final'!$S$19),"")</f>
        <v/>
      </c>
      <c r="AH32" s="34" t="str">
        <f>IF(AND('Mapa final'!$AJ$20="Media",'Mapa final'!$AL$20="Mayor"),CONCATENATE("R2C",'Mapa final'!$S$20),"")</f>
        <v/>
      </c>
      <c r="AI32" s="35" t="str">
        <f ca="1">IF(AND('Mapa final'!$AJ$15="Media",'Mapa final'!$AL$15="Catastrófico"),CONCATENATE("R2C",'Mapa final'!$S$15),"")</f>
        <v/>
      </c>
      <c r="AJ32" s="36" t="str">
        <f ca="1">IF(AND('Mapa final'!$AJ$16="Media",'Mapa final'!$AL$16="Catastrófico"),CONCATENATE("R2C",'Mapa final'!$S$16),"")</f>
        <v/>
      </c>
      <c r="AK32" s="36" t="str">
        <f ca="1">IF(AND('Mapa final'!$AJ$17="Media",'Mapa final'!$AL$17="Catastrófico"),CONCATENATE("R2C",'Mapa final'!$S$17),"")</f>
        <v/>
      </c>
      <c r="AL32" s="36" t="str">
        <f ca="1">IF(AND('Mapa final'!$AJ$18="Media",'Mapa final'!$AL$18="Catastrófico"),CONCATENATE("R2C",'Mapa final'!$S$18),"")</f>
        <v/>
      </c>
      <c r="AM32" s="36" t="str">
        <f>IF(AND('Mapa final'!$AJ$19="Media",'Mapa final'!$AL$19="Catastrófico"),CONCATENATE("R2C",'Mapa final'!$S$19),"")</f>
        <v/>
      </c>
      <c r="AN32" s="37" t="str">
        <f>IF(AND('Mapa final'!$AJ$20="Media",'Mapa final'!$AL$20="Catastrófico"),CONCATENATE("R2C",'Mapa final'!$S$20),"")</f>
        <v/>
      </c>
      <c r="AO32" s="69"/>
      <c r="AP32" s="497" t="s">
        <v>80</v>
      </c>
      <c r="AQ32" s="498"/>
      <c r="AR32" s="498"/>
      <c r="AS32" s="498"/>
      <c r="AT32" s="498"/>
      <c r="AU32" s="49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364"/>
      <c r="D33" s="364"/>
      <c r="E33" s="365"/>
      <c r="F33" s="474"/>
      <c r="G33" s="460"/>
      <c r="H33" s="460"/>
      <c r="I33" s="460"/>
      <c r="J33" s="461"/>
      <c r="K33" s="53" t="str">
        <f>IF(AND('Mapa final'!$AJ$21="Media",'Mapa final'!$AL$21="Leve"),CONCATENATE("R2C",'Mapa final'!$S$21),"")</f>
        <v/>
      </c>
      <c r="L33" s="54" t="str">
        <f>IF(AND('Mapa final'!$AJ$22="Media",'Mapa final'!$AL$22="Leve"),CONCATENATE("R2C",'Mapa final'!$S$22),"")</f>
        <v/>
      </c>
      <c r="M33" s="54" t="str">
        <f>IF(AND('Mapa final'!$AJ$23="Media",'Mapa final'!$AL$23="Leve"),CONCATENATE("R2C",'Mapa final'!$S$23),"")</f>
        <v/>
      </c>
      <c r="N33" s="54" t="str">
        <f>IF(AND('Mapa final'!$AJ$24="Media",'Mapa final'!$AL$24="Leve"),CONCATENATE("R2C",'Mapa final'!$S$24),"")</f>
        <v/>
      </c>
      <c r="O33" s="54" t="str">
        <f>IF(AND('Mapa final'!$AJ$25="Media",'Mapa final'!$AL$25="Leve"),CONCATENATE("R2C",'Mapa final'!$S$25),"")</f>
        <v/>
      </c>
      <c r="P33" s="55" t="str">
        <f>IF(AND('Mapa final'!$AJ$26="Media",'Mapa final'!$AL$26="Leve"),CONCATENATE("R2C",'Mapa final'!$S$26),"")</f>
        <v/>
      </c>
      <c r="Q33" s="53" t="str">
        <f>IF(AND('Mapa final'!$AJ$21="Media",'Mapa final'!$AL$21="Menor"),CONCATENATE("R2C",'Mapa final'!$S$21),"")</f>
        <v/>
      </c>
      <c r="R33" s="54" t="str">
        <f>IF(AND('Mapa final'!$AJ$22="Media",'Mapa final'!$AL$22="Menor"),CONCATENATE("R2C",'Mapa final'!$S$22),"")</f>
        <v/>
      </c>
      <c r="S33" s="54" t="str">
        <f>IF(AND('Mapa final'!$AJ$23="Media",'Mapa final'!$AL$23="Menor"),CONCATENATE("R2C",'Mapa final'!$S$23),"")</f>
        <v/>
      </c>
      <c r="T33" s="54" t="str">
        <f>IF(AND('Mapa final'!$AJ$24="Media",'Mapa final'!$AL$24="Menor"),CONCATENATE("R2C",'Mapa final'!$S$24),"")</f>
        <v/>
      </c>
      <c r="U33" s="54" t="str">
        <f>IF(AND('Mapa final'!$AJ$25="Media",'Mapa final'!$AL$25="Menor"),CONCATENATE("R2C",'Mapa final'!$S$25),"")</f>
        <v/>
      </c>
      <c r="V33" s="55" t="str">
        <f>IF(AND('Mapa final'!$AJ$26="Media",'Mapa final'!$AL$26="Menor"),CONCATENATE("R2C",'Mapa final'!$S$26),"")</f>
        <v/>
      </c>
      <c r="W33" s="53" t="str">
        <f>IF(AND('Mapa final'!$AJ$21="Media",'Mapa final'!$AL$21="Moderado"),CONCATENATE("R2C",'Mapa final'!$S$21),"")</f>
        <v/>
      </c>
      <c r="X33" s="54" t="str">
        <f>IF(AND('Mapa final'!$AJ$22="Media",'Mapa final'!$AL$22="Moderado"),CONCATENATE("R2C",'Mapa final'!$S$22),"")</f>
        <v/>
      </c>
      <c r="Y33" s="54" t="str">
        <f>IF(AND('Mapa final'!$AJ$23="Media",'Mapa final'!$AL$23="Moderado"),CONCATENATE("R2C",'Mapa final'!$S$23),"")</f>
        <v/>
      </c>
      <c r="Z33" s="54" t="str">
        <f>IF(AND('Mapa final'!$AJ$24="Media",'Mapa final'!$AL$24="Moderado"),CONCATENATE("R2C",'Mapa final'!$S$24),"")</f>
        <v/>
      </c>
      <c r="AA33" s="54" t="str">
        <f>IF(AND('Mapa final'!$AJ$25="Media",'Mapa final'!$AL$25="Moderado"),CONCATENATE("R2C",'Mapa final'!$S$25),"")</f>
        <v/>
      </c>
      <c r="AB33" s="55" t="str">
        <f>IF(AND('Mapa final'!$AJ$26="Media",'Mapa final'!$AL$26="Moderado"),CONCATENATE("R2C",'Mapa final'!$S$26),"")</f>
        <v/>
      </c>
      <c r="AC33" s="38" t="str">
        <f>IF(AND('Mapa final'!$AJ$21="Media",'Mapa final'!$AL$21="Mayor"),CONCATENATE("R2C",'Mapa final'!$S$21),"")</f>
        <v/>
      </c>
      <c r="AD33" s="39" t="str">
        <f>IF(AND('Mapa final'!$AJ$22="Muy Alta",'Mapa final'!$AL$22="Mayor"),CONCATENATE("R2C",'Mapa final'!$S$22),"")</f>
        <v/>
      </c>
      <c r="AE33" s="39" t="str">
        <f>IF(AND('Mapa final'!$AJ$23="Media",'Mapa final'!$AL$23="Mayor"),CONCATENATE("R2C",'Mapa final'!$S$23),"")</f>
        <v/>
      </c>
      <c r="AF33" s="39" t="str">
        <f>IF(AND('Mapa final'!$AJ$24="Media",'Mapa final'!$AL$24="Mayor"),CONCATENATE("R2C",'Mapa final'!$S$24),"")</f>
        <v/>
      </c>
      <c r="AG33" s="39" t="str">
        <f>IF(AND('Mapa final'!$AJ$25="Media",'Mapa final'!$AL$25="Mayor"),CONCATENATE("R2C",'Mapa final'!$S$25),"")</f>
        <v/>
      </c>
      <c r="AH33" s="40" t="str">
        <f>IF(AND('Mapa final'!$AJ$26="Media",'Mapa final'!$AL$26="Mayor"),CONCATENATE("R2C",'Mapa final'!$S$26),"")</f>
        <v/>
      </c>
      <c r="AI33" s="41" t="str">
        <f>IF(AND('Mapa final'!$AJ$21="Media",'Mapa final'!$AL$21="Catastrófico"),CONCATENATE("R2C",'Mapa final'!$S$21),"")</f>
        <v/>
      </c>
      <c r="AJ33" s="42" t="str">
        <f>IF(AND('Mapa final'!$AJ$22="Media",'Mapa final'!$AL$22="Catastrófico"),CONCATENATE("R2C",'Mapa final'!$S$22),"")</f>
        <v/>
      </c>
      <c r="AK33" s="42" t="str">
        <f>IF(AND('Mapa final'!$AJ$23="Media",'Mapa final'!$AL$23="Catastrófico"),CONCATENATE("R2C",'Mapa final'!$S$23),"")</f>
        <v/>
      </c>
      <c r="AL33" s="42" t="str">
        <f>IF(AND('Mapa final'!$AJ$24="Media",'Mapa final'!$AL$24="Catastrófico"),CONCATENATE("R2C",'Mapa final'!$S$24),"")</f>
        <v/>
      </c>
      <c r="AM33" s="42" t="str">
        <f>IF(AND('Mapa final'!$AJ$25="Media",'Mapa final'!$AL$25="Catastrófico"),CONCATENATE("R2C",'Mapa final'!$S$25),"")</f>
        <v/>
      </c>
      <c r="AN33" s="43" t="str">
        <f>IF(AND('Mapa final'!$AJ$26="Media",'Mapa final'!$AL$26="Catastrófico"),CONCATENATE("R2C",'Mapa final'!$S$26),"")</f>
        <v/>
      </c>
      <c r="AO33" s="69"/>
      <c r="AP33" s="500"/>
      <c r="AQ33" s="501"/>
      <c r="AR33" s="501"/>
      <c r="AS33" s="501"/>
      <c r="AT33" s="501"/>
      <c r="AU33" s="502"/>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364"/>
      <c r="D34" s="364"/>
      <c r="E34" s="365"/>
      <c r="F34" s="459"/>
      <c r="G34" s="460"/>
      <c r="H34" s="460"/>
      <c r="I34" s="460"/>
      <c r="J34" s="461"/>
      <c r="K34" s="53" t="str">
        <f>IF(AND('Mapa final'!$AJ$27="Media",'Mapa final'!$AL$27="Leve"),CONCATENATE("R2C",'Mapa final'!$S$27),"")</f>
        <v/>
      </c>
      <c r="L34" s="54" t="str">
        <f>IF(AND('Mapa final'!$AJ$28="Media",'Mapa final'!$AL$28="Leve"),CONCATENATE("R2C",'Mapa final'!$S$28),"")</f>
        <v/>
      </c>
      <c r="M34" s="54" t="str">
        <f>IF(AND('Mapa final'!$AJ$29="Media",'Mapa final'!$AL$29="Leve"),CONCATENATE("R2C",'Mapa final'!$S$29),"")</f>
        <v/>
      </c>
      <c r="N34" s="54" t="str">
        <f>IF(AND('Mapa final'!$AJ$30="Media",'Mapa final'!$AL$30="Leve"),CONCATENATE("R2C",'Mapa final'!$S$30),"")</f>
        <v/>
      </c>
      <c r="O34" s="54" t="str">
        <f>IF(AND('Mapa final'!$AJ$31="Media",'Mapa final'!$AL$31="Leve"),CONCATENATE("R2C",'Mapa final'!$S$31),"")</f>
        <v/>
      </c>
      <c r="P34" s="55" t="str">
        <f>IF(AND('Mapa final'!$AJ$32="Media",'Mapa final'!$AL$32="Leve"),CONCATENATE("R2C",'Mapa final'!$S$32),"")</f>
        <v/>
      </c>
      <c r="Q34" s="53" t="str">
        <f>IF(AND('Mapa final'!$AJ$27="Media",'Mapa final'!$AL$27="Menor"),CONCATENATE("R2C",'Mapa final'!$S$27),"")</f>
        <v/>
      </c>
      <c r="R34" s="54" t="str">
        <f>IF(AND('Mapa final'!$AJ$28="Media",'Mapa final'!$AL$28="Menor"),CONCATENATE("R2C",'Mapa final'!$S$28),"")</f>
        <v/>
      </c>
      <c r="S34" s="54" t="str">
        <f>IF(AND('Mapa final'!$AJ$29="Media",'Mapa final'!$AL$29="Menor"),CONCATENATE("R2C",'Mapa final'!$S$29),"")</f>
        <v/>
      </c>
      <c r="T34" s="54" t="str">
        <f>IF(AND('Mapa final'!$AJ$30="Media",'Mapa final'!$AL$30="Menor"),CONCATENATE("R2C",'Mapa final'!$S$30),"")</f>
        <v/>
      </c>
      <c r="U34" s="54" t="str">
        <f>IF(AND('Mapa final'!$AJ$31="Media",'Mapa final'!$AL$31="Menor"),CONCATENATE("R2C",'Mapa final'!$S$31),"")</f>
        <v/>
      </c>
      <c r="V34" s="55" t="str">
        <f>IF(AND('Mapa final'!$AJ$32="Media",'Mapa final'!$AL$32="Menor"),CONCATENATE("R2C",'Mapa final'!$S$32),"")</f>
        <v/>
      </c>
      <c r="W34" s="53" t="str">
        <f>IF(AND('Mapa final'!$AJ$27="Media",'Mapa final'!$AL$27="Moderado"),CONCATENATE("R2C",'Mapa final'!$S$27),"")</f>
        <v/>
      </c>
      <c r="X34" s="54" t="str">
        <f>IF(AND('Mapa final'!$AJ$28="Media",'Mapa final'!$AL$28="Moderado"),CONCATENATE("R2C",'Mapa final'!$S$28),"")</f>
        <v/>
      </c>
      <c r="Y34" s="54" t="str">
        <f>IF(AND('Mapa final'!$AJ$29="Media",'Mapa final'!$AL$29="Moderado"),CONCATENATE("R2C",'Mapa final'!$S$29),"")</f>
        <v/>
      </c>
      <c r="Z34" s="54" t="str">
        <f>IF(AND('Mapa final'!$AJ$30="Media",'Mapa final'!$AL$30="Moderado"),CONCATENATE("R2C",'Mapa final'!$S$30),"")</f>
        <v/>
      </c>
      <c r="AA34" s="54" t="str">
        <f>IF(AND('Mapa final'!$AJ$31="Media",'Mapa final'!$AL$31="Moderado"),CONCATENATE("R2C",'Mapa final'!$S$31),"")</f>
        <v/>
      </c>
      <c r="AB34" s="55" t="str">
        <f>IF(AND('Mapa final'!$AJ$32="Media",'Mapa final'!$AL$32="Moderado"),CONCATENATE("R2C",'Mapa final'!$S$32),"")</f>
        <v/>
      </c>
      <c r="AC34" s="38" t="str">
        <f>IF(AND('Mapa final'!$AJ$27="Media",'Mapa final'!$AL$27="Mayor"),CONCATENATE("R2C",'Mapa final'!$S$27),"")</f>
        <v/>
      </c>
      <c r="AD34" s="39" t="str">
        <f>IF(AND('Mapa final'!$AJ$28="Media",'Mapa final'!$AL$28="Mayor"),CONCATENATE("R2C",'Mapa final'!$S$28),"")</f>
        <v/>
      </c>
      <c r="AE34" s="39" t="str">
        <f>IF(AND('Mapa final'!$AJ$29="Media",'Mapa final'!$AL$29="Mayor"),CONCATENATE("R2C",'Mapa final'!$S$29),"")</f>
        <v/>
      </c>
      <c r="AF34" s="39" t="str">
        <f>IF(AND('Mapa final'!$AJ$30="Media",'Mapa final'!$AL$30="Mayor"),CONCATENATE("R2C",'Mapa final'!$S$30),"")</f>
        <v/>
      </c>
      <c r="AG34" s="39" t="str">
        <f>IF(AND('Mapa final'!$AJ$31="Media",'Mapa final'!$AL$31="Mayor"),CONCATENATE("R2C",'Mapa final'!$S$31),"")</f>
        <v/>
      </c>
      <c r="AH34" s="40" t="str">
        <f>IF(AND('Mapa final'!$AJ$32="Media",'Mapa final'!$AL$32="Mayor"),CONCATENATE("R2C",'Mapa final'!$S$32),"")</f>
        <v/>
      </c>
      <c r="AI34" s="41" t="str">
        <f>IF(AND('Mapa final'!$AJ$27="Media",'Mapa final'!$AL$27="Catastrófico"),CONCATENATE("R2C",'Mapa final'!$S$27),"")</f>
        <v/>
      </c>
      <c r="AJ34" s="42" t="str">
        <f>IF(AND('Mapa final'!$AJ$28="Media",'Mapa final'!$AL$28="Catastrófico"),CONCATENATE("R2C",'Mapa final'!$S$28),"")</f>
        <v/>
      </c>
      <c r="AK34" s="42" t="str">
        <f>IF(AND('Mapa final'!$AJ$29="Media",'Mapa final'!$AL$29="Catastrófico"),CONCATENATE("R2C",'Mapa final'!$S$29),"")</f>
        <v/>
      </c>
      <c r="AL34" s="42" t="str">
        <f>IF(AND('Mapa final'!$AJ$30="Media",'Mapa final'!$AL$30="Catastrófico"),CONCATENATE("R2C",'Mapa final'!$S$30),"")</f>
        <v/>
      </c>
      <c r="AM34" s="42" t="str">
        <f>IF(AND('Mapa final'!$AJ$31="Media",'Mapa final'!$AL$31="Catastrófico"),CONCATENATE("R2C",'Mapa final'!$S$31),"")</f>
        <v/>
      </c>
      <c r="AN34" s="43" t="str">
        <f>IF(AND('Mapa final'!$AJ$32="Media",'Mapa final'!$AL$32="Catastrófico"),CONCATENATE("R2C",'Mapa final'!$S$32),"")</f>
        <v/>
      </c>
      <c r="AO34" s="69"/>
      <c r="AP34" s="500"/>
      <c r="AQ34" s="501"/>
      <c r="AR34" s="501"/>
      <c r="AS34" s="501"/>
      <c r="AT34" s="501"/>
      <c r="AU34" s="502"/>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364"/>
      <c r="D35" s="364"/>
      <c r="E35" s="365"/>
      <c r="F35" s="459"/>
      <c r="G35" s="460"/>
      <c r="H35" s="460"/>
      <c r="I35" s="460"/>
      <c r="J35" s="461"/>
      <c r="K35" s="53" t="str">
        <f>IF(AND('Mapa final'!$AJ$33="Media",'Mapa final'!$AL$33="Leve"),CONCATENATE("R2C",'Mapa final'!$S$33),"")</f>
        <v/>
      </c>
      <c r="L35" s="54" t="str">
        <f>IF(AND('Mapa final'!$AJ$34="Media",'Mapa final'!$AL$34="Leve"),CONCATENATE("R2C",'Mapa final'!$S$34),"")</f>
        <v/>
      </c>
      <c r="M35" s="54" t="str">
        <f>IF(AND('Mapa final'!$AJ$35="Media",'Mapa final'!$AL$35="Leve"),CONCATENATE("R2C",'Mapa final'!$S$35),"")</f>
        <v/>
      </c>
      <c r="N35" s="54" t="str">
        <f>IF(AND('Mapa final'!$AJ$36="Media",'Mapa final'!$AL$36="Leve"),CONCATENATE("R2C",'Mapa final'!$S$36),"")</f>
        <v/>
      </c>
      <c r="O35" s="54" t="str">
        <f>IF(AND('Mapa final'!$AJ$37="Media",'Mapa final'!$AL$37="Leve"),CONCATENATE("R2C",'Mapa final'!$S$37),"")</f>
        <v/>
      </c>
      <c r="P35" s="55" t="str">
        <f>IF(AND('Mapa final'!$AJ$38="Media",'Mapa final'!$AL$38="Leve"),CONCATENATE("R2C",'Mapa final'!$S$38),"")</f>
        <v/>
      </c>
      <c r="Q35" s="53" t="str">
        <f>IF(AND('Mapa final'!$AJ$33="Media",'Mapa final'!$AL$33="Menor"),CONCATENATE("R2C",'Mapa final'!$S$33),"")</f>
        <v/>
      </c>
      <c r="R35" s="54" t="str">
        <f>IF(AND('Mapa final'!$AJ$34="Media",'Mapa final'!$AL$34="Menor"),CONCATENATE("R2C",'Mapa final'!$S$34),"")</f>
        <v/>
      </c>
      <c r="S35" s="54" t="str">
        <f>IF(AND('Mapa final'!$AJ$35="Media",'Mapa final'!$AL$35="Menor"),CONCATENATE("R2C",'Mapa final'!$S$35),"")</f>
        <v/>
      </c>
      <c r="T35" s="54" t="str">
        <f>IF(AND('Mapa final'!$AJ$36="Media",'Mapa final'!$AL$36="Menor"),CONCATENATE("R2C",'Mapa final'!$S$36),"")</f>
        <v/>
      </c>
      <c r="U35" s="54" t="str">
        <f>IF(AND('Mapa final'!$AJ$37="Media",'Mapa final'!$AL$37="LMenor"),CONCATENATE("R2C",'Mapa final'!$S$37),"")</f>
        <v/>
      </c>
      <c r="V35" s="55" t="str">
        <f>IF(AND('Mapa final'!$AJ$38="Media",'Mapa final'!$AL$38="Menor"),CONCATENATE("R2C",'Mapa final'!$S$38),"")</f>
        <v/>
      </c>
      <c r="W35" s="53" t="str">
        <f>IF(AND('Mapa final'!$AJ$33="Media",'Mapa final'!$AL$33="Moderado"),CONCATENATE("R2C",'Mapa final'!$S$33),"")</f>
        <v/>
      </c>
      <c r="X35" s="54" t="str">
        <f>IF(AND('Mapa final'!$AJ$34="Media",'Mapa final'!$AL$34="Moderado"),CONCATENATE("R2C",'Mapa final'!$S$34),"")</f>
        <v/>
      </c>
      <c r="Y35" s="54" t="str">
        <f>IF(AND('Mapa final'!$AJ$35="Media",'Mapa final'!$AL$35="Moderado"),CONCATENATE("R2C",'Mapa final'!$S$35),"")</f>
        <v/>
      </c>
      <c r="Z35" s="54" t="str">
        <f>IF(AND('Mapa final'!$AJ$36="Media",'Mapa final'!$AL$36="Moderado"),CONCATENATE("R2C",'Mapa final'!$S$36),"")</f>
        <v/>
      </c>
      <c r="AA35" s="54" t="str">
        <f>IF(AND('Mapa final'!$AJ$37="Media",'Mapa final'!$AL$37="Moderado"),CONCATENATE("R2C",'Mapa final'!$S$37),"")</f>
        <v/>
      </c>
      <c r="AB35" s="55" t="str">
        <f>IF(AND('Mapa final'!$AJ$38="Media",'Mapa final'!$AL$38="Moderado"),CONCATENATE("R2C",'Mapa final'!$S$38),"")</f>
        <v/>
      </c>
      <c r="AC35" s="38" t="str">
        <f>IF(AND('Mapa final'!$AJ$33="Media",'Mapa final'!$AL$33="Mayor"),CONCATENATE("R2C",'Mapa final'!$S$33),"")</f>
        <v/>
      </c>
      <c r="AD35" s="39" t="str">
        <f>IF(AND('Mapa final'!$AJ$34="Media",'Mapa final'!$AL$34="Mayor"),CONCATENATE("R2C",'Mapa final'!$S$34),"")</f>
        <v/>
      </c>
      <c r="AE35" s="39" t="str">
        <f>IF(AND('Mapa final'!$AJ$35="Media",'Mapa final'!$AL$35="Mayor"),CONCATENATE("R2C",'Mapa final'!$S$35),"")</f>
        <v/>
      </c>
      <c r="AF35" s="39" t="str">
        <f>IF(AND('Mapa final'!$AJ$36="Media",'Mapa final'!$AL$36="Mayor"),CONCATENATE("R2C",'Mapa final'!$S$36),"")</f>
        <v/>
      </c>
      <c r="AG35" s="39" t="str">
        <f>IF(AND('Mapa final'!$AJ$37="Media",'Mapa final'!$AL$37="Mayor"),CONCATENATE("R2C",'Mapa final'!$S$37),"")</f>
        <v/>
      </c>
      <c r="AH35" s="40" t="str">
        <f>IF(AND('Mapa final'!$AJ$38="Media",'Mapa final'!$AL$38="Mayor"),CONCATENATE("R2C",'Mapa final'!$S$38),"")</f>
        <v/>
      </c>
      <c r="AI35" s="41" t="str">
        <f>IF(AND('Mapa final'!$AJ$33="Media",'Mapa final'!$AL$33="Catastrófico"),CONCATENATE("R2C",'Mapa final'!$S$33),"")</f>
        <v/>
      </c>
      <c r="AJ35" s="42" t="str">
        <f>IF(AND('Mapa final'!$AJ$34="Media",'Mapa final'!$AL$34="Catastrófico"),CONCATENATE("R2C",'Mapa final'!$S$34),"")</f>
        <v/>
      </c>
      <c r="AK35" s="42" t="str">
        <f>IF(AND('Mapa final'!$AJ$35="Media",'Mapa final'!$AL$35="Catastrófico"),CONCATENATE("R2C",'Mapa final'!$S$35),"")</f>
        <v/>
      </c>
      <c r="AL35" s="42" t="str">
        <f>IF(AND('Mapa final'!$AJ$36="Media",'Mapa final'!$AL$36="Catastrófico"),CONCATENATE("R2C",'Mapa final'!$S$36),"")</f>
        <v/>
      </c>
      <c r="AM35" s="42" t="str">
        <f>IF(AND('Mapa final'!$AJ$37="Media",'Mapa final'!$AL$37="LCatastrófico"),CONCATENATE("R2C",'Mapa final'!$S$37),"")</f>
        <v/>
      </c>
      <c r="AN35" s="43" t="str">
        <f>IF(AND('Mapa final'!$AJ$38="Media",'Mapa final'!$AL$38="Catastrófico"),CONCATENATE("R2C",'Mapa final'!$S$38),"")</f>
        <v/>
      </c>
      <c r="AO35" s="69"/>
      <c r="AP35" s="500"/>
      <c r="AQ35" s="501"/>
      <c r="AR35" s="501"/>
      <c r="AS35" s="501"/>
      <c r="AT35" s="501"/>
      <c r="AU35" s="502"/>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364"/>
      <c r="D36" s="364"/>
      <c r="E36" s="365"/>
      <c r="F36" s="459"/>
      <c r="G36" s="460"/>
      <c r="H36" s="460"/>
      <c r="I36" s="460"/>
      <c r="J36" s="461"/>
      <c r="K36" s="53" t="str">
        <f>IF(AND('Mapa final'!$AJ$39="Media",'Mapa final'!$AL$39="Leve"),CONCATENATE("R2C",'Mapa final'!$S$39),"")</f>
        <v/>
      </c>
      <c r="L36" s="54" t="str">
        <f>IF(AND('Mapa final'!$AJ$40="Media",'Mapa final'!$AL$40="Leve"),CONCATENATE("R2C",'Mapa final'!$S$40),"")</f>
        <v/>
      </c>
      <c r="M36" s="54" t="str">
        <f>IF(AND('Mapa final'!$AJ$41="Media",'Mapa final'!$AL$41="Leve"),CONCATENATE("R2C",'Mapa final'!$S$41),"")</f>
        <v/>
      </c>
      <c r="N36" s="54" t="str">
        <f>IF(AND('Mapa final'!$AJ$42="Media",'Mapa final'!$AL$42="Leve"),CONCATENATE("R2C",'Mapa final'!$S$42),"")</f>
        <v/>
      </c>
      <c r="O36" s="54" t="str">
        <f>IF(AND('Mapa final'!$AJ$43="Media",'Mapa final'!$AL$43="Leve"),CONCATENATE("R2C",'Mapa final'!$S$43),"")</f>
        <v/>
      </c>
      <c r="P36" s="55" t="str">
        <f>IF(AND('Mapa final'!$AJ$44="Media",'Mapa final'!$AL$44="Leve"),CONCATENATE("R2C",'Mapa final'!$S$44),"")</f>
        <v/>
      </c>
      <c r="Q36" s="53" t="str">
        <f>IF(AND('Mapa final'!$AJ$39="Media",'Mapa final'!$AL$39="Menor"),CONCATENATE("R2C",'Mapa final'!$S$39),"")</f>
        <v/>
      </c>
      <c r="R36" s="54" t="str">
        <f>IF(AND('Mapa final'!$AJ$40="Media",'Mapa final'!$AL$40="Menor"),CONCATENATE("R2C",'Mapa final'!$S$40),"")</f>
        <v/>
      </c>
      <c r="S36" s="54" t="str">
        <f>IF(AND('Mapa final'!$AJ$41="Media",'Mapa final'!$AL$41="Menor"),CONCATENATE("R2C",'Mapa final'!$S$41),"")</f>
        <v/>
      </c>
      <c r="T36" s="54" t="str">
        <f>IF(AND('Mapa final'!$AJ$42="Media",'Mapa final'!$AL$42="Menor"),CONCATENATE("R2C",'Mapa final'!$S$42),"")</f>
        <v/>
      </c>
      <c r="U36" s="54" t="str">
        <f>IF(AND('Mapa final'!$AJ$43="Media",'Mapa final'!$AL$43="Menor"),CONCATENATE("R2C",'Mapa final'!$S$43),"")</f>
        <v/>
      </c>
      <c r="V36" s="55" t="str">
        <f>IF(AND('Mapa final'!$AJ$44="Media",'Mapa final'!$AL$44="Menor"),CONCATENATE("R2C",'Mapa final'!$S$44),"")</f>
        <v/>
      </c>
      <c r="W36" s="53" t="str">
        <f>IF(AND('Mapa final'!$AJ$39="Media",'Mapa final'!$AL$39="Moderado"),CONCATENATE("R2C",'Mapa final'!$S$39),"")</f>
        <v/>
      </c>
      <c r="X36" s="54" t="str">
        <f>IF(AND('Mapa final'!$AJ$40="Media",'Mapa final'!$AL$40="Moderado"),CONCATENATE("R2C",'Mapa final'!$S$40),"")</f>
        <v/>
      </c>
      <c r="Y36" s="54" t="str">
        <f>IF(AND('Mapa final'!$AJ$41="Media",'Mapa final'!$AL$41="Moderado"),CONCATENATE("R2C",'Mapa final'!$S$41),"")</f>
        <v/>
      </c>
      <c r="Z36" s="54" t="str">
        <f>IF(AND('Mapa final'!$AJ$42="Media",'Mapa final'!$AL$42="Moderado"),CONCATENATE("R2C",'Mapa final'!$S$42),"")</f>
        <v/>
      </c>
      <c r="AA36" s="54" t="str">
        <f>IF(AND('Mapa final'!$AJ$43="Media",'Mapa final'!$AL$43="Moderado"),CONCATENATE("R2C",'Mapa final'!$S$43),"")</f>
        <v/>
      </c>
      <c r="AB36" s="55" t="str">
        <f>IF(AND('Mapa final'!$AJ$44="Media",'Mapa final'!$AL$44="Moderado"),CONCATENATE("R2C",'Mapa final'!$S$44),"")</f>
        <v/>
      </c>
      <c r="AC36" s="38" t="str">
        <f>IF(AND('Mapa final'!$AJ$39="Media",'Mapa final'!$AL$39="Mayor"),CONCATENATE("R2C",'Mapa final'!$S$39),"")</f>
        <v/>
      </c>
      <c r="AD36" s="39" t="str">
        <f>IF(AND('Mapa final'!$AJ$40="Media",'Mapa final'!$AL$40="Mayor"),CONCATENATE("R2C",'Mapa final'!$S$40),"")</f>
        <v/>
      </c>
      <c r="AE36" s="39" t="str">
        <f>IF(AND('Mapa final'!$AJ$41="Media",'Mapa final'!$AL$41="Mayor"),CONCATENATE("R2C",'Mapa final'!$S$41),"")</f>
        <v/>
      </c>
      <c r="AF36" s="39" t="str">
        <f>IF(AND('Mapa final'!$AJ$42="Media",'Mapa final'!$AL$42="Mayor"),CONCATENATE("R2C",'Mapa final'!$S$42),"")</f>
        <v/>
      </c>
      <c r="AG36" s="39" t="str">
        <f>IF(AND('Mapa final'!$AJ$43="Media",'Mapa final'!$AL$43="Mayor"),CONCATENATE("R2C",'Mapa final'!$S$43),"")</f>
        <v/>
      </c>
      <c r="AH36" s="40" t="str">
        <f>IF(AND('Mapa final'!$AJ$44="Media",'Mapa final'!$AL$44="Mayor"),CONCATENATE("R2C",'Mapa final'!$S$44),"")</f>
        <v/>
      </c>
      <c r="AI36" s="41" t="str">
        <f>IF(AND('Mapa final'!$AJ$39="Media",'Mapa final'!$AL$39="Catastrófico"),CONCATENATE("R2C",'Mapa final'!$S$39),"")</f>
        <v/>
      </c>
      <c r="AJ36" s="42" t="str">
        <f>IF(AND('Mapa final'!$AJ$40="Media",'Mapa final'!$AL$40="Catastrófico"),CONCATENATE("R2C",'Mapa final'!$S$40),"")</f>
        <v/>
      </c>
      <c r="AK36" s="42" t="str">
        <f>IF(AND('Mapa final'!$AJ$41="Media",'Mapa final'!$AL$41="Catastrófico"),CONCATENATE("R2C",'Mapa final'!$S$41),"")</f>
        <v/>
      </c>
      <c r="AL36" s="42" t="str">
        <f>IF(AND('Mapa final'!$AJ$42="Media",'Mapa final'!$AL$42="Catastrófico"),CONCATENATE("R2C",'Mapa final'!$S$42),"")</f>
        <v/>
      </c>
      <c r="AM36" s="42" t="str">
        <f>IF(AND('Mapa final'!$AJ$43="Media",'Mapa final'!$AL$43="Catastrófico"),CONCATENATE("R2C",'Mapa final'!$S$43),"")</f>
        <v/>
      </c>
      <c r="AN36" s="43" t="str">
        <f>IF(AND('Mapa final'!$AJ$44="Media",'Mapa final'!$AL$44="Catastrófico"),CONCATENATE("R2C",'Mapa final'!$S$44),"")</f>
        <v/>
      </c>
      <c r="AO36" s="69"/>
      <c r="AP36" s="500"/>
      <c r="AQ36" s="501"/>
      <c r="AR36" s="501"/>
      <c r="AS36" s="501"/>
      <c r="AT36" s="501"/>
      <c r="AU36" s="502"/>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364"/>
      <c r="D37" s="364"/>
      <c r="E37" s="365"/>
      <c r="F37" s="459"/>
      <c r="G37" s="460"/>
      <c r="H37" s="460"/>
      <c r="I37" s="460"/>
      <c r="J37" s="461"/>
      <c r="K37" s="53" t="str">
        <f>IF(AND('Mapa final'!$AJ$45="Media",'Mapa final'!$AL$45="Leve"),CONCATENATE("R2C",'Mapa final'!$S$45),"")</f>
        <v/>
      </c>
      <c r="L37" s="54" t="str">
        <f>IF(AND('Mapa final'!$AJ$46="Media",'Mapa final'!$AL$46="Leve"),CONCATENATE("R2C",'Mapa final'!$S$46),"")</f>
        <v/>
      </c>
      <c r="M37" s="54" t="str">
        <f>IF(AND('Mapa final'!$AJ$47="Media",'Mapa final'!$AL$47="Leve"),CONCATENATE("R2C",'Mapa final'!$S$47),"")</f>
        <v/>
      </c>
      <c r="N37" s="54" t="str">
        <f>IF(AND('Mapa final'!$AJ$48="Media",'Mapa final'!$AL$48="Leve"),CONCATENATE("R2C",'Mapa final'!$S$48),"")</f>
        <v/>
      </c>
      <c r="O37" s="54" t="str">
        <f>IF(AND('Mapa final'!$AJ$49="Media",'Mapa final'!$AL$49="Leve"),CONCATENATE("R2C",'Mapa final'!$S$49),"")</f>
        <v/>
      </c>
      <c r="P37" s="55" t="str">
        <f>IF(AND('Mapa final'!$AJ$60="Media",'Mapa final'!$AL$50="Leve"),CONCATENATE("R2C",'Mapa final'!$S$50),"")</f>
        <v/>
      </c>
      <c r="Q37" s="53" t="str">
        <f>IF(AND('Mapa final'!$AJ$45="Media",'Mapa final'!$AL$45="Menor"),CONCATENATE("R2C",'Mapa final'!$S$45),"")</f>
        <v/>
      </c>
      <c r="R37" s="54" t="str">
        <f>IF(AND('Mapa final'!$AJ$46="Media",'Mapa final'!$AL$46="Menor"),CONCATENATE("R2C",'Mapa final'!$S$46),"")</f>
        <v/>
      </c>
      <c r="S37" s="54" t="str">
        <f>IF(AND('Mapa final'!$AJ$47="Media",'Mapa final'!$AL$47="Menor"),CONCATENATE("R2C",'Mapa final'!$S$47),"")</f>
        <v/>
      </c>
      <c r="T37" s="54" t="str">
        <f>IF(AND('Mapa final'!$AJ$48="Media",'Mapa final'!$AL$48="Menor"),CONCATENATE("R2C",'Mapa final'!$S$48),"")</f>
        <v/>
      </c>
      <c r="U37" s="54" t="str">
        <f>IF(AND('Mapa final'!$AJ$49="Media",'Mapa final'!$AL$49="Menor"),CONCATENATE("R2C",'Mapa final'!$S$49),"")</f>
        <v/>
      </c>
      <c r="V37" s="55" t="str">
        <f>IF(AND('Mapa final'!$AJ$60="Media",'Mapa final'!$AL$50="Menor"),CONCATENATE("R2C",'Mapa final'!$S$50),"")</f>
        <v/>
      </c>
      <c r="W37" s="53" t="str">
        <f>IF(AND('Mapa final'!$AJ$45="Media",'Mapa final'!$AL$45="Moderado"),CONCATENATE("R2C",'Mapa final'!$S$45),"")</f>
        <v/>
      </c>
      <c r="X37" s="54" t="str">
        <f>IF(AND('Mapa final'!$AJ$46="Media",'Mapa final'!$AL$46="Moderado"),CONCATENATE("R2C",'Mapa final'!$S$46),"")</f>
        <v/>
      </c>
      <c r="Y37" s="54" t="str">
        <f>IF(AND('Mapa final'!$AJ$47="Media",'Mapa final'!$AL$47="Moderado"),CONCATENATE("R2C",'Mapa final'!$S$47),"")</f>
        <v/>
      </c>
      <c r="Z37" s="54" t="str">
        <f>IF(AND('Mapa final'!$AJ$48="Media",'Mapa final'!$AL$48="Moderado"),CONCATENATE("R2C",'Mapa final'!$S$48),"")</f>
        <v/>
      </c>
      <c r="AA37" s="54" t="str">
        <f>IF(AND('Mapa final'!$AJ$49="Media",'Mapa final'!$AL$49="Moderado"),CONCATENATE("R2C",'Mapa final'!$S$49),"")</f>
        <v/>
      </c>
      <c r="AB37" s="55" t="str">
        <f>IF(AND('Mapa final'!$AJ$60="Media",'Mapa final'!$AL$50="Moderado"),CONCATENATE("R2C",'Mapa final'!$S$50),"")</f>
        <v/>
      </c>
      <c r="AC37" s="38" t="str">
        <f>IF(AND('Mapa final'!$AJ$45="Media",'Mapa final'!$AL$45="Mayor"),CONCATENATE("R2C",'Mapa final'!$S$45),"")</f>
        <v/>
      </c>
      <c r="AD37" s="39" t="str">
        <f>IF(AND('Mapa final'!$AJ$46="Media",'Mapa final'!$AL$46="Mayor"),CONCATENATE("R2C",'Mapa final'!$S$46),"")</f>
        <v/>
      </c>
      <c r="AE37" s="39" t="str">
        <f>IF(AND('Mapa final'!$AJ$47="Media",'Mapa final'!$AL$47="Mayor"),CONCATENATE("R2C",'Mapa final'!$S$47),"")</f>
        <v/>
      </c>
      <c r="AF37" s="39" t="str">
        <f>IF(AND('Mapa final'!$AJ$48="Media",'Mapa final'!$AL$48="Mayor"),CONCATENATE("R2C",'Mapa final'!$S$48),"")</f>
        <v/>
      </c>
      <c r="AG37" s="39" t="str">
        <f>IF(AND('Mapa final'!$AJ$49="Media",'Mapa final'!$AL$49="Mayor"),CONCATENATE("R2C",'Mapa final'!$S$49),"")</f>
        <v/>
      </c>
      <c r="AH37" s="40" t="str">
        <f>IF(AND('Mapa final'!$AJ$60="Media",'Mapa final'!$AL$50="Mayor"),CONCATENATE("R2C",'Mapa final'!$S$50),"")</f>
        <v/>
      </c>
      <c r="AI37" s="41" t="str">
        <f>IF(AND('Mapa final'!$AJ$45="Media",'Mapa final'!$AL$45="Catastrófico"),CONCATENATE("R2C",'Mapa final'!$S$45),"")</f>
        <v/>
      </c>
      <c r="AJ37" s="42" t="str">
        <f>IF(AND('Mapa final'!$AJ$46="Media",'Mapa final'!$AL$46="Catastrófico"),CONCATENATE("R2C",'Mapa final'!$S$46),"")</f>
        <v/>
      </c>
      <c r="AK37" s="42" t="str">
        <f>IF(AND('Mapa final'!$AJ$47="Media",'Mapa final'!$AL$47="Catastrófico"),CONCATENATE("R2C",'Mapa final'!$S$47),"")</f>
        <v/>
      </c>
      <c r="AL37" s="42" t="str">
        <f>IF(AND('Mapa final'!$AJ$48="Media",'Mapa final'!$AL$48="Catastrófico"),CONCATENATE("R2C",'Mapa final'!$S$48),"")</f>
        <v/>
      </c>
      <c r="AM37" s="42" t="str">
        <f>IF(AND('Mapa final'!$AJ$49="Media",'Mapa final'!$AL$49="Catastrófico"),CONCATENATE("R2C",'Mapa final'!$S$49),"")</f>
        <v/>
      </c>
      <c r="AN37" s="43" t="str">
        <f>IF(AND('Mapa final'!$AJ$60="Media",'Mapa final'!$AL$50="Catastrófico"),CONCATENATE("R2C",'Mapa final'!$S$50),"")</f>
        <v/>
      </c>
      <c r="AO37" s="69"/>
      <c r="AP37" s="500"/>
      <c r="AQ37" s="501"/>
      <c r="AR37" s="501"/>
      <c r="AS37" s="501"/>
      <c r="AT37" s="501"/>
      <c r="AU37" s="502"/>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364"/>
      <c r="D38" s="364"/>
      <c r="E38" s="365"/>
      <c r="F38" s="459"/>
      <c r="G38" s="460"/>
      <c r="H38" s="460"/>
      <c r="I38" s="460"/>
      <c r="J38" s="461"/>
      <c r="K38" s="53" t="str">
        <f>IF(AND('Mapa final'!$AJ$51="Media",'Mapa final'!$AL$51="Leve"),CONCATENATE("R2C",'Mapa final'!$S$51),"")</f>
        <v/>
      </c>
      <c r="L38" s="54" t="str">
        <f>IF(AND('Mapa final'!$AJ$52="Media",'Mapa final'!$AL$52="Leve"),CONCATENATE("R2C",'Mapa final'!$S$52),"")</f>
        <v/>
      </c>
      <c r="M38" s="54" t="str">
        <f>IF(AND('Mapa final'!$AJ$53="Media",'Mapa final'!$AL$53="Leve"),CONCATENATE("R2C",'Mapa final'!$S$53),"")</f>
        <v/>
      </c>
      <c r="N38" s="54" t="str">
        <f>IF(AND('Mapa final'!$AJ$54="Media",'Mapa final'!$AL$54="Leve"),CONCATENATE("R2C",'Mapa final'!$S$54),"")</f>
        <v/>
      </c>
      <c r="O38" s="54" t="str">
        <f>IF(AND('Mapa final'!$AJ$55="Media",'Mapa final'!$AL$55="Leve"),CONCATENATE("R2C",'Mapa final'!$S$55),"")</f>
        <v/>
      </c>
      <c r="P38" s="55" t="str">
        <f>IF(AND('Mapa final'!$AJ$56="Media",'Mapa final'!$AL$56="Leve"),CONCATENATE("R2C",'Mapa final'!$S$56),"")</f>
        <v/>
      </c>
      <c r="Q38" s="53" t="str">
        <f>IF(AND('Mapa final'!$AJ$51="Media",'Mapa final'!$AL$51="Menor"),CONCATENATE("R2C",'Mapa final'!$S$51),"")</f>
        <v/>
      </c>
      <c r="R38" s="54" t="str">
        <f>IF(AND('Mapa final'!$AJ$52="Media",'Mapa final'!$AL$52="Menor"),CONCATENATE("R2C",'Mapa final'!$S$52),"")</f>
        <v/>
      </c>
      <c r="S38" s="54" t="str">
        <f>IF(AND('Mapa final'!$AJ$53="Media",'Mapa final'!$AL$53="Menor"),CONCATENATE("R2C",'Mapa final'!$S$53),"")</f>
        <v/>
      </c>
      <c r="T38" s="54" t="str">
        <f>IF(AND('Mapa final'!$AJ$54="Media",'Mapa final'!$AL$54="Menor"),CONCATENATE("R2C",'Mapa final'!$S$54),"")</f>
        <v/>
      </c>
      <c r="U38" s="54" t="str">
        <f>IF(AND('Mapa final'!$AJ$55="Media",'Mapa final'!$AL$55="Menor"),CONCATENATE("R2C",'Mapa final'!$S$55),"")</f>
        <v/>
      </c>
      <c r="V38" s="55" t="str">
        <f>IF(AND('Mapa final'!$AJ$56="Media",'Mapa final'!$AL$56="Menor"),CONCATENATE("R2C",'Mapa final'!$S$56),"")</f>
        <v/>
      </c>
      <c r="W38" s="53" t="str">
        <f>IF(AND('Mapa final'!$AJ$51="Media",'Mapa final'!$AL$51="Moderado"),CONCATENATE("R2C",'Mapa final'!$S$51),"")</f>
        <v/>
      </c>
      <c r="X38" s="54" t="str">
        <f>IF(AND('Mapa final'!$AJ$52="Media",'Mapa final'!$AL$52="Moderado"),CONCATENATE("R2C",'Mapa final'!$S$52),"")</f>
        <v/>
      </c>
      <c r="Y38" s="54" t="str">
        <f>IF(AND('Mapa final'!$AJ$53="Media",'Mapa final'!$AL$53="Moderado"),CONCATENATE("R2C",'Mapa final'!$S$53),"")</f>
        <v/>
      </c>
      <c r="Z38" s="54" t="str">
        <f>IF(AND('Mapa final'!$AJ$54="Media",'Mapa final'!$AL$54="Moderado"),CONCATENATE("R2C",'Mapa final'!$S$54),"")</f>
        <v/>
      </c>
      <c r="AA38" s="54" t="str">
        <f>IF(AND('Mapa final'!$AJ$55="Media",'Mapa final'!$AL$55="Moderado"),CONCATENATE("R2C",'Mapa final'!$S$55),"")</f>
        <v/>
      </c>
      <c r="AB38" s="55" t="str">
        <f>IF(AND('Mapa final'!$AJ$56="Media",'Mapa final'!$AL$56="Moderado"),CONCATENATE("R2C",'Mapa final'!$S$56),"")</f>
        <v/>
      </c>
      <c r="AC38" s="38" t="str">
        <f>IF(AND('Mapa final'!$AJ$51="Media",'Mapa final'!$AL$51="Mayor"),CONCATENATE("R2C",'Mapa final'!$S$51),"")</f>
        <v/>
      </c>
      <c r="AD38" s="39" t="str">
        <f>IF(AND('Mapa final'!$AJ$52="Media",'Mapa final'!$AL$52="Mayor"),CONCATENATE("R2C",'Mapa final'!$S$52),"")</f>
        <v/>
      </c>
      <c r="AE38" s="39" t="str">
        <f>IF(AND('Mapa final'!$AJ$53="Media",'Mapa final'!$AL$53="Mayor"),CONCATENATE("R2C",'Mapa final'!$S$53),"")</f>
        <v/>
      </c>
      <c r="AF38" s="39" t="str">
        <f>IF(AND('Mapa final'!$AJ$54="Media",'Mapa final'!$AL$54="Mayor"),CONCATENATE("R2C",'Mapa final'!$S$54),"")</f>
        <v/>
      </c>
      <c r="AG38" s="39" t="str">
        <f>IF(AND('Mapa final'!$AJ$55="Media",'Mapa final'!$AL$55="Mayor"),CONCATENATE("R2C",'Mapa final'!$S$55),"")</f>
        <v/>
      </c>
      <c r="AH38" s="40" t="str">
        <f>IF(AND('Mapa final'!$AJ$56="Media",'Mapa final'!$AL$56="Mayor"),CONCATENATE("R2C",'Mapa final'!$S$56),"")</f>
        <v/>
      </c>
      <c r="AI38" s="41" t="str">
        <f>IF(AND('Mapa final'!$AJ$51="Media",'Mapa final'!$AL$51="Catastrófico"),CONCATENATE("R2C",'Mapa final'!$S$51),"")</f>
        <v/>
      </c>
      <c r="AJ38" s="42" t="str">
        <f>IF(AND('Mapa final'!$AJ$52="Media",'Mapa final'!$AL$52="Catastrófico"),CONCATENATE("R2C",'Mapa final'!$S$52),"")</f>
        <v/>
      </c>
      <c r="AK38" s="42" t="str">
        <f>IF(AND('Mapa final'!$AJ$53="Media",'Mapa final'!$AL$53="Catastrófico"),CONCATENATE("R2C",'Mapa final'!$S$53),"")</f>
        <v/>
      </c>
      <c r="AL38" s="42" t="str">
        <f>IF(AND('Mapa final'!$AJ$54="Media",'Mapa final'!$AL$54="Catastrófico"),CONCATENATE("R2C",'Mapa final'!$S$54),"")</f>
        <v/>
      </c>
      <c r="AM38" s="42" t="str">
        <f>IF(AND('Mapa final'!$AJ$55="Media",'Mapa final'!$AL$55="Catastrófico"),CONCATENATE("R2C",'Mapa final'!$S$55),"")</f>
        <v/>
      </c>
      <c r="AN38" s="43" t="str">
        <f>IF(AND('Mapa final'!$AJ$56="Media",'Mapa final'!$AL$56="Catastrófico"),CONCATENATE("R2C",'Mapa final'!$S$56),"")</f>
        <v/>
      </c>
      <c r="AO38" s="69"/>
      <c r="AP38" s="500"/>
      <c r="AQ38" s="501"/>
      <c r="AR38" s="501"/>
      <c r="AS38" s="501"/>
      <c r="AT38" s="501"/>
      <c r="AU38" s="502"/>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364"/>
      <c r="D39" s="364"/>
      <c r="E39" s="365"/>
      <c r="F39" s="459"/>
      <c r="G39" s="460"/>
      <c r="H39" s="460"/>
      <c r="I39" s="460"/>
      <c r="J39" s="461"/>
      <c r="K39" s="53" t="str">
        <f>IF(AND('Mapa final'!$AJ$57="Media",'Mapa final'!$AL$57="Leve"),CONCATENATE("R2C",'Mapa final'!$S$57),"")</f>
        <v/>
      </c>
      <c r="L39" s="54" t="str">
        <f>IF(AND('Mapa final'!$AJ$58="Media",'Mapa final'!$AL$58="Leve"),CONCATENATE("R2C",'Mapa final'!$S$58),"")</f>
        <v/>
      </c>
      <c r="M39" s="54" t="str">
        <f>IF(AND('Mapa final'!$AJ$59="Media",'Mapa final'!$AL$59="Leve"),CONCATENATE("R2C",'Mapa final'!$S$59),"")</f>
        <v/>
      </c>
      <c r="N39" s="54" t="str">
        <f>IF(AND('Mapa final'!$AJ$60="Media",'Mapa final'!$AL$60="Leve"),CONCATENATE("R2C",'Mapa final'!$S$60),"")</f>
        <v/>
      </c>
      <c r="O39" s="54" t="str">
        <f>IF(AND('Mapa final'!$AJ$61="Media",'Mapa final'!$AL$61="Leve"),CONCATENATE("R2C",'Mapa final'!$S$61),"")</f>
        <v/>
      </c>
      <c r="P39" s="55" t="str">
        <f>IF(AND('Mapa final'!$AJ$62="Media",'Mapa final'!$AL$62="Leve"),CONCATENATE("R2C",'Mapa final'!$S$62),"")</f>
        <v/>
      </c>
      <c r="Q39" s="53" t="str">
        <f>IF(AND('Mapa final'!$AJ$57="Media",'Mapa final'!$AL$57="Menor"),CONCATENATE("R2C",'Mapa final'!$S$57),"")</f>
        <v/>
      </c>
      <c r="R39" s="54" t="str">
        <f>IF(AND('Mapa final'!$AJ$58="Media",'Mapa final'!$AL$58="Menor"),CONCATENATE("R2C",'Mapa final'!$S$58),"")</f>
        <v/>
      </c>
      <c r="S39" s="54" t="str">
        <f>IF(AND('Mapa final'!$AJ$59="Media",'Mapa final'!$AL$59="Menor"),CONCATENATE("R2C",'Mapa final'!$S$59),"")</f>
        <v/>
      </c>
      <c r="T39" s="54" t="str">
        <f>IF(AND('Mapa final'!$AJ$60="Media",'Mapa final'!$AL$60="Menor"),CONCATENATE("R2C",'Mapa final'!$S$60),"")</f>
        <v/>
      </c>
      <c r="U39" s="54" t="str">
        <f>IF(AND('Mapa final'!$AJ$61="Media",'Mapa final'!$AL$61="Menor"),CONCATENATE("R2C",'Mapa final'!$S$61),"")</f>
        <v/>
      </c>
      <c r="V39" s="55" t="str">
        <f>IF(AND('Mapa final'!$AJ$62="Media",'Mapa final'!$AL$62="Menor"),CONCATENATE("R2C",'Mapa final'!$S$62),"")</f>
        <v/>
      </c>
      <c r="W39" s="53" t="str">
        <f>IF(AND('Mapa final'!$AJ$57="Media",'Mapa final'!$AL$57="Moderado"),CONCATENATE("R2C",'Mapa final'!$S$57),"")</f>
        <v/>
      </c>
      <c r="X39" s="54" t="str">
        <f>IF(AND('Mapa final'!$AJ$58="Media",'Mapa final'!$AL$58="Moderado"),CONCATENATE("R2C",'Mapa final'!$S$58),"")</f>
        <v/>
      </c>
      <c r="Y39" s="54" t="str">
        <f>IF(AND('Mapa final'!$AJ$59="Media",'Mapa final'!$AL$59="Moderado"),CONCATENATE("R2C",'Mapa final'!$S$59),"")</f>
        <v/>
      </c>
      <c r="Z39" s="54" t="str">
        <f>IF(AND('Mapa final'!$AJ$60="Media",'Mapa final'!$AL$60="Moderado"),CONCATENATE("R2C",'Mapa final'!$S$60),"")</f>
        <v/>
      </c>
      <c r="AA39" s="54" t="str">
        <f>IF(AND('Mapa final'!$AJ$61="Media",'Mapa final'!$AL$61="Moderado"),CONCATENATE("R2C",'Mapa final'!$S$61),"")</f>
        <v/>
      </c>
      <c r="AB39" s="55" t="str">
        <f>IF(AND('Mapa final'!$AJ$62="Media",'Mapa final'!$AL$62="Moderado"),CONCATENATE("R2C",'Mapa final'!$S$62),"")</f>
        <v/>
      </c>
      <c r="AC39" s="38" t="str">
        <f>IF(AND('Mapa final'!$AJ$57="Media",'Mapa final'!$AL$57="Mayor"),CONCATENATE("R2C",'Mapa final'!$S$57),"")</f>
        <v/>
      </c>
      <c r="AD39" s="39" t="str">
        <f>IF(AND('Mapa final'!$AJ$58="Media",'Mapa final'!$AL$58="Mayor"),CONCATENATE("R2C",'Mapa final'!$S$58),"")</f>
        <v/>
      </c>
      <c r="AE39" s="39" t="str">
        <f>IF(AND('Mapa final'!$AJ$59="Media",'Mapa final'!$AL$59="Mayor"),CONCATENATE("R2C",'Mapa final'!$S$59),"")</f>
        <v/>
      </c>
      <c r="AF39" s="39" t="str">
        <f>IF(AND('Mapa final'!$AJ$60="Media",'Mapa final'!$AL$60="Mayor"),CONCATENATE("R2C",'Mapa final'!$S$60),"")</f>
        <v/>
      </c>
      <c r="AG39" s="39" t="str">
        <f>IF(AND('Mapa final'!$AJ$61="Media",'Mapa final'!$AL$61="Mayor"),CONCATENATE("R2C",'Mapa final'!$S$61),"")</f>
        <v/>
      </c>
      <c r="AH39" s="40" t="str">
        <f>IF(AND('Mapa final'!$AJ$62="Media",'Mapa final'!$AL$62="Mayor"),CONCATENATE("R2C",'Mapa final'!$S$62),"")</f>
        <v/>
      </c>
      <c r="AI39" s="41" t="str">
        <f>IF(AND('Mapa final'!$AJ$57="Media",'Mapa final'!$AL$57="Catastrófico"),CONCATENATE("R2C",'Mapa final'!$S$57),"")</f>
        <v/>
      </c>
      <c r="AJ39" s="42" t="str">
        <f>IF(AND('Mapa final'!$AJ$58="Media",'Mapa final'!$AL$58="Catastrófico"),CONCATENATE("R2C",'Mapa final'!$S$58),"")</f>
        <v/>
      </c>
      <c r="AK39" s="42" t="str">
        <f>IF(AND('Mapa final'!$AJ$59="Media",'Mapa final'!$AL$59="Catastrófico"),CONCATENATE("R2C",'Mapa final'!$S$59),"")</f>
        <v/>
      </c>
      <c r="AL39" s="42" t="str">
        <f>IF(AND('Mapa final'!$AJ$60="Media",'Mapa final'!$AL$60="Catastrófico"),CONCATENATE("R2C",'Mapa final'!$S$60),"")</f>
        <v/>
      </c>
      <c r="AM39" s="42" t="str">
        <f>IF(AND('Mapa final'!$AJ$61="Media",'Mapa final'!$AL$61="Catastrófico"),CONCATENATE("R2C",'Mapa final'!$S$61),"")</f>
        <v/>
      </c>
      <c r="AN39" s="43" t="str">
        <f>IF(AND('Mapa final'!$AJ$62="Media",'Mapa final'!$AL$62="Catastrófico"),CONCATENATE("R2C",'Mapa final'!$S$62),"")</f>
        <v/>
      </c>
      <c r="AO39" s="69"/>
      <c r="AP39" s="500"/>
      <c r="AQ39" s="501"/>
      <c r="AR39" s="501"/>
      <c r="AS39" s="501"/>
      <c r="AT39" s="501"/>
      <c r="AU39" s="502"/>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364"/>
      <c r="D40" s="364"/>
      <c r="E40" s="365"/>
      <c r="F40" s="459"/>
      <c r="G40" s="460"/>
      <c r="H40" s="460"/>
      <c r="I40" s="460"/>
      <c r="J40" s="461"/>
      <c r="K40" s="53" t="str">
        <f>IF(AND('Mapa final'!$AJ$63="Media",'Mapa final'!$AL$63="Leve"),CONCATENATE("R2C",'Mapa final'!$S$63),"")</f>
        <v/>
      </c>
      <c r="L40" s="54" t="str">
        <f>IF(AND('Mapa final'!$AJ$64="Media",'Mapa final'!$AL$64="Leve"),CONCATENATE("R2C",'Mapa final'!$S$64),"")</f>
        <v/>
      </c>
      <c r="M40" s="54" t="str">
        <f>IF(AND('Mapa final'!$AJ$65="Media",'Mapa final'!$AL$65="Leve"),CONCATENATE("R2C",'Mapa final'!$S$65),"")</f>
        <v/>
      </c>
      <c r="N40" s="54" t="str">
        <f>IF(AND('Mapa final'!$AJ$66="Media",'Mapa final'!$AL$66="Leve"),CONCATENATE("R2C",'Mapa final'!$S$66),"")</f>
        <v/>
      </c>
      <c r="O40" s="54" t="str">
        <f>IF(AND('Mapa final'!$AJ$67="Media",'Mapa final'!$AL$67="Leve"),CONCATENATE("R2C",'Mapa final'!$S$67),"")</f>
        <v/>
      </c>
      <c r="P40" s="55" t="str">
        <f>IF(AND('Mapa final'!$AJ$68="Media",'Mapa final'!$AL$68="Leve"),CONCATENATE("R2C",'Mapa final'!$S$68),"")</f>
        <v/>
      </c>
      <c r="Q40" s="53" t="str">
        <f>IF(AND('Mapa final'!$AJ$63="Media",'Mapa final'!$AL$63="Menor"),CONCATENATE("R2C",'Mapa final'!$S$63),"")</f>
        <v/>
      </c>
      <c r="R40" s="54" t="str">
        <f>IF(AND('Mapa final'!$AJ$64="Media",'Mapa final'!$AL$64="Menor"),CONCATENATE("R2C",'Mapa final'!$S$64),"")</f>
        <v/>
      </c>
      <c r="S40" s="54" t="str">
        <f>IF(AND('Mapa final'!$AJ$65="Media",'Mapa final'!$AL$65="Menor"),CONCATENATE("R2C",'Mapa final'!$S$65),"")</f>
        <v/>
      </c>
      <c r="T40" s="54" t="str">
        <f>IF(AND('Mapa final'!$AJ$66="Media",'Mapa final'!$AL$66="Menor"),CONCATENATE("R2C",'Mapa final'!$S$66),"")</f>
        <v/>
      </c>
      <c r="U40" s="54" t="str">
        <f>IF(AND('Mapa final'!$AJ$67="Media",'Mapa final'!$AL$67="Menor"),CONCATENATE("R2C",'Mapa final'!$S$67),"")</f>
        <v/>
      </c>
      <c r="V40" s="55" t="str">
        <f>IF(AND('Mapa final'!$AJ$68="Media",'Mapa final'!$AL$68="Menor"),CONCATENATE("R2C",'Mapa final'!$S$68),"")</f>
        <v/>
      </c>
      <c r="W40" s="53" t="str">
        <f>IF(AND('Mapa final'!$AJ$63="Media",'Mapa final'!$AL$63="Moderado"),CONCATENATE("R2C",'Mapa final'!$S$63),"")</f>
        <v/>
      </c>
      <c r="X40" s="54" t="str">
        <f>IF(AND('Mapa final'!$AJ$64="Media",'Mapa final'!$AL$64="Moderado"),CONCATENATE("R2C",'Mapa final'!$S$64),"")</f>
        <v/>
      </c>
      <c r="Y40" s="54" t="str">
        <f>IF(AND('Mapa final'!$AJ$65="Media",'Mapa final'!$AL$65="Moderado"),CONCATENATE("R2C",'Mapa final'!$S$65),"")</f>
        <v/>
      </c>
      <c r="Z40" s="54" t="str">
        <f>IF(AND('Mapa final'!$AJ$66="Media",'Mapa final'!$AL$66="Moderado"),CONCATENATE("R2C",'Mapa final'!$S$66),"")</f>
        <v/>
      </c>
      <c r="AA40" s="54" t="str">
        <f>IF(AND('Mapa final'!$AJ$67="Media",'Mapa final'!$AL$67="Moderado"),CONCATENATE("R2C",'Mapa final'!$S$67),"")</f>
        <v/>
      </c>
      <c r="AB40" s="55" t="str">
        <f>IF(AND('Mapa final'!$AJ$68="Media",'Mapa final'!$AL$68="Moderado"),CONCATENATE("R2C",'Mapa final'!$S$68),"")</f>
        <v/>
      </c>
      <c r="AC40" s="38" t="str">
        <f>IF(AND('Mapa final'!$AJ$63="Media",'Mapa final'!$AL$63="Mayor"),CONCATENATE("R2C",'Mapa final'!$S$63),"")</f>
        <v/>
      </c>
      <c r="AD40" s="39" t="str">
        <f>IF(AND('Mapa final'!$AJ$64="Media",'Mapa final'!$AL$64="Mayor"),CONCATENATE("R2C",'Mapa final'!$S$64),"")</f>
        <v/>
      </c>
      <c r="AE40" s="39" t="str">
        <f>IF(AND('Mapa final'!$AJ$65="Media",'Mapa final'!$AL$65="Mayor"),CONCATENATE("R2C",'Mapa final'!$S$65),"")</f>
        <v/>
      </c>
      <c r="AF40" s="39" t="str">
        <f>IF(AND('Mapa final'!$AJ$66="Media",'Mapa final'!$AL$66="Mayor"),CONCATENATE("R2C",'Mapa final'!$S$66),"")</f>
        <v/>
      </c>
      <c r="AG40" s="39" t="str">
        <f>IF(AND('Mapa final'!$AJ$67="Media",'Mapa final'!$AL$67="Mayor"),CONCATENATE("R2C",'Mapa final'!$S$67),"")</f>
        <v/>
      </c>
      <c r="AH40" s="40" t="str">
        <f>IF(AND('Mapa final'!$AJ$68="Media",'Mapa final'!$AL$68="Mayor"),CONCATENATE("R2C",'Mapa final'!$S$68),"")</f>
        <v/>
      </c>
      <c r="AI40" s="41" t="str">
        <f>IF(AND('Mapa final'!$AJ$63="Media",'Mapa final'!$AL$63="Catastrófico"),CONCATENATE("R2C",'Mapa final'!$S$63),"")</f>
        <v/>
      </c>
      <c r="AJ40" s="42" t="str">
        <f>IF(AND('Mapa final'!$AJ$64="Media",'Mapa final'!$AL$64="Catastrófico"),CONCATENATE("R2C",'Mapa final'!$S$64),"")</f>
        <v/>
      </c>
      <c r="AK40" s="42" t="str">
        <f>IF(AND('Mapa final'!$AJ$65="Media",'Mapa final'!$AL$65="Catastrófico"),CONCATENATE("R2C",'Mapa final'!$S$65),"")</f>
        <v/>
      </c>
      <c r="AL40" s="42" t="str">
        <f>IF(AND('Mapa final'!$AJ$66="Media",'Mapa final'!$AL$66="Catastrófico"),CONCATENATE("R2C",'Mapa final'!$S$66),"")</f>
        <v/>
      </c>
      <c r="AM40" s="42" t="str">
        <f>IF(AND('Mapa final'!$AJ$67="Media",'Mapa final'!$AL$67="Catastrófico"),CONCATENATE("R2C",'Mapa final'!$S$67),"")</f>
        <v/>
      </c>
      <c r="AN40" s="43" t="str">
        <f>IF(AND('Mapa final'!$AJ$68="Media",'Mapa final'!$AL$68="Catastrófico"),CONCATENATE("R2C",'Mapa final'!$S$68),"")</f>
        <v/>
      </c>
      <c r="AO40" s="69"/>
      <c r="AP40" s="500"/>
      <c r="AQ40" s="501"/>
      <c r="AR40" s="501"/>
      <c r="AS40" s="501"/>
      <c r="AT40" s="501"/>
      <c r="AU40" s="502"/>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364"/>
      <c r="D41" s="364"/>
      <c r="E41" s="365"/>
      <c r="F41" s="462"/>
      <c r="G41" s="463"/>
      <c r="H41" s="463"/>
      <c r="I41" s="463"/>
      <c r="J41" s="464"/>
      <c r="K41" s="53" t="str">
        <f>IF(AND('Mapa final'!$AJ$69="Media",'Mapa final'!$AL$69="Leve"),CONCATENATE("R2C",'Mapa final'!$S$69),"")</f>
        <v/>
      </c>
      <c r="L41" s="54" t="str">
        <f>IF(AND('Mapa final'!$AJ$70="Media",'Mapa final'!$AL$70="Leve"),CONCATENATE("R2C",'Mapa final'!$S$70),"")</f>
        <v/>
      </c>
      <c r="M41" s="54" t="str">
        <f>IF(AND('Mapa final'!$AJ$71="Media",'Mapa final'!$AL$71="Leve"),CONCATENATE("R2C",'Mapa final'!$S$71),"")</f>
        <v/>
      </c>
      <c r="N41" s="54" t="str">
        <f>IF(AND('Mapa final'!$AJ$72="Media",'Mapa final'!$AL$72="Leve"),CONCATENATE("R2C",'Mapa final'!$S$72),"")</f>
        <v/>
      </c>
      <c r="O41" s="54" t="str">
        <f>IF(AND('Mapa final'!$AJ$74="Media",'Mapa final'!$AL$74="Leve"),CONCATENATE("R2C",'Mapa final'!$S$74),"")</f>
        <v/>
      </c>
      <c r="P41" s="55" t="str">
        <f>IF(AND('Mapa final'!$AJ$75="Media",'Mapa final'!$AL$75="Leve"),CONCATENATE("R2C",'Mapa final'!$S$75),"")</f>
        <v/>
      </c>
      <c r="Q41" s="53" t="str">
        <f>IF(AND('Mapa final'!$AJ$69="Media",'Mapa final'!$AL$69="Menor"),CONCATENATE("R2C",'Mapa final'!$S$69),"")</f>
        <v/>
      </c>
      <c r="R41" s="54" t="str">
        <f>IF(AND('Mapa final'!$AJ$70="Media",'Mapa final'!$AL$70="Menor"),CONCATENATE("R2C",'Mapa final'!$S$70),"")</f>
        <v/>
      </c>
      <c r="S41" s="54" t="str">
        <f>IF(AND('Mapa final'!$AJ$71="Media",'Mapa final'!$AL$71="Menor"),CONCATENATE("R2C",'Mapa final'!$S$71),"")</f>
        <v/>
      </c>
      <c r="T41" s="54" t="str">
        <f>IF(AND('Mapa final'!$AJ$72="Media",'Mapa final'!$AL$72="Menor"),CONCATENATE("R2C",'Mapa final'!$S$72),"")</f>
        <v/>
      </c>
      <c r="U41" s="54" t="str">
        <f>IF(AND('Mapa final'!$AJ$74="Media",'Mapa final'!$AL$74="Menor"),CONCATENATE("R2C",'Mapa final'!$S$74),"")</f>
        <v/>
      </c>
      <c r="V41" s="55" t="str">
        <f>IF(AND('Mapa final'!$AJ$75="Media",'Mapa final'!$AL$75="Menor"),CONCATENATE("R2C",'Mapa final'!$S$75),"")</f>
        <v/>
      </c>
      <c r="W41" s="53" t="str">
        <f>IF(AND('Mapa final'!$AJ$69="Media",'Mapa final'!$AL$69="Moderado"),CONCATENATE("R2C",'Mapa final'!$S$69),"")</f>
        <v/>
      </c>
      <c r="X41" s="54" t="str">
        <f>IF(AND('Mapa final'!$AJ$70="Media",'Mapa final'!$AL$70="Moderado"),CONCATENATE("R2C",'Mapa final'!$S$70),"")</f>
        <v/>
      </c>
      <c r="Y41" s="54" t="str">
        <f>IF(AND('Mapa final'!$AJ$71="Media",'Mapa final'!$AL$71="Moderado"),CONCATENATE("R2C",'Mapa final'!$S$71),"")</f>
        <v/>
      </c>
      <c r="Z41" s="54" t="str">
        <f>IF(AND('Mapa final'!$AJ$72="Media",'Mapa final'!$AL$72="Moderado"),CONCATENATE("R2C",'Mapa final'!$S$72),"")</f>
        <v/>
      </c>
      <c r="AA41" s="54" t="str">
        <f>IF(AND('Mapa final'!$AJ$74="Media",'Mapa final'!$AL$74="Moderado"),CONCATENATE("R2C",'Mapa final'!$S$74),"")</f>
        <v/>
      </c>
      <c r="AB41" s="55" t="str">
        <f>IF(AND('Mapa final'!$AJ$75="Media",'Mapa final'!$AL$75="Moderado"),CONCATENATE("R2C",'Mapa final'!$S$75),"")</f>
        <v/>
      </c>
      <c r="AC41" s="44" t="str">
        <f>IF(AND('Mapa final'!$AJ$69="Media",'Mapa final'!$AL$69="Mayor"),CONCATENATE("R2C",'Mapa final'!$S$69),"")</f>
        <v/>
      </c>
      <c r="AD41" s="45" t="str">
        <f>IF(AND('Mapa final'!$AJ$70="Media",'Mapa final'!$AL$70="Mayor"),CONCATENATE("R2C",'Mapa final'!$S$70),"")</f>
        <v/>
      </c>
      <c r="AE41" s="45" t="str">
        <f>IF(AND('Mapa final'!$AJ$71="Media",'Mapa final'!$AL$71="Mayor"),CONCATENATE("R2C",'Mapa final'!$S$71),"")</f>
        <v/>
      </c>
      <c r="AF41" s="45" t="str">
        <f>IF(AND('Mapa final'!$AJ$72="Media",'Mapa final'!$AL$72="Mayor"),CONCATENATE("R2C",'Mapa final'!$S$72),"")</f>
        <v/>
      </c>
      <c r="AG41" s="45" t="str">
        <f>IF(AND('Mapa final'!$AJ$74="Media",'Mapa final'!$AL$74="Mayor"),CONCATENATE("R2C",'Mapa final'!$S$74),"")</f>
        <v/>
      </c>
      <c r="AH41" s="46" t="str">
        <f>IF(AND('Mapa final'!$AJ$75="Media",'Mapa final'!$AL$75="Mayor"),CONCATENATE("R2C",'Mapa final'!$S$75),"")</f>
        <v/>
      </c>
      <c r="AI41" s="47" t="str">
        <f>IF(AND('Mapa final'!$AJ$69="Media",'Mapa final'!$AL$69="Catastrófico"),CONCATENATE("R2C",'Mapa final'!$S$69),"")</f>
        <v/>
      </c>
      <c r="AJ41" s="48" t="str">
        <f>IF(AND('Mapa final'!$AJ$70="Media",'Mapa final'!$AL$70="Catastrófico"),CONCATENATE("R2C",'Mapa final'!$S$70),"")</f>
        <v/>
      </c>
      <c r="AK41" s="48" t="str">
        <f>IF(AND('Mapa final'!$AJ$71="Media",'Mapa final'!$AL$71="Catastrófico"),CONCATENATE("R2C",'Mapa final'!$S$71),"")</f>
        <v/>
      </c>
      <c r="AL41" s="48" t="str">
        <f>IF(AND('Mapa final'!$AJ$72="Media",'Mapa final'!$AL$72="Catastrófico"),CONCATENATE("R2C",'Mapa final'!$S$72),"")</f>
        <v/>
      </c>
      <c r="AM41" s="48" t="str">
        <f>IF(AND('Mapa final'!$AJ$74="Media",'Mapa final'!$AL$74="Catastrófico"),CONCATENATE("R2C",'Mapa final'!$S$74),"")</f>
        <v/>
      </c>
      <c r="AN41" s="49" t="str">
        <f>IF(AND('Mapa final'!$AJ$75="Muy Alta",'Mapa final'!$AL$75="Catastrófico"),CONCATENATE("R2C",'Mapa final'!$S$75),"")</f>
        <v/>
      </c>
      <c r="AO41" s="69"/>
      <c r="AP41" s="503"/>
      <c r="AQ41" s="504"/>
      <c r="AR41" s="504"/>
      <c r="AS41" s="504"/>
      <c r="AT41" s="504"/>
      <c r="AU41" s="505"/>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364"/>
      <c r="D42" s="364"/>
      <c r="E42" s="365"/>
      <c r="F42" s="456" t="s">
        <v>113</v>
      </c>
      <c r="G42" s="457"/>
      <c r="H42" s="457"/>
      <c r="I42" s="457"/>
      <c r="J42" s="457"/>
      <c r="K42" s="59" t="str">
        <f ca="1">IF(AND('Mapa final'!$AJ$15="Baja",'Mapa final'!$AL$15="Leve"),CONCATENATE("R2C",'Mapa final'!$S$15),"")</f>
        <v/>
      </c>
      <c r="L42" s="60" t="str">
        <f ca="1">IF(AND('Mapa final'!$AJ$16="Baja",'Mapa final'!$AL$16="Leve"),CONCATENATE("R2C",'Mapa final'!$S$16),"")</f>
        <v/>
      </c>
      <c r="M42" s="60" t="str">
        <f ca="1">IF(AND('Mapa final'!$AJ$17="Baja",'Mapa final'!$AL$17="Leve"),CONCATENATE("R2C",'Mapa final'!$S$17),"")</f>
        <v/>
      </c>
      <c r="N42" s="60" t="str">
        <f ca="1">IF(AND('Mapa final'!$AJ$18="Baja",'Mapa final'!$AL$18="Leve"),CONCATENATE("R2C",'Mapa final'!$S$18),"")</f>
        <v/>
      </c>
      <c r="O42" s="60" t="str">
        <f>IF(AND('Mapa final'!$AJ$19="Baja",'Mapa final'!$AL$19="Leve"),CONCATENATE("R2C",'Mapa final'!$S$19),"")</f>
        <v/>
      </c>
      <c r="P42" s="61" t="str">
        <f>IF(AND('Mapa final'!$AJ$20="Baja",'Mapa final'!$AL$20="Leve"),CONCATENATE("R2C",'Mapa final'!$S$20),"")</f>
        <v/>
      </c>
      <c r="Q42" s="50" t="str">
        <f ca="1">IF(AND('Mapa final'!$AJ$15="Baja",'Mapa final'!$AL$15="Menor"),CONCATENATE("R2C",'Mapa final'!$S$15),"")</f>
        <v/>
      </c>
      <c r="R42" s="51" t="str">
        <f ca="1">IF(AND('Mapa final'!$AJ$16="Baja",'Mapa final'!$AL$16="Menore"),CONCATENATE("R2C",'Mapa final'!$S$16),"")</f>
        <v/>
      </c>
      <c r="S42" s="51" t="str">
        <f ca="1">IF(AND('Mapa final'!$AJ$17="Baja",'Mapa final'!$AL$17="Menor"),CONCATENATE("R2C",'Mapa final'!$S$17),"")</f>
        <v/>
      </c>
      <c r="T42" s="51" t="str">
        <f ca="1">IF(AND('Mapa final'!$AJ$18="Baja",'Mapa final'!$AL$18="Menor"),CONCATENATE("R2C",'Mapa final'!$S$18),"")</f>
        <v/>
      </c>
      <c r="U42" s="51" t="str">
        <f>IF(AND('Mapa final'!$AJ$19="Baja",'Mapa final'!$AL$19="Menor"),CONCATENATE("R2C",'Mapa final'!$S$19),"")</f>
        <v/>
      </c>
      <c r="V42" s="52" t="str">
        <f>IF(AND('Mapa final'!$AJ$20="Baja",'Mapa final'!$AL$20="Menor"),CONCATENATE("R2C",'Mapa final'!$S$20),"")</f>
        <v/>
      </c>
      <c r="W42" s="50" t="str">
        <f ca="1">IF(AND('Mapa final'!$AJ$15="Baja",'Mapa final'!$AL$15="Moderado"),CONCATENATE("R2C",'Mapa final'!$S$15),"")</f>
        <v/>
      </c>
      <c r="X42" s="51" t="str">
        <f ca="1">IF(AND('Mapa final'!$AJ$16="Baja",'Mapa final'!$AL$16="Moderado"),CONCATENATE("R2C",'Mapa final'!$S$16),"")</f>
        <v/>
      </c>
      <c r="Y42" s="51"/>
      <c r="Z42" s="51" t="str">
        <f ca="1">IF(AND('Mapa final'!$AJ$18="Baja",'Mapa final'!$AL$18="Moderado"),CONCATENATE("R2C",'Mapa final'!$D$18),"")</f>
        <v>R2C4</v>
      </c>
      <c r="AA42" s="51" t="str">
        <f>IF(AND('Mapa final'!$AJ$19="Baja",'Mapa final'!$AL$19="Moderado"),CONCATENATE("R2C",'Mapa final'!$S$19),"")</f>
        <v/>
      </c>
      <c r="AB42" s="52" t="str">
        <f>IF(AND('Mapa final'!$AJ$20="Baja",'Mapa final'!$AL$20="Moderado"),CONCATENATE("R2C",'Mapa final'!$S$20),"")</f>
        <v/>
      </c>
      <c r="AC42" s="32" t="str">
        <f ca="1">IF(AND('Mapa final'!$AJ$15="Baja",'Mapa final'!$AL$15="Mayor"),CONCATENATE("R2C",'Mapa final'!$S$15),"")</f>
        <v/>
      </c>
      <c r="AD42" s="33" t="str">
        <f ca="1">IF(AND('Mapa final'!$AJ$16="Baja",'Mapa final'!$AL$16="Mayor"),CONCATENATE("R2C",'Mapa final'!$S$16),"")</f>
        <v/>
      </c>
      <c r="AE42" s="33" t="str">
        <f ca="1">IF(AND('Mapa final'!$AJ$17="Baja",'Mapa final'!$AL$17="Mayor"),CONCATENATE("R2C",'Mapa final'!$S$17),"")</f>
        <v/>
      </c>
      <c r="AF42" s="33" t="str">
        <f ca="1">IF(AND('Mapa final'!$AJ$18="Baja",'Mapa final'!$AL$18="Mayor"),CONCATENATE("R2C",'Mapa final'!$S$18),"")</f>
        <v/>
      </c>
      <c r="AG42" s="33" t="str">
        <f>IF(AND('Mapa final'!$AJ$19="Baja",'Mapa final'!$AL$19="Mayor"),CONCATENATE("R2C",'Mapa final'!$S$19),"")</f>
        <v/>
      </c>
      <c r="AH42" s="34" t="str">
        <f>IF(AND('Mapa final'!$AJ$20="Baja",'Mapa final'!$AL$20="Mayor"),CONCATENATE("R2C",'Mapa final'!$S$20),"")</f>
        <v/>
      </c>
      <c r="AI42" s="35" t="str">
        <f ca="1">IF(AND('Mapa final'!$AJ$15="Baja",'Mapa final'!$AL$15="Catastrófico"),CONCATENATE("R2C",'Mapa final'!$S$15),"")</f>
        <v/>
      </c>
      <c r="AJ42" s="36" t="str">
        <f ca="1">IF(AND('Mapa final'!$AJ$16="Baja",'Mapa final'!$AL$16="Catastrófico"),CONCATENATE("R2C",'Mapa final'!$S$16),"")</f>
        <v/>
      </c>
      <c r="AK42" s="36" t="str">
        <f ca="1">IF(AND('Mapa final'!$AJ$17="Baja",'Mapa final'!$AL$17="Catastrófico"),CONCATENATE("R2C",'Mapa final'!$S$17),"")</f>
        <v/>
      </c>
      <c r="AL42" s="36" t="str">
        <f ca="1">IF(AND('Mapa final'!$AJ$18="Baja",'Mapa final'!$AL$18="Catastrófico"),CONCATENATE("R2C",'Mapa final'!$S$18),"")</f>
        <v/>
      </c>
      <c r="AM42" s="36" t="str">
        <f>IF(AND('Mapa final'!$AJ$19="Baja",'Mapa final'!$AL$19="Catastrófico"),CONCATENATE("R2C",'Mapa final'!$S$19),"")</f>
        <v/>
      </c>
      <c r="AN42" s="37" t="str">
        <f>IF(AND('Mapa final'!$AJ$20="Baja",'Mapa final'!$AL$20="Catastrófico"),CONCATENATE("R2C",'Mapa final'!$S$20),"")</f>
        <v/>
      </c>
      <c r="AO42" s="69"/>
      <c r="AP42" s="488" t="s">
        <v>81</v>
      </c>
      <c r="AQ42" s="489"/>
      <c r="AR42" s="489"/>
      <c r="AS42" s="489"/>
      <c r="AT42" s="489"/>
      <c r="AU42" s="490"/>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364"/>
      <c r="D43" s="364"/>
      <c r="E43" s="365"/>
      <c r="F43" s="474"/>
      <c r="G43" s="460"/>
      <c r="H43" s="460"/>
      <c r="I43" s="460"/>
      <c r="J43" s="460"/>
      <c r="K43" s="62" t="str">
        <f>IF(AND('Mapa final'!$AJ$21="Baja",'Mapa final'!$AL$21="Leve"),CONCATENATE("R2C",'Mapa final'!$S$21),"")</f>
        <v/>
      </c>
      <c r="L43" s="63" t="str">
        <f>IF(AND('Mapa final'!$AJ$22="Baja",'Mapa final'!$AL$22="Leve"),CONCATENATE("R2C",'Mapa final'!$S$22),"")</f>
        <v/>
      </c>
      <c r="M43" s="63" t="str">
        <f>IF(AND('Mapa final'!$AJ$23="Baja",'Mapa final'!$AL$23="Leve"),CONCATENATE("R2C",'Mapa final'!$S$23),"")</f>
        <v/>
      </c>
      <c r="N43" s="63" t="str">
        <f>IF(AND('Mapa final'!$AJ$24="Baja",'Mapa final'!$AL$24="Leve"),CONCATENATE("R2C",'Mapa final'!$S$24),"")</f>
        <v/>
      </c>
      <c r="O43" s="63" t="str">
        <f>IF(AND('Mapa final'!$AJ$25="Baja",'Mapa final'!$AL$25="Leve"),CONCATENATE("R2C",'Mapa final'!$S$25),"")</f>
        <v/>
      </c>
      <c r="P43" s="64" t="str">
        <f>IF(AND('Mapa final'!$AJ$26="Baja",'Mapa final'!$AL$26="Leve"),CONCATENATE("R2C",'Mapa final'!$S$26),"")</f>
        <v/>
      </c>
      <c r="Q43" s="53" t="str">
        <f>IF(AND('Mapa final'!$AJ$21="Baja",'Mapa final'!$AL$21="Menor"),CONCATENATE("R2C",'Mapa final'!$S$21),"")</f>
        <v/>
      </c>
      <c r="R43" s="54" t="str">
        <f>IF(AND('Mapa final'!$AJ$22="Baja",'Mapa final'!$AL$22="Menor"),CONCATENATE("R2C",'Mapa final'!$S$22),"")</f>
        <v/>
      </c>
      <c r="S43" s="54" t="str">
        <f>IF(AND('Mapa final'!$AJ$23="Baja",'Mapa final'!$AL$23="Menor"),CONCATENATE("R2C",'Mapa final'!$S$23),"")</f>
        <v/>
      </c>
      <c r="T43" s="54" t="str">
        <f>IF(AND('Mapa final'!$AJ$24="Baja",'Mapa final'!$AL$24="Menor"),CONCATENATE("R2C",'Mapa final'!$S$24),"")</f>
        <v/>
      </c>
      <c r="U43" s="54" t="str">
        <f>IF(AND('Mapa final'!$AJ$25="Baja",'Mapa final'!$AL$25="Menor"),CONCATENATE("R2C",'Mapa final'!$S$25),"")</f>
        <v/>
      </c>
      <c r="V43" s="55" t="str">
        <f>IF(AND('Mapa final'!$AJ$26="Baja",'Mapa final'!$AL$26="Menor"),CONCATENATE("R2C",'Mapa final'!$S$26),"")</f>
        <v/>
      </c>
      <c r="W43" s="53" t="str">
        <f>IF(AND('Mapa final'!$AJ$21="Baja",'Mapa final'!$AL$21="Moderado"),CONCATENATE("R2C",'Mapa final'!$S$21),"")</f>
        <v/>
      </c>
      <c r="X43" s="54" t="str">
        <f>IF(AND('Mapa final'!$AJ$22="Baja",'Mapa final'!$AL$22="Moderado"),CONCATENATE("R2C",'Mapa final'!$S$22),"")</f>
        <v/>
      </c>
      <c r="Y43" s="54" t="str">
        <f>IF(AND('Mapa final'!$AJ$23="Baja",'Mapa final'!$AL$23="Moderado"),CONCATENATE("R2C",'Mapa final'!$S$23),"")</f>
        <v/>
      </c>
      <c r="Z43" s="54" t="str">
        <f>IF(AND('Mapa final'!$AJ$24="Baja",'Mapa final'!$AL$24="Moderado"),CONCATENATE("R2C",'Mapa final'!$S$24),"")</f>
        <v/>
      </c>
      <c r="AA43" s="54" t="str">
        <f>IF(AND('Mapa final'!$AJ$25="Baja",'Mapa final'!$AL$25="Moderado"),CONCATENATE("R2C",'Mapa final'!$S$25),"")</f>
        <v/>
      </c>
      <c r="AB43" s="55" t="str">
        <f>IF(AND('Mapa final'!$AJ$26="Baja",'Mapa final'!$AL$26="Moderado"),CONCATENATE("R2C",'Mapa final'!$S$26),"")</f>
        <v/>
      </c>
      <c r="AC43" s="38" t="str">
        <f>IF(AND('Mapa final'!$AJ$21="Baja",'Mapa final'!$AL$21="Mayor"),CONCATENATE("R2C",'Mapa final'!$S$21),"")</f>
        <v/>
      </c>
      <c r="AD43" s="39" t="str">
        <f>IF(AND('Mapa final'!$AJ$22="Baja",'Mapa final'!$AL$22="Mayor"),CONCATENATE("R2C",'Mapa final'!$S$22),"")</f>
        <v/>
      </c>
      <c r="AE43" s="39" t="str">
        <f>IF(AND('Mapa final'!$AJ$23="Baja",'Mapa final'!$AL$23="Mayor"),CONCATENATE("R2C",'Mapa final'!$S$23),"")</f>
        <v/>
      </c>
      <c r="AF43" s="39" t="str">
        <f>IF(AND('Mapa final'!$AJ$24="Baja",'Mapa final'!$AL$24="Mayor"),CONCATENATE("R2C",'Mapa final'!$S$24),"")</f>
        <v/>
      </c>
      <c r="AG43" s="39" t="str">
        <f>IF(AND('Mapa final'!$AJ$25="Baja",'Mapa final'!$AL$25="Mayor"),CONCATENATE("R2C",'Mapa final'!$S$25),"")</f>
        <v/>
      </c>
      <c r="AH43" s="40" t="str">
        <f>IF(AND('Mapa final'!$AJ$26="Baja",'Mapa final'!$AL$26="Mayor"),CONCATENATE("R2C",'Mapa final'!$S$26),"")</f>
        <v/>
      </c>
      <c r="AI43" s="41" t="str">
        <f>IF(AND('Mapa final'!$AJ$21="Baja",'Mapa final'!$AL$21="Catastrófico"),CONCATENATE("R2C",'Mapa final'!$S$21),"")</f>
        <v/>
      </c>
      <c r="AJ43" s="42" t="str">
        <f>IF(AND('Mapa final'!$AJ$22="Baja",'Mapa final'!$AL$22="Catastrófico"),CONCATENATE("R2C",'Mapa final'!$S$22),"")</f>
        <v/>
      </c>
      <c r="AK43" s="42" t="str">
        <f>IF(AND('Mapa final'!$AJ$23="Baja",'Mapa final'!$AL$23="Catastrófico"),CONCATENATE("R2C",'Mapa final'!$S$23),"")</f>
        <v/>
      </c>
      <c r="AL43" s="42" t="str">
        <f>IF(AND('Mapa final'!$AJ$24="Baja",'Mapa final'!$AL$24="Catastrófico"),CONCATENATE("R2C",'Mapa final'!$S$24),"")</f>
        <v/>
      </c>
      <c r="AM43" s="42" t="str">
        <f>IF(AND('Mapa final'!$AJ$25="Baja",'Mapa final'!$AL$25="Catastrófico"),CONCATENATE("R2C",'Mapa final'!$S$25),"")</f>
        <v/>
      </c>
      <c r="AN43" s="43" t="str">
        <f>IF(AND('Mapa final'!$AJ$26="Baja",'Mapa final'!$AL$26="Catastrófico"),CONCATENATE("R2C",'Mapa final'!$S$26),"")</f>
        <v/>
      </c>
      <c r="AO43" s="69"/>
      <c r="AP43" s="491"/>
      <c r="AQ43" s="492"/>
      <c r="AR43" s="492"/>
      <c r="AS43" s="492"/>
      <c r="AT43" s="492"/>
      <c r="AU43" s="493"/>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364"/>
      <c r="D44" s="364"/>
      <c r="E44" s="365"/>
      <c r="F44" s="459"/>
      <c r="G44" s="460"/>
      <c r="H44" s="460"/>
      <c r="I44" s="460"/>
      <c r="J44" s="460"/>
      <c r="K44" s="62" t="str">
        <f>IF(AND('Mapa final'!$AJ$27="Baja",'Mapa final'!$AL$27="Leve"),CONCATENATE("R2C",'Mapa final'!$S$27),"")</f>
        <v/>
      </c>
      <c r="L44" s="63" t="str">
        <f>IF(AND('Mapa final'!$AJ$28="Baja",'Mapa final'!$AL$28="Leve"),CONCATENATE("R2C",'Mapa final'!$S$28),"")</f>
        <v/>
      </c>
      <c r="M44" s="63" t="str">
        <f>IF(AND('Mapa final'!$AJ$29="Baja",'Mapa final'!$AL$29="Leve"),CONCATENATE("R2C",'Mapa final'!$S$29),"")</f>
        <v/>
      </c>
      <c r="N44" s="63" t="str">
        <f>IF(AND('Mapa final'!$AJ$30="Baja",'Mapa final'!$AL$30="Leve"),CONCATENATE("R2C",'Mapa final'!$S$30),"")</f>
        <v/>
      </c>
      <c r="O44" s="63" t="str">
        <f>IF(AND('Mapa final'!$AJ$31="Baja",'Mapa final'!$AL$31="Leve"),CONCATENATE("R2C",'Mapa final'!$S$31),"")</f>
        <v/>
      </c>
      <c r="P44" s="64" t="str">
        <f>IF(AND('Mapa final'!$AJ$32="Baja",'Mapa final'!$AL$32="Leve"),CONCATENATE("R2C",'Mapa final'!$S$32),"")</f>
        <v/>
      </c>
      <c r="Q44" s="53" t="str">
        <f>IF(AND('Mapa final'!$AJ$27="Baja",'Mapa final'!$AL$27="Menor"),CONCATENATE("R2C",'Mapa final'!$S$27),"")</f>
        <v/>
      </c>
      <c r="R44" s="54" t="str">
        <f>IF(AND('Mapa final'!$AJ$28="Baja",'Mapa final'!$AL$28="Menor"),CONCATENATE("R2C",'Mapa final'!$S$28),"")</f>
        <v/>
      </c>
      <c r="S44" s="54" t="str">
        <f>IF(AND('Mapa final'!$AJ$29="Baja",'Mapa final'!$AL$29="Menor"),CONCATENATE("R2C",'Mapa final'!$S$29),"")</f>
        <v/>
      </c>
      <c r="T44" s="54" t="str">
        <f>IF(AND('Mapa final'!$AJ$30="Baja",'Mapa final'!$AL$30="Menor"),CONCATENATE("R2C",'Mapa final'!$S$30),"")</f>
        <v/>
      </c>
      <c r="U44" s="54" t="str">
        <f>IF(AND('Mapa final'!$AJ$31="Baja",'Mapa final'!$AL$31="Menor"),CONCATENATE("R2C",'Mapa final'!$S$31),"")</f>
        <v/>
      </c>
      <c r="V44" s="55" t="str">
        <f>IF(AND('Mapa final'!$AJ$32="Baja",'Mapa final'!$AL$32="Menor"),CONCATENATE("R2C",'Mapa final'!$S$32),"")</f>
        <v/>
      </c>
      <c r="W44" s="53" t="str">
        <f>IF(AND('Mapa final'!$AJ$27="Baja",'Mapa final'!$AL$27="Moderado"),CONCATENATE("R2C",'Mapa final'!$S$27),"")</f>
        <v/>
      </c>
      <c r="X44" s="54" t="str">
        <f>IF(AND('Mapa final'!$AJ$28="Baja",'Mapa final'!$AL$28="Moderado"),CONCATENATE("R2C",'Mapa final'!$S$28),"")</f>
        <v/>
      </c>
      <c r="Y44" s="54" t="str">
        <f>IF(AND('Mapa final'!$AJ$29="Baja",'Mapa final'!$AL$29="Moderado"),CONCATENATE("R2C",'Mapa final'!$S$29),"")</f>
        <v/>
      </c>
      <c r="Z44" s="54" t="str">
        <f>IF(AND('Mapa final'!$AJ$30="Baja",'Mapa final'!$AL$30="Moderado"),CONCATENATE("R2C",'Mapa final'!$S$30),"")</f>
        <v/>
      </c>
      <c r="AA44" s="54" t="str">
        <f>IF(AND('Mapa final'!$AJ$31="Baja",'Mapa final'!$AL$31="Moderado"),CONCATENATE("R2C",'Mapa final'!$S$31),"")</f>
        <v/>
      </c>
      <c r="AB44" s="55" t="str">
        <f>IF(AND('Mapa final'!$AJ$32="Baja",'Mapa final'!$AL$32="Moderado"),CONCATENATE("R2C",'Mapa final'!$S$32),"")</f>
        <v/>
      </c>
      <c r="AC44" s="38" t="str">
        <f>IF(AND('Mapa final'!$AJ$27="Baja",'Mapa final'!$AL$27="Mayor"),CONCATENATE("R2C",'Mapa final'!$S$27),"")</f>
        <v/>
      </c>
      <c r="AD44" s="39" t="str">
        <f>IF(AND('Mapa final'!$AJ$28="Baja",'Mapa final'!$AL$28="Mayor"),CONCATENATE("R2C",'Mapa final'!$S$28),"")</f>
        <v/>
      </c>
      <c r="AE44" s="39" t="str">
        <f>IF(AND('Mapa final'!$AJ$29="Baja",'Mapa final'!$AL$29="Mayor"),CONCATENATE("R2C",'Mapa final'!$S$29),"")</f>
        <v/>
      </c>
      <c r="AF44" s="39" t="str">
        <f>IF(AND('Mapa final'!$AJ$30="Baja",'Mapa final'!$AL$30="Mayor"),CONCATENATE("R2C",'Mapa final'!$S$30),"")</f>
        <v/>
      </c>
      <c r="AG44" s="39" t="str">
        <f>IF(AND('Mapa final'!$AJ$31="Baja",'Mapa final'!$AL$31="Mayor"),CONCATENATE("R2C",'Mapa final'!$S$31),"")</f>
        <v/>
      </c>
      <c r="AH44" s="40" t="str">
        <f>IF(AND('Mapa final'!$AJ$32="Baja",'Mapa final'!$AL$32="Mayor"),CONCATENATE("R2C",'Mapa final'!$S$32),"")</f>
        <v/>
      </c>
      <c r="AI44" s="41" t="str">
        <f>IF(AND('Mapa final'!$AJ$27="Baja",'Mapa final'!$AL$27="Catastrófico"),CONCATENATE("R2C",'Mapa final'!$S$27),"")</f>
        <v/>
      </c>
      <c r="AJ44" s="42" t="str">
        <f>IF(AND('Mapa final'!$AJ$28="Baja",'Mapa final'!$AL$28="Catastrófico"),CONCATENATE("R2C",'Mapa final'!$S$28),"")</f>
        <v/>
      </c>
      <c r="AK44" s="42" t="str">
        <f>IF(AND('Mapa final'!$AJ$29="Baja",'Mapa final'!$AL$29="Catastrófico"),CONCATENATE("R2C",'Mapa final'!$S$29),"")</f>
        <v/>
      </c>
      <c r="AL44" s="42" t="str">
        <f>IF(AND('Mapa final'!$AJ$30="Baja",'Mapa final'!$AL$30="Catastrófico"),CONCATENATE("R2C",'Mapa final'!$S$30),"")</f>
        <v/>
      </c>
      <c r="AM44" s="42" t="str">
        <f>IF(AND('Mapa final'!$AJ$31="Baja",'Mapa final'!$AL$31="Catastrófico"),CONCATENATE("R2C",'Mapa final'!$S$31),"")</f>
        <v/>
      </c>
      <c r="AN44" s="43" t="str">
        <f>IF(AND('Mapa final'!$AJ$32="Baja",'Mapa final'!$AL$32="Catastrófico"),CONCATENATE("R2C",'Mapa final'!$S$32),"")</f>
        <v/>
      </c>
      <c r="AO44" s="69"/>
      <c r="AP44" s="491"/>
      <c r="AQ44" s="492"/>
      <c r="AR44" s="492"/>
      <c r="AS44" s="492"/>
      <c r="AT44" s="492"/>
      <c r="AU44" s="493"/>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364"/>
      <c r="D45" s="364"/>
      <c r="E45" s="365"/>
      <c r="F45" s="459"/>
      <c r="G45" s="460"/>
      <c r="H45" s="460"/>
      <c r="I45" s="460"/>
      <c r="J45" s="460"/>
      <c r="K45" s="62" t="str">
        <f>IF(AND('Mapa final'!$AJ$33="Baja",'Mapa final'!$AL$33="Leve"),CONCATENATE("R2C",'Mapa final'!$S$33),"")</f>
        <v/>
      </c>
      <c r="L45" s="63" t="str">
        <f>IF(AND('Mapa final'!$AJ$34="Baja",'Mapa final'!$AL$34="Leve"),CONCATENATE("R2C",'Mapa final'!$S$34),"")</f>
        <v/>
      </c>
      <c r="M45" s="63" t="str">
        <f>IF(AND('Mapa final'!$AJ$35="Baja",'Mapa final'!$AL$35="Leve"),CONCATENATE("R2C",'Mapa final'!$S$35),"")</f>
        <v/>
      </c>
      <c r="N45" s="63" t="str">
        <f>IF(AND('Mapa final'!$AJ$36="Baja",'Mapa final'!$AL$36="Leve"),CONCATENATE("R2C",'Mapa final'!$S$36),"")</f>
        <v/>
      </c>
      <c r="O45" s="63" t="str">
        <f>IF(AND('Mapa final'!$AJ$37="Baja",'Mapa final'!$AL$37="Leve"),CONCATENATE("R2C",'Mapa final'!$S$37),"")</f>
        <v/>
      </c>
      <c r="P45" s="64" t="str">
        <f>IF(AND('Mapa final'!$AJ$38="Baja",'Mapa final'!$AL$38="Leve"),CONCATENATE("R2C",'Mapa final'!$S$38),"")</f>
        <v/>
      </c>
      <c r="Q45" s="53" t="str">
        <f>IF(AND('Mapa final'!$AJ$33="Baja",'Mapa final'!$AL$33="Menor"),CONCATENATE("R2C",'Mapa final'!$S$33),"")</f>
        <v/>
      </c>
      <c r="R45" s="54" t="str">
        <f>IF(AND('Mapa final'!$AJ$34="Baja",'Mapa final'!$AL$34="Menor"),CONCATENATE("R2C",'Mapa final'!$S$34),"")</f>
        <v/>
      </c>
      <c r="S45" s="54" t="str">
        <f>IF(AND('Mapa final'!$AJ$35="Baja",'Mapa final'!$AL$35="Menor"),CONCATENATE("R2C",'Mapa final'!$S$35),"")</f>
        <v/>
      </c>
      <c r="T45" s="54" t="str">
        <f>IF(AND('Mapa final'!$AJ$36="Baja",'Mapa final'!$AL$36="Menor"),CONCATENATE("R2C",'Mapa final'!$S$36),"")</f>
        <v/>
      </c>
      <c r="U45" s="54" t="str">
        <f>IF(AND('Mapa final'!$AJ$37="Baja",'Mapa final'!$AL$37="LMenor"),CONCATENATE("R2C",'Mapa final'!$S$37),"")</f>
        <v/>
      </c>
      <c r="V45" s="55" t="str">
        <f>IF(AND('Mapa final'!$AJ$38="Baja",'Mapa final'!$AL$38="Menor"),CONCATENATE("R2C",'Mapa final'!$S$38),"")</f>
        <v/>
      </c>
      <c r="W45" s="53" t="str">
        <f>IF(AND('Mapa final'!$AJ$33="Baja",'Mapa final'!$AL$33="Moderado"),CONCATENATE("R2C",'Mapa final'!$S$33),"")</f>
        <v/>
      </c>
      <c r="X45" s="54" t="str">
        <f>IF(AND('Mapa final'!$AJ$34="Baja",'Mapa final'!$AL$34="Moderado"),CONCATENATE("R2C",'Mapa final'!$S$34),"")</f>
        <v/>
      </c>
      <c r="Y45" s="54" t="str">
        <f>IF(AND('Mapa final'!$AJ$35="Baja",'Mapa final'!$AL$35="Moderado"),CONCATENATE("R2C",'Mapa final'!$S$35),"")</f>
        <v/>
      </c>
      <c r="Z45" s="54" t="str">
        <f>IF(AND('Mapa final'!$AJ$36="Baja",'Mapa final'!$AL$36="Moderado"),CONCATENATE("R2C",'Mapa final'!$S$36),"")</f>
        <v/>
      </c>
      <c r="AA45" s="54" t="str">
        <f>IF(AND('Mapa final'!$AJ$37="Baja",'Mapa final'!$AL$37="Moderado"),CONCATENATE("R2C",'Mapa final'!$S$37),"")</f>
        <v/>
      </c>
      <c r="AB45" s="55" t="str">
        <f>IF(AND('Mapa final'!$AJ$38="Baja",'Mapa final'!$AL$38="Moderado"),CONCATENATE("R2C",'Mapa final'!$S$38),"")</f>
        <v/>
      </c>
      <c r="AC45" s="38" t="str">
        <f>IF(AND('Mapa final'!$AJ$33="Baja",'Mapa final'!$AL$33="Mayor"),CONCATENATE("R2C",'Mapa final'!$S$33),"")</f>
        <v/>
      </c>
      <c r="AD45" s="39" t="str">
        <f>IF(AND('Mapa final'!$AJ$34="Baja",'Mapa final'!$AL$34="Mayor"),CONCATENATE("R2C",'Mapa final'!$S$34),"")</f>
        <v/>
      </c>
      <c r="AE45" s="39" t="str">
        <f>IF(AND('Mapa final'!$AJ$35="Baja",'Mapa final'!$AL$35="Mayor"),CONCATENATE("R2C",'Mapa final'!$S$35),"")</f>
        <v/>
      </c>
      <c r="AF45" s="39" t="str">
        <f>IF(AND('Mapa final'!$AJ$36="Baja",'Mapa final'!$AL$36="Mayor"),CONCATENATE("R2C",'Mapa final'!$S$36),"")</f>
        <v/>
      </c>
      <c r="AG45" s="39" t="str">
        <f>IF(AND('Mapa final'!$AJ$37="Baja",'Mapa final'!$AL$37="Mayor"),CONCATENATE("R2C",'Mapa final'!$S$37),"")</f>
        <v/>
      </c>
      <c r="AH45" s="40" t="str">
        <f>IF(AND('Mapa final'!$AJ$38="Baja",'Mapa final'!$AL$38="Mayor"),CONCATENATE("R2C",'Mapa final'!$S$38),"")</f>
        <v/>
      </c>
      <c r="AI45" s="41" t="str">
        <f>IF(AND('Mapa final'!$AJ$33="Baja",'Mapa final'!$AL$33="Catastrófico"),CONCATENATE("R2C",'Mapa final'!$S$33),"")</f>
        <v/>
      </c>
      <c r="AJ45" s="42" t="str">
        <f>IF(AND('Mapa final'!$AJ$34="Baja",'Mapa final'!$AL$34="Catastrófico"),CONCATENATE("R2C",'Mapa final'!$S$34),"")</f>
        <v/>
      </c>
      <c r="AK45" s="42" t="str">
        <f>IF(AND('Mapa final'!$AJ$35="Baja",'Mapa final'!$AL$35="Catastrófico"),CONCATENATE("R2C",'Mapa final'!$S$35),"")</f>
        <v/>
      </c>
      <c r="AL45" s="42" t="str">
        <f>IF(AND('Mapa final'!$AJ$36="Baja",'Mapa final'!$AL$36="Catastrófico"),CONCATENATE("R2C",'Mapa final'!$S$36),"")</f>
        <v/>
      </c>
      <c r="AM45" s="42" t="str">
        <f>IF(AND('Mapa final'!$AJ$37="Baja",'Mapa final'!$AL$37="LCatastrófico"),CONCATENATE("R2C",'Mapa final'!$S$37),"")</f>
        <v/>
      </c>
      <c r="AN45" s="43" t="str">
        <f>IF(AND('Mapa final'!$AJ$38="Baja",'Mapa final'!$AL$38="Catastrófico"),CONCATENATE("R2C",'Mapa final'!$S$38),"")</f>
        <v/>
      </c>
      <c r="AO45" s="69"/>
      <c r="AP45" s="491"/>
      <c r="AQ45" s="492"/>
      <c r="AR45" s="492"/>
      <c r="AS45" s="492"/>
      <c r="AT45" s="492"/>
      <c r="AU45" s="493"/>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364"/>
      <c r="D46" s="364"/>
      <c r="E46" s="365"/>
      <c r="F46" s="459"/>
      <c r="G46" s="460"/>
      <c r="H46" s="460"/>
      <c r="I46" s="460"/>
      <c r="J46" s="460"/>
      <c r="K46" s="62" t="str">
        <f>IF(AND('Mapa final'!$AJ$39="Baja",'Mapa final'!$AL$39="Leve"),CONCATENATE("R2C",'Mapa final'!$S$39),"")</f>
        <v/>
      </c>
      <c r="L46" s="63" t="str">
        <f>IF(AND('Mapa final'!$AJ$40="Baja",'Mapa final'!$AL$40="Leve"),CONCATENATE("R2C",'Mapa final'!$S$40),"")</f>
        <v/>
      </c>
      <c r="M46" s="63" t="str">
        <f>IF(AND('Mapa final'!$AJ$41="Baja",'Mapa final'!$AL$41="Leve"),CONCATENATE("R2C",'Mapa final'!$S$41),"")</f>
        <v/>
      </c>
      <c r="N46" s="63" t="str">
        <f>IF(AND('Mapa final'!$AJ$42="Baja",'Mapa final'!$AL$42="Leve"),CONCATENATE("R2C",'Mapa final'!$S$42),"")</f>
        <v/>
      </c>
      <c r="O46" s="63" t="str">
        <f>IF(AND('Mapa final'!$AJ$43="Baja",'Mapa final'!$AL$43="Leve"),CONCATENATE("R2C",'Mapa final'!$S$43),"")</f>
        <v/>
      </c>
      <c r="P46" s="64" t="str">
        <f>IF(AND('Mapa final'!$AJ$44="Baja",'Mapa final'!$AL$44="Leve"),CONCATENATE("R2C",'Mapa final'!$S$44),"")</f>
        <v/>
      </c>
      <c r="Q46" s="53" t="str">
        <f>IF(AND('Mapa final'!$AJ$39="Baja",'Mapa final'!$AL$39="Menor"),CONCATENATE("R2C",'Mapa final'!$S$39),"")</f>
        <v/>
      </c>
      <c r="R46" s="54" t="str">
        <f>IF(AND('Mapa final'!$AJ$40="Baja",'Mapa final'!$AL$40="Menor"),CONCATENATE("R2C",'Mapa final'!$S$40),"")</f>
        <v/>
      </c>
      <c r="S46" s="54" t="str">
        <f>IF(AND('Mapa final'!$AJ$41="Baja",'Mapa final'!$AL$41="Menor"),CONCATENATE("R2C",'Mapa final'!$S$41),"")</f>
        <v/>
      </c>
      <c r="T46" s="54" t="str">
        <f>IF(AND('Mapa final'!$AJ$42="Baja",'Mapa final'!$AL$42="Menor"),CONCATENATE("R2C",'Mapa final'!$S$42),"")</f>
        <v/>
      </c>
      <c r="U46" s="54" t="str">
        <f>IF(AND('Mapa final'!$AJ$43="Baja",'Mapa final'!$AL$43="Menor"),CONCATENATE("R2C",'Mapa final'!$S$43),"")</f>
        <v/>
      </c>
      <c r="V46" s="55" t="str">
        <f>IF(AND('Mapa final'!$AJ$44="Baja",'Mapa final'!$AL$44="Menor"),CONCATENATE("R2C",'Mapa final'!$S$44),"")</f>
        <v/>
      </c>
      <c r="W46" s="53" t="str">
        <f>IF(AND('Mapa final'!$AJ$39="Baja",'Mapa final'!$AL$39="Moderado"),CONCATENATE("R2C",'Mapa final'!$S$39),"")</f>
        <v/>
      </c>
      <c r="X46" s="54" t="str">
        <f>IF(AND('Mapa final'!$AJ$40="Baja",'Mapa final'!$AL$40="Moderado"),CONCATENATE("R2C",'Mapa final'!$S$40),"")</f>
        <v/>
      </c>
      <c r="Y46" s="54" t="str">
        <f>IF(AND('Mapa final'!$AJ$41="Baja",'Mapa final'!$AL$41="Moderado"),CONCATENATE("R2C",'Mapa final'!$S$41),"")</f>
        <v/>
      </c>
      <c r="Z46" s="54" t="str">
        <f>IF(AND('Mapa final'!$AJ$42="Baja",'Mapa final'!$AL$42="Moderado"),CONCATENATE("R2C",'Mapa final'!$S$42),"")</f>
        <v/>
      </c>
      <c r="AA46" s="54" t="str">
        <f>IF(AND('Mapa final'!$AJ$43="Baja",'Mapa final'!$AL$43="Moderado"),CONCATENATE("R2C",'Mapa final'!$S$43),"")</f>
        <v/>
      </c>
      <c r="AB46" s="55" t="str">
        <f>IF(AND('Mapa final'!$AJ$44="Baja",'Mapa final'!$AL$44="Moderado"),CONCATENATE("R2C",'Mapa final'!$S$44),"")</f>
        <v/>
      </c>
      <c r="AC46" s="38" t="str">
        <f>IF(AND('Mapa final'!$AJ$39="Baja",'Mapa final'!$AL$39="Mayor"),CONCATENATE("R2C",'Mapa final'!$S$39),"")</f>
        <v/>
      </c>
      <c r="AD46" s="39" t="str">
        <f>IF(AND('Mapa final'!$AJ$40="Baja",'Mapa final'!$AL$40="Mayor"),CONCATENATE("R2C",'Mapa final'!$S$40),"")</f>
        <v/>
      </c>
      <c r="AE46" s="39" t="str">
        <f>IF(AND('Mapa final'!$AJ$41="Baja",'Mapa final'!$AL$41="Mayor"),CONCATENATE("R2C",'Mapa final'!$S$41),"")</f>
        <v/>
      </c>
      <c r="AF46" s="39" t="str">
        <f>IF(AND('Mapa final'!$AJ$42="Baja",'Mapa final'!$AL$42="Mayor"),CONCATENATE("R2C",'Mapa final'!$S$42),"")</f>
        <v/>
      </c>
      <c r="AG46" s="39" t="str">
        <f>IF(AND('Mapa final'!$AJ$43="Baja",'Mapa final'!$AL$43="Mayor"),CONCATENATE("R2C",'Mapa final'!$S$43),"")</f>
        <v/>
      </c>
      <c r="AH46" s="40" t="str">
        <f>IF(AND('Mapa final'!$AJ$44="Baja",'Mapa final'!$AL$44="Mayor"),CONCATENATE("R2C",'Mapa final'!$S$44),"")</f>
        <v/>
      </c>
      <c r="AI46" s="41" t="str">
        <f>IF(AND('Mapa final'!$AJ$39="Baja",'Mapa final'!$AL$39="Catastrófico"),CONCATENATE("R2C",'Mapa final'!$S$39),"")</f>
        <v/>
      </c>
      <c r="AJ46" s="42" t="str">
        <f>IF(AND('Mapa final'!$AJ$40="Baja",'Mapa final'!$AL$40="Catastrófico"),CONCATENATE("R2C",'Mapa final'!$S$40),"")</f>
        <v/>
      </c>
      <c r="AK46" s="42" t="str">
        <f>IF(AND('Mapa final'!$AJ$41="Baja",'Mapa final'!$AL$41="Catastrófico"),CONCATENATE("R2C",'Mapa final'!$S$41),"")</f>
        <v/>
      </c>
      <c r="AL46" s="42" t="str">
        <f>IF(AND('Mapa final'!$AJ$42="Baja",'Mapa final'!$AL$42="Catastrófico"),CONCATENATE("R2C",'Mapa final'!$S$42),"")</f>
        <v/>
      </c>
      <c r="AM46" s="42" t="str">
        <f>IF(AND('Mapa final'!$AJ$43="Baja",'Mapa final'!$AL$43="Catastrófico"),CONCATENATE("R2C",'Mapa final'!$S$43),"")</f>
        <v/>
      </c>
      <c r="AN46" s="43" t="str">
        <f>IF(AND('Mapa final'!$AJ$44="Baja",'Mapa final'!$AL$44="Catastrófico"),CONCATENATE("R2C",'Mapa final'!$S$44),"")</f>
        <v/>
      </c>
      <c r="AO46" s="69"/>
      <c r="AP46" s="491"/>
      <c r="AQ46" s="492"/>
      <c r="AR46" s="492"/>
      <c r="AS46" s="492"/>
      <c r="AT46" s="492"/>
      <c r="AU46" s="493"/>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364"/>
      <c r="D47" s="364"/>
      <c r="E47" s="365"/>
      <c r="F47" s="459"/>
      <c r="G47" s="460"/>
      <c r="H47" s="460"/>
      <c r="I47" s="460"/>
      <c r="J47" s="460"/>
      <c r="K47" s="62" t="str">
        <f>IF(AND('Mapa final'!$AJ$45="Baja",'Mapa final'!$AL$45="Leve"),CONCATENATE("R2C",'Mapa final'!$S$45),"")</f>
        <v/>
      </c>
      <c r="L47" s="63" t="str">
        <f>IF(AND('Mapa final'!$AJ$46="Baja",'Mapa final'!$AL$46="Leve"),CONCATENATE("R2C",'Mapa final'!$S$46),"")</f>
        <v/>
      </c>
      <c r="M47" s="63" t="str">
        <f>IF(AND('Mapa final'!$AJ$47="Baja",'Mapa final'!$AL$47="Leve"),CONCATENATE("R2C",'Mapa final'!$S$47),"")</f>
        <v/>
      </c>
      <c r="N47" s="63" t="str">
        <f>IF(AND('Mapa final'!$AJ$48="Baja",'Mapa final'!$AL$48="Leve"),CONCATENATE("R2C",'Mapa final'!$S$48),"")</f>
        <v/>
      </c>
      <c r="O47" s="63" t="str">
        <f>IF(AND('Mapa final'!$AJ$49="Baja",'Mapa final'!$AL$49="Leve"),CONCATENATE("R2C",'Mapa final'!$S$49),"")</f>
        <v/>
      </c>
      <c r="P47" s="64" t="str">
        <f>IF(AND('Mapa final'!$AJ$60="Baja",'Mapa final'!$AL$50="Leve"),CONCATENATE("R2C",'Mapa final'!$S$50),"")</f>
        <v/>
      </c>
      <c r="Q47" s="53" t="str">
        <f>IF(AND('Mapa final'!$AJ$45="Baja",'Mapa final'!$AL$45="Menor"),CONCATENATE("R2C",'Mapa final'!$S$45),"")</f>
        <v/>
      </c>
      <c r="R47" s="54" t="str">
        <f>IF(AND('Mapa final'!$AJ$46="Baja",'Mapa final'!$AL$46="Menor"),CONCATENATE("R2C",'Mapa final'!$S$46),"")</f>
        <v/>
      </c>
      <c r="S47" s="54" t="str">
        <f>IF(AND('Mapa final'!$AJ$47="Baja",'Mapa final'!$AL$47="Menor"),CONCATENATE("R2C",'Mapa final'!$S$47),"")</f>
        <v/>
      </c>
      <c r="T47" s="54" t="str">
        <f>IF(AND('Mapa final'!$AJ$48="Baja",'Mapa final'!$AL$48="Menor"),CONCATENATE("R2C",'Mapa final'!$S$48),"")</f>
        <v/>
      </c>
      <c r="U47" s="54" t="str">
        <f>IF(AND('Mapa final'!$AJ$49="Baja",'Mapa final'!$AL$49="Menor"),CONCATENATE("R2C",'Mapa final'!$S$49),"")</f>
        <v/>
      </c>
      <c r="V47" s="55" t="str">
        <f>IF(AND('Mapa final'!$AJ$60="Baja",'Mapa final'!$AL$50="Menor"),CONCATENATE("R2C",'Mapa final'!$S$50),"")</f>
        <v/>
      </c>
      <c r="W47" s="53" t="str">
        <f>IF(AND('Mapa final'!$AJ$45="Baja",'Mapa final'!$AL$45="Moderado"),CONCATENATE("R2C",'Mapa final'!$S$45),"")</f>
        <v/>
      </c>
      <c r="X47" s="54" t="str">
        <f>IF(AND('Mapa final'!$AJ$46="Baja",'Mapa final'!$AL$46="Moderado"),CONCATENATE("R2C",'Mapa final'!$S$46),"")</f>
        <v/>
      </c>
      <c r="Y47" s="54" t="str">
        <f>IF(AND('Mapa final'!$AJ$47="Baja",'Mapa final'!$AL$47="Moderado"),CONCATENATE("R2C",'Mapa final'!$S$47),"")</f>
        <v/>
      </c>
      <c r="Z47" s="54" t="str">
        <f>IF(AND('Mapa final'!$AJ$48="Baja",'Mapa final'!$AL$48="Moderado"),CONCATENATE("R2C",'Mapa final'!$S$48),"")</f>
        <v/>
      </c>
      <c r="AA47" s="54" t="str">
        <f>IF(AND('Mapa final'!$AJ$49="Baja",'Mapa final'!$AL$49="Moderado"),CONCATENATE("R2C",'Mapa final'!$S$49),"")</f>
        <v/>
      </c>
      <c r="AB47" s="55" t="str">
        <f>IF(AND('Mapa final'!$AJ$60="Baja",'Mapa final'!$AL$50="Moderado"),CONCATENATE("R2C",'Mapa final'!$S$50),"")</f>
        <v/>
      </c>
      <c r="AC47" s="38" t="str">
        <f>IF(AND('Mapa final'!$AJ$45="Baja",'Mapa final'!$AL$45="Mayor"),CONCATENATE("R2C",'Mapa final'!$S$45),"")</f>
        <v/>
      </c>
      <c r="AD47" s="39" t="str">
        <f>IF(AND('Mapa final'!$AJ$46="Baja",'Mapa final'!$AL$46="Mayor"),CONCATENATE("R2C",'Mapa final'!$S$46),"")</f>
        <v/>
      </c>
      <c r="AE47" s="39" t="str">
        <f>IF(AND('Mapa final'!$AJ$47="Baja",'Mapa final'!$AL$47="Mayor"),CONCATENATE("R2C",'Mapa final'!$S$47),"")</f>
        <v/>
      </c>
      <c r="AF47" s="39" t="str">
        <f>IF(AND('Mapa final'!$AJ$48="Baja",'Mapa final'!$AL$48="Mayor"),CONCATENATE("R2C",'Mapa final'!$S$48),"")</f>
        <v/>
      </c>
      <c r="AG47" s="39" t="str">
        <f>IF(AND('Mapa final'!$AJ$49="Baja",'Mapa final'!$AL$49="Mayor"),CONCATENATE("R2C",'Mapa final'!$S$49),"")</f>
        <v/>
      </c>
      <c r="AH47" s="40" t="str">
        <f>IF(AND('Mapa final'!$AJ$60="Baja",'Mapa final'!$AL$50="Mayor"),CONCATENATE("R2C",'Mapa final'!$S$50),"")</f>
        <v/>
      </c>
      <c r="AI47" s="41" t="str">
        <f>IF(AND('Mapa final'!$AJ$45="Baja",'Mapa final'!$AL$45="Catastrófico"),CONCATENATE("R2C",'Mapa final'!$S$45),"")</f>
        <v/>
      </c>
      <c r="AJ47" s="42" t="str">
        <f>IF(AND('Mapa final'!$AJ$46="Baja",'Mapa final'!$AL$46="Catastrófico"),CONCATENATE("R2C",'Mapa final'!$S$46),"")</f>
        <v/>
      </c>
      <c r="AK47" s="42" t="str">
        <f>IF(AND('Mapa final'!$AJ$47="Baja",'Mapa final'!$AL$47="Catastrófico"),CONCATENATE("R2C",'Mapa final'!$S$47),"")</f>
        <v/>
      </c>
      <c r="AL47" s="42" t="str">
        <f>IF(AND('Mapa final'!$AJ$48="Baja",'Mapa final'!$AL$48="Catastrófico"),CONCATENATE("R2C",'Mapa final'!$S$48),"")</f>
        <v/>
      </c>
      <c r="AM47" s="42" t="str">
        <f>IF(AND('Mapa final'!$AJ$49="Baja",'Mapa final'!$AL$49="Catastrófico"),CONCATENATE("R2C",'Mapa final'!$S$49),"")</f>
        <v/>
      </c>
      <c r="AN47" s="43" t="str">
        <f>IF(AND('Mapa final'!$AJ$60="Baja",'Mapa final'!$AL$50="Catastrófico"),CONCATENATE("R2C",'Mapa final'!$S$50),"")</f>
        <v/>
      </c>
      <c r="AO47" s="69"/>
      <c r="AP47" s="491"/>
      <c r="AQ47" s="492"/>
      <c r="AR47" s="492"/>
      <c r="AS47" s="492"/>
      <c r="AT47" s="492"/>
      <c r="AU47" s="493"/>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364"/>
      <c r="D48" s="364"/>
      <c r="E48" s="365"/>
      <c r="F48" s="459"/>
      <c r="G48" s="460"/>
      <c r="H48" s="460"/>
      <c r="I48" s="460"/>
      <c r="J48" s="460"/>
      <c r="K48" s="62" t="str">
        <f>IF(AND('Mapa final'!$AJ$51="Baja",'Mapa final'!$AL$51="Leve"),CONCATENATE("R2C",'Mapa final'!$S$51),"")</f>
        <v/>
      </c>
      <c r="L48" s="63" t="str">
        <f>IF(AND('Mapa final'!$AJ$52="Baja",'Mapa final'!$AL$52="Leve"),CONCATENATE("R2C",'Mapa final'!$S$52),"")</f>
        <v/>
      </c>
      <c r="M48" s="63" t="str">
        <f>IF(AND('Mapa final'!$AJ$53="Baja",'Mapa final'!$AL$53="Leve"),CONCATENATE("R2C",'Mapa final'!$S$53),"")</f>
        <v/>
      </c>
      <c r="N48" s="63" t="str">
        <f>IF(AND('Mapa final'!$AJ$54="Baja",'Mapa final'!$AL$54="Leve"),CONCATENATE("R2C",'Mapa final'!$S$54),"")</f>
        <v/>
      </c>
      <c r="O48" s="63" t="str">
        <f>IF(AND('Mapa final'!$AJ$55="Baja",'Mapa final'!$AL$55="Leve"),CONCATENATE("R2C",'Mapa final'!$S$55),"")</f>
        <v/>
      </c>
      <c r="P48" s="64" t="str">
        <f>IF(AND('Mapa final'!$AJ$56="Baja",'Mapa final'!$AL$56="Leve"),CONCATENATE("R2C",'Mapa final'!$S$56),"")</f>
        <v/>
      </c>
      <c r="Q48" s="53" t="str">
        <f>IF(AND('Mapa final'!$AJ$51="Baja",'Mapa final'!$AL$51="Menor"),CONCATENATE("R2C",'Mapa final'!$S$51),"")</f>
        <v/>
      </c>
      <c r="R48" s="54" t="str">
        <f>IF(AND('Mapa final'!$AJ$52="Baja",'Mapa final'!$AL$52="Menor"),CONCATENATE("R2C",'Mapa final'!$S$52),"")</f>
        <v/>
      </c>
      <c r="S48" s="54" t="str">
        <f>IF(AND('Mapa final'!$AJ$53="Baja",'Mapa final'!$AL$53="Menor"),CONCATENATE("R2C",'Mapa final'!$S$53),"")</f>
        <v/>
      </c>
      <c r="T48" s="54" t="str">
        <f>IF(AND('Mapa final'!$AJ$54="Baja",'Mapa final'!$AL$54="Menor"),CONCATENATE("R2C",'Mapa final'!$S$54),"")</f>
        <v/>
      </c>
      <c r="U48" s="54" t="str">
        <f>IF(AND('Mapa final'!$AJ$55="Baja",'Mapa final'!$AL$55="Menor"),CONCATENATE("R2C",'Mapa final'!$S$55),"")</f>
        <v/>
      </c>
      <c r="V48" s="55" t="str">
        <f>IF(AND('Mapa final'!$AJ$56="Baja",'Mapa final'!$AL$56="Menor"),CONCATENATE("R2C",'Mapa final'!$S$56),"")</f>
        <v/>
      </c>
      <c r="W48" s="53" t="str">
        <f>IF(AND('Mapa final'!$AJ$51="Baja",'Mapa final'!$AL$51="Moderado"),CONCATENATE("R2C",'Mapa final'!$S$51),"")</f>
        <v/>
      </c>
      <c r="X48" s="54" t="str">
        <f>IF(AND('Mapa final'!$AJ$52="Baja",'Mapa final'!$AL$52="Moderado"),CONCATENATE("R2C",'Mapa final'!$S$52),"")</f>
        <v/>
      </c>
      <c r="Y48" s="54" t="str">
        <f>IF(AND('Mapa final'!$AJ$53="Baja",'Mapa final'!$AL$53="Moderado"),CONCATENATE("R2C",'Mapa final'!$S$53),"")</f>
        <v/>
      </c>
      <c r="Z48" s="54" t="str">
        <f>IF(AND('Mapa final'!$AJ$54="Baja",'Mapa final'!$AL$54="Moderado"),CONCATENATE("R2C",'Mapa final'!$S$54),"")</f>
        <v/>
      </c>
      <c r="AA48" s="54" t="str">
        <f>IF(AND('Mapa final'!$AJ$55="Baja",'Mapa final'!$AL$55="Moderado"),CONCATENATE("R2C",'Mapa final'!$S$55),"")</f>
        <v/>
      </c>
      <c r="AB48" s="55" t="str">
        <f>IF(AND('Mapa final'!$AJ$56="Baja",'Mapa final'!$AL$56="Moderado"),CONCATENATE("R2C",'Mapa final'!$S$56),"")</f>
        <v/>
      </c>
      <c r="AC48" s="38" t="str">
        <f>IF(AND('Mapa final'!$AJ$51="Baja",'Mapa final'!$AL$51="Mayor"),CONCATENATE("R2C",'Mapa final'!$S$51),"")</f>
        <v/>
      </c>
      <c r="AD48" s="39" t="str">
        <f>IF(AND('Mapa final'!$AJ$52="Baja",'Mapa final'!$AL$52="Mayor"),CONCATENATE("R2C",'Mapa final'!$S$52),"")</f>
        <v/>
      </c>
      <c r="AE48" s="39" t="str">
        <f>IF(AND('Mapa final'!$AJ$53="Baja",'Mapa final'!$AL$53="Mayor"),CONCATENATE("R2C",'Mapa final'!$S$53),"")</f>
        <v/>
      </c>
      <c r="AF48" s="39" t="str">
        <f>IF(AND('Mapa final'!$AJ$54="Baja",'Mapa final'!$AL$54="Mayor"),CONCATENATE("R2C",'Mapa final'!$S$54),"")</f>
        <v/>
      </c>
      <c r="AG48" s="39" t="str">
        <f>IF(AND('Mapa final'!$AJ$55="Baja",'Mapa final'!$AL$55="Mayor"),CONCATENATE("R2C",'Mapa final'!$S$55),"")</f>
        <v/>
      </c>
      <c r="AH48" s="40" t="str">
        <f>IF(AND('Mapa final'!$AJ$56="Baja",'Mapa final'!$AL$56="Mayor"),CONCATENATE("R2C",'Mapa final'!$S$56),"")</f>
        <v/>
      </c>
      <c r="AI48" s="41" t="str">
        <f>IF(AND('Mapa final'!$AJ$51="Baja",'Mapa final'!$AL$51="Catastrófico"),CONCATENATE("R2C",'Mapa final'!$S$51),"")</f>
        <v/>
      </c>
      <c r="AJ48" s="42" t="str">
        <f>IF(AND('Mapa final'!$AJ$52="Baja",'Mapa final'!$AL$52="Catastrófico"),CONCATENATE("R2C",'Mapa final'!$S$52),"")</f>
        <v/>
      </c>
      <c r="AK48" s="42" t="str">
        <f>IF(AND('Mapa final'!$AJ$53="Baja",'Mapa final'!$AL$53="Catastrófico"),CONCATENATE("R2C",'Mapa final'!$S$53),"")</f>
        <v/>
      </c>
      <c r="AL48" s="42" t="str">
        <f>IF(AND('Mapa final'!$AJ$54="Baja",'Mapa final'!$AL$54="Catastrófico"),CONCATENATE("R2C",'Mapa final'!$S$54),"")</f>
        <v/>
      </c>
      <c r="AM48" s="42" t="str">
        <f>IF(AND('Mapa final'!$AJ$55="Baja",'Mapa final'!$AL$55="Catastrófico"),CONCATENATE("R2C",'Mapa final'!$S$55),"")</f>
        <v/>
      </c>
      <c r="AN48" s="43" t="str">
        <f>IF(AND('Mapa final'!$AJ$56="Baja",'Mapa final'!$AL$56="Catastrófico"),CONCATENATE("R2C",'Mapa final'!$S$56),"")</f>
        <v/>
      </c>
      <c r="AO48" s="69"/>
      <c r="AP48" s="491"/>
      <c r="AQ48" s="492"/>
      <c r="AR48" s="492"/>
      <c r="AS48" s="492"/>
      <c r="AT48" s="492"/>
      <c r="AU48" s="493"/>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364"/>
      <c r="D49" s="364"/>
      <c r="E49" s="365"/>
      <c r="F49" s="459"/>
      <c r="G49" s="460"/>
      <c r="H49" s="460"/>
      <c r="I49" s="460"/>
      <c r="J49" s="460"/>
      <c r="K49" s="62" t="str">
        <f>IF(AND('Mapa final'!$AJ$57="Baja",'Mapa final'!$AL$57="Leve"),CONCATENATE("R2C",'Mapa final'!$S$57),"")</f>
        <v/>
      </c>
      <c r="L49" s="63" t="str">
        <f>IF(AND('Mapa final'!$AJ$58="Baja",'Mapa final'!$AL$58="Leve"),CONCATENATE("R2C",'Mapa final'!$S$58),"")</f>
        <v/>
      </c>
      <c r="M49" s="63" t="str">
        <f>IF(AND('Mapa final'!$AJ$59="Baja",'Mapa final'!$AL$59="Leve"),CONCATENATE("R2C",'Mapa final'!$S$59),"")</f>
        <v/>
      </c>
      <c r="N49" s="63" t="str">
        <f>IF(AND('Mapa final'!$AJ$60="Baja",'Mapa final'!$AL$60="Leve"),CONCATENATE("R2C",'Mapa final'!$S$60),"")</f>
        <v/>
      </c>
      <c r="O49" s="63" t="str">
        <f>IF(AND('Mapa final'!$AJ$61="Baja",'Mapa final'!$AL$61="Leve"),CONCATENATE("R2C",'Mapa final'!$S$61),"")</f>
        <v/>
      </c>
      <c r="P49" s="64" t="str">
        <f>IF(AND('Mapa final'!$AJ$62="Baja",'Mapa final'!$AL$62="Leve"),CONCATENATE("R2C",'Mapa final'!$S$62),"")</f>
        <v/>
      </c>
      <c r="Q49" s="53" t="str">
        <f>IF(AND('Mapa final'!$AJ$57="Baja",'Mapa final'!$AL$57="Menor"),CONCATENATE("R2C",'Mapa final'!$S$57),"")</f>
        <v/>
      </c>
      <c r="R49" s="54" t="str">
        <f>IF(AND('Mapa final'!$AJ$58="Baja",'Mapa final'!$AL$58="Menor"),CONCATENATE("R2C",'Mapa final'!$S$58),"")</f>
        <v/>
      </c>
      <c r="S49" s="54" t="str">
        <f>IF(AND('Mapa final'!$AJ$59="Baja",'Mapa final'!$AL$59="Menor"),CONCATENATE("R2C",'Mapa final'!$S$59),"")</f>
        <v/>
      </c>
      <c r="T49" s="54" t="str">
        <f>IF(AND('Mapa final'!$AJ$60="Baja",'Mapa final'!$AL$60="Menor"),CONCATENATE("R2C",'Mapa final'!$S$60),"")</f>
        <v/>
      </c>
      <c r="U49" s="54" t="str">
        <f>IF(AND('Mapa final'!$AJ$61="Baja",'Mapa final'!$AL$61="Menor"),CONCATENATE("R2C",'Mapa final'!$S$61),"")</f>
        <v/>
      </c>
      <c r="V49" s="55" t="str">
        <f>IF(AND('Mapa final'!$AJ$62="Baja",'Mapa final'!$AL$62="Menor"),CONCATENATE("R2C",'Mapa final'!$S$62),"")</f>
        <v/>
      </c>
      <c r="W49" s="53" t="str">
        <f>IF(AND('Mapa final'!$AJ$57="Baja",'Mapa final'!$AL$57="Moderado"),CONCATENATE("R2C",'Mapa final'!$S$57),"")</f>
        <v/>
      </c>
      <c r="X49" s="54" t="str">
        <f>IF(AND('Mapa final'!$AJ$58="Baja",'Mapa final'!$AL$58="Moderado"),CONCATENATE("R2C",'Mapa final'!$S$58),"")</f>
        <v/>
      </c>
      <c r="Y49" s="54" t="str">
        <f>IF(AND('Mapa final'!$AJ$59="Baja",'Mapa final'!$AL$59="Moderado"),CONCATENATE("R2C",'Mapa final'!$S$59),"")</f>
        <v/>
      </c>
      <c r="Z49" s="54" t="str">
        <f>IF(AND('Mapa final'!$AJ$60="Baja",'Mapa final'!$AL$60="Moderado"),CONCATENATE("R2C",'Mapa final'!$S$60),"")</f>
        <v/>
      </c>
      <c r="AA49" s="54" t="str">
        <f>IF(AND('Mapa final'!$AJ$61="Baja",'Mapa final'!$AL$61="Moderado"),CONCATENATE("R2C",'Mapa final'!$S$61),"")</f>
        <v/>
      </c>
      <c r="AB49" s="55" t="str">
        <f>IF(AND('Mapa final'!$AJ$62="Baja",'Mapa final'!$AL$62="Moderado"),CONCATENATE("R2C",'Mapa final'!$S$62),"")</f>
        <v/>
      </c>
      <c r="AC49" s="38" t="str">
        <f>IF(AND('Mapa final'!$AJ$57="Baja",'Mapa final'!$AL$57="Mayor"),CONCATENATE("R2C",'Mapa final'!$S$57),"")</f>
        <v/>
      </c>
      <c r="AD49" s="39" t="str">
        <f>IF(AND('Mapa final'!$AJ$58="Baja",'Mapa final'!$AL$58="Mayor"),CONCATENATE("R2C",'Mapa final'!$S$58),"")</f>
        <v/>
      </c>
      <c r="AE49" s="39" t="str">
        <f>IF(AND('Mapa final'!$AJ$59="Baja",'Mapa final'!$AL$59="Mayor"),CONCATENATE("R2C",'Mapa final'!$S$59),"")</f>
        <v/>
      </c>
      <c r="AF49" s="39" t="str">
        <f>IF(AND('Mapa final'!$AJ$60="Baja",'Mapa final'!$AL$60="Mayor"),CONCATENATE("R2C",'Mapa final'!$S$60),"")</f>
        <v/>
      </c>
      <c r="AG49" s="39" t="str">
        <f>IF(AND('Mapa final'!$AJ$61="Baja",'Mapa final'!$AL$61="Mayor"),CONCATENATE("R2C",'Mapa final'!$S$61),"")</f>
        <v/>
      </c>
      <c r="AH49" s="40" t="str">
        <f>IF(AND('Mapa final'!$AJ$62="Baja",'Mapa final'!$AL$62="Mayor"),CONCATENATE("R2C",'Mapa final'!$S$62),"")</f>
        <v/>
      </c>
      <c r="AI49" s="41" t="str">
        <f>IF(AND('Mapa final'!$AJ$57="Baja",'Mapa final'!$AL$57="Catastrófico"),CONCATENATE("R2C",'Mapa final'!$S$57),"")</f>
        <v/>
      </c>
      <c r="AJ49" s="42" t="str">
        <f>IF(AND('Mapa final'!$AJ$58="Baja",'Mapa final'!$AL$58="Catastrófico"),CONCATENATE("R2C",'Mapa final'!$S$58),"")</f>
        <v/>
      </c>
      <c r="AK49" s="42" t="str">
        <f>IF(AND('Mapa final'!$AJ$59="Baja",'Mapa final'!$AL$59="Catastrófico"),CONCATENATE("R2C",'Mapa final'!$S$59),"")</f>
        <v/>
      </c>
      <c r="AL49" s="42" t="str">
        <f>IF(AND('Mapa final'!$AJ$60="Baja",'Mapa final'!$AL$60="Catastrófico"),CONCATENATE("R2C",'Mapa final'!$S$60),"")</f>
        <v/>
      </c>
      <c r="AM49" s="42" t="str">
        <f>IF(AND('Mapa final'!$AJ$61="Baja",'Mapa final'!$AL$61="Catastrófico"),CONCATENATE("R2C",'Mapa final'!$S$61),"")</f>
        <v/>
      </c>
      <c r="AN49" s="43" t="str">
        <f>IF(AND('Mapa final'!$AJ$62="Baja",'Mapa final'!$AL$62="Catastrófico"),CONCATENATE("R2C",'Mapa final'!$S$62),"")</f>
        <v/>
      </c>
      <c r="AO49" s="69"/>
      <c r="AP49" s="491"/>
      <c r="AQ49" s="492"/>
      <c r="AR49" s="492"/>
      <c r="AS49" s="492"/>
      <c r="AT49" s="492"/>
      <c r="AU49" s="493"/>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364"/>
      <c r="D50" s="364"/>
      <c r="E50" s="365"/>
      <c r="F50" s="459"/>
      <c r="G50" s="460"/>
      <c r="H50" s="460"/>
      <c r="I50" s="460"/>
      <c r="J50" s="460"/>
      <c r="K50" s="62" t="str">
        <f>IF(AND('Mapa final'!$AJ$63="Baja",'Mapa final'!$AL$63="Leve"),CONCATENATE("R2C",'Mapa final'!$S$63),"")</f>
        <v/>
      </c>
      <c r="L50" s="63" t="str">
        <f>IF(AND('Mapa final'!$AJ$64="Baja",'Mapa final'!$AL$64="Leve"),CONCATENATE("R2C",'Mapa final'!$S$64),"")</f>
        <v/>
      </c>
      <c r="M50" s="63" t="str">
        <f>IF(AND('Mapa final'!$AJ$65="Baja",'Mapa final'!$AL$65="Leve"),CONCATENATE("R2C",'Mapa final'!$S$65),"")</f>
        <v/>
      </c>
      <c r="N50" s="63" t="str">
        <f>IF(AND('Mapa final'!$AJ$66="Baja",'Mapa final'!$AL$66="Leve"),CONCATENATE("R2C",'Mapa final'!$S$66),"")</f>
        <v/>
      </c>
      <c r="O50" s="63" t="str">
        <f>IF(AND('Mapa final'!$AJ$67="Baja",'Mapa final'!$AL$67="Leve"),CONCATENATE("R2C",'Mapa final'!$S$67),"")</f>
        <v/>
      </c>
      <c r="P50" s="64" t="str">
        <f>IF(AND('Mapa final'!$AJ$68="Baja",'Mapa final'!$AL$68="Leve"),CONCATENATE("R2C",'Mapa final'!$S$68),"")</f>
        <v/>
      </c>
      <c r="Q50" s="53" t="str">
        <f>IF(AND('Mapa final'!$AJ$63="Baja",'Mapa final'!$AL$63="Menor"),CONCATENATE("R2C",'Mapa final'!$S$63),"")</f>
        <v/>
      </c>
      <c r="R50" s="54" t="str">
        <f>IF(AND('Mapa final'!$AJ$64="Baja",'Mapa final'!$AL$64="Menor"),CONCATENATE("R2C",'Mapa final'!$S$64),"")</f>
        <v/>
      </c>
      <c r="S50" s="54" t="str">
        <f>IF(AND('Mapa final'!$AJ$65="Baja",'Mapa final'!$AL$65="Menor"),CONCATENATE("R2C",'Mapa final'!$S$65),"")</f>
        <v/>
      </c>
      <c r="T50" s="54" t="str">
        <f>IF(AND('Mapa final'!$AJ$66="Baja",'Mapa final'!$AL$66="Menor"),CONCATENATE("R2C",'Mapa final'!$S$66),"")</f>
        <v/>
      </c>
      <c r="U50" s="54" t="str">
        <f>IF(AND('Mapa final'!$AJ$67="Baja",'Mapa final'!$AL$67="Menor"),CONCATENATE("R2C",'Mapa final'!$S$67),"")</f>
        <v/>
      </c>
      <c r="V50" s="55" t="str">
        <f>IF(AND('Mapa final'!$AJ$68="Baja",'Mapa final'!$AL$68="Menor"),CONCATENATE("R2C",'Mapa final'!$S$68),"")</f>
        <v/>
      </c>
      <c r="W50" s="53" t="str">
        <f>IF(AND('Mapa final'!$AJ$63="Baja",'Mapa final'!$AL$63="Moderado"),CONCATENATE("R2C",'Mapa final'!$S$63),"")</f>
        <v/>
      </c>
      <c r="X50" s="54" t="str">
        <f>IF(AND('Mapa final'!$AJ$64="Baja",'Mapa final'!$AL$64="Moderado"),CONCATENATE("R2C",'Mapa final'!$S$64),"")</f>
        <v/>
      </c>
      <c r="Y50" s="54" t="str">
        <f>IF(AND('Mapa final'!$AJ$65="Baja",'Mapa final'!$AL$65="Moderado"),CONCATENATE("R2C",'Mapa final'!$S$65),"")</f>
        <v/>
      </c>
      <c r="Z50" s="54" t="str">
        <f>IF(AND('Mapa final'!$AJ$66="Baja",'Mapa final'!$AL$66="Moderado"),CONCATENATE("R2C",'Mapa final'!$S$66),"")</f>
        <v/>
      </c>
      <c r="AA50" s="54" t="str">
        <f>IF(AND('Mapa final'!$AJ$67="Baja",'Mapa final'!$AL$67="Moderado"),CONCATENATE("R2C",'Mapa final'!$S$67),"")</f>
        <v/>
      </c>
      <c r="AB50" s="55" t="str">
        <f>IF(AND('Mapa final'!$AJ$68="Baja",'Mapa final'!$AL$68="Moderado"),CONCATENATE("R2C",'Mapa final'!$S$68),"")</f>
        <v/>
      </c>
      <c r="AC50" s="38" t="str">
        <f>IF(AND('Mapa final'!$AJ$63="Baja",'Mapa final'!$AL$63="Mayor"),CONCATENATE("R2C",'Mapa final'!$S$63),"")</f>
        <v/>
      </c>
      <c r="AD50" s="39" t="str">
        <f>IF(AND('Mapa final'!$AJ$64="Baja",'Mapa final'!$AL$64="Mayor"),CONCATENATE("R2C",'Mapa final'!$S$64),"")</f>
        <v/>
      </c>
      <c r="AE50" s="39" t="str">
        <f>IF(AND('Mapa final'!$AJ$65="Baja",'Mapa final'!$AL$65="Mayor"),CONCATENATE("R2C",'Mapa final'!$S$65),"")</f>
        <v/>
      </c>
      <c r="AF50" s="39" t="str">
        <f>IF(AND('Mapa final'!$AJ$66="Baja",'Mapa final'!$AL$66="Mayor"),CONCATENATE("R2C",'Mapa final'!$S$66),"")</f>
        <v/>
      </c>
      <c r="AG50" s="39" t="str">
        <f>IF(AND('Mapa final'!$AJ$67="Baja",'Mapa final'!$AL$67="Mayor"),CONCATENATE("R2C",'Mapa final'!$S$67),"")</f>
        <v/>
      </c>
      <c r="AH50" s="40" t="str">
        <f>IF(AND('Mapa final'!$AJ$68="Baja",'Mapa final'!$AL$68="Mayor"),CONCATENATE("R2C",'Mapa final'!$S$68),"")</f>
        <v/>
      </c>
      <c r="AI50" s="41" t="str">
        <f>IF(AND('Mapa final'!$AJ$63="Baja",'Mapa final'!$AL$63="Catastrófico"),CONCATENATE("R2C",'Mapa final'!$S$63),"")</f>
        <v/>
      </c>
      <c r="AJ50" s="42" t="str">
        <f>IF(AND('Mapa final'!$AJ$64="Baja",'Mapa final'!$AL$64="Catastrófico"),CONCATENATE("R2C",'Mapa final'!$S$64),"")</f>
        <v/>
      </c>
      <c r="AK50" s="42" t="str">
        <f>IF(AND('Mapa final'!$AJ$65="Baja",'Mapa final'!$AL$65="Catastrófico"),CONCATENATE("R2C",'Mapa final'!$S$65),"")</f>
        <v/>
      </c>
      <c r="AL50" s="42" t="str">
        <f>IF(AND('Mapa final'!$AJ$66="Baja",'Mapa final'!$AL$66="Catastrófico"),CONCATENATE("R2C",'Mapa final'!$S$66),"")</f>
        <v/>
      </c>
      <c r="AM50" s="42" t="str">
        <f>IF(AND('Mapa final'!$AJ$67="Baja",'Mapa final'!$AL$67="Catastrófico"),CONCATENATE("R2C",'Mapa final'!$S$67),"")</f>
        <v/>
      </c>
      <c r="AN50" s="43" t="str">
        <f>IF(AND('Mapa final'!$AJ$68="Baja",'Mapa final'!$AL$68="Catastrófico"),CONCATENATE("R2C",'Mapa final'!$S$68),"")</f>
        <v/>
      </c>
      <c r="AO50" s="69"/>
      <c r="AP50" s="491"/>
      <c r="AQ50" s="492"/>
      <c r="AR50" s="492"/>
      <c r="AS50" s="492"/>
      <c r="AT50" s="492"/>
      <c r="AU50" s="493"/>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364"/>
      <c r="D51" s="364"/>
      <c r="E51" s="365"/>
      <c r="F51" s="462"/>
      <c r="G51" s="463"/>
      <c r="H51" s="463"/>
      <c r="I51" s="463"/>
      <c r="J51" s="463"/>
      <c r="K51" s="65" t="str">
        <f>IF(AND('Mapa final'!$AJ$69="Baja",'Mapa final'!$AL$69="Leve"),CONCATENATE("R2C",'Mapa final'!$S$69),"")</f>
        <v/>
      </c>
      <c r="L51" s="66" t="str">
        <f>IF(AND('Mapa final'!$AJ$70="Baja",'Mapa final'!$AL$70="Leve"),CONCATENATE("R2C",'Mapa final'!$S$70),"")</f>
        <v/>
      </c>
      <c r="M51" s="66" t="str">
        <f>IF(AND('Mapa final'!$AJ$71="Baja",'Mapa final'!$AL$71="Leve"),CONCATENATE("R2C",'Mapa final'!$S$71),"")</f>
        <v/>
      </c>
      <c r="N51" s="66" t="str">
        <f>IF(AND('Mapa final'!$AJ$72="Baja",'Mapa final'!$AL$72="Leve"),CONCATENATE("R2C",'Mapa final'!$S$72),"")</f>
        <v/>
      </c>
      <c r="O51" s="66" t="str">
        <f>IF(AND('Mapa final'!$AJ$74="Baja",'Mapa final'!$AL$74="Leve"),CONCATENATE("R2C",'Mapa final'!$S$74),"")</f>
        <v/>
      </c>
      <c r="P51" s="67" t="str">
        <f>IF(AND('Mapa final'!$AJ$75="Baja",'Mapa final'!$AL$75="Leve"),CONCATENATE("R2C",'Mapa final'!$S$75),"")</f>
        <v/>
      </c>
      <c r="Q51" s="53" t="str">
        <f>IF(AND('Mapa final'!$AJ$69="Baja",'Mapa final'!$AL$69="Menor"),CONCATENATE("R2C",'Mapa final'!$S$69),"")</f>
        <v/>
      </c>
      <c r="R51" s="54" t="str">
        <f>IF(AND('Mapa final'!$AJ$70="Baja",'Mapa final'!$AL$70="Menor"),CONCATENATE("R2C",'Mapa final'!$S$70),"")</f>
        <v/>
      </c>
      <c r="S51" s="54" t="str">
        <f>IF(AND('Mapa final'!$AJ$71="Baja",'Mapa final'!$AL$71="Menor"),CONCATENATE("R2C",'Mapa final'!$S$71),"")</f>
        <v/>
      </c>
      <c r="T51" s="54" t="str">
        <f>IF(AND('Mapa final'!$AJ$72="Baja",'Mapa final'!$AL$72="Menor"),CONCATENATE("R2C",'Mapa final'!$S$72),"")</f>
        <v/>
      </c>
      <c r="U51" s="54" t="str">
        <f>IF(AND('Mapa final'!$AJ$74="Baja",'Mapa final'!$AL$74="Menor"),CONCATENATE("R2C",'Mapa final'!$S$74),"")</f>
        <v/>
      </c>
      <c r="V51" s="55" t="str">
        <f>IF(AND('Mapa final'!$AJ$75="Baja",'Mapa final'!$AL$75="Menor"),CONCATENATE("R2C",'Mapa final'!$S$75),"")</f>
        <v/>
      </c>
      <c r="W51" s="56" t="str">
        <f>IF(AND('Mapa final'!$AJ$69="Baja",'Mapa final'!$AL$69="Moderado"),CONCATENATE("R2C",'Mapa final'!$S$69),"")</f>
        <v/>
      </c>
      <c r="X51" s="57" t="str">
        <f>IF(AND('Mapa final'!$AJ$70="Baja",'Mapa final'!$AL$70="Moderado"),CONCATENATE("R2C",'Mapa final'!$S$70),"")</f>
        <v/>
      </c>
      <c r="Y51" s="57" t="str">
        <f>IF(AND('Mapa final'!$AJ$71="Baja",'Mapa final'!$AL$71="Moderado"),CONCATENATE("R2C",'Mapa final'!$S$71),"")</f>
        <v/>
      </c>
      <c r="Z51" s="57" t="str">
        <f>IF(AND('Mapa final'!$AJ$72="Baja",'Mapa final'!$AL$72="Moderado"),CONCATENATE("R2C",'Mapa final'!$S$72),"")</f>
        <v/>
      </c>
      <c r="AA51" s="57" t="str">
        <f>IF(AND('Mapa final'!$AJ$74="Baja",'Mapa final'!$AL$74="Moderado"),CONCATENATE("R2C",'Mapa final'!$S$74),"")</f>
        <v/>
      </c>
      <c r="AB51" s="58" t="str">
        <f>IF(AND('Mapa final'!$AJ$75="Baja",'Mapa final'!$AL$75="Moderado"),CONCATENATE("R2C",'Mapa final'!$S$75),"")</f>
        <v/>
      </c>
      <c r="AC51" s="44" t="str">
        <f>IF(AND('Mapa final'!$AJ$69="Baja",'Mapa final'!$AL$69="Mayor"),CONCATENATE("R2C",'Mapa final'!$S$69),"")</f>
        <v/>
      </c>
      <c r="AD51" s="45" t="str">
        <f>IF(AND('Mapa final'!$AJ$70="Baja",'Mapa final'!$AL$70="Mayor"),CONCATENATE("R2C",'Mapa final'!$S$70),"")</f>
        <v/>
      </c>
      <c r="AE51" s="45" t="str">
        <f>IF(AND('Mapa final'!$AJ$71="Baja",'Mapa final'!$AL$71="Mayor"),CONCATENATE("R2C",'Mapa final'!$S$71),"")</f>
        <v/>
      </c>
      <c r="AF51" s="45" t="str">
        <f>IF(AND('Mapa final'!$AJ$72="Baja",'Mapa final'!$AL$72="Mayor"),CONCATENATE("R2C",'Mapa final'!$S$72),"")</f>
        <v/>
      </c>
      <c r="AG51" s="45" t="str">
        <f>IF(AND('Mapa final'!$AJ$74="Baja",'Mapa final'!$AL$74="Mayor"),CONCATENATE("R2C",'Mapa final'!$S$74),"")</f>
        <v/>
      </c>
      <c r="AH51" s="46" t="str">
        <f>IF(AND('Mapa final'!$AJ$75="Baja",'Mapa final'!$AL$75="Mayor"),CONCATENATE("R2C",'Mapa final'!$S$75),"")</f>
        <v/>
      </c>
      <c r="AI51" s="47" t="str">
        <f>IF(AND('Mapa final'!$AJ$69="Baja",'Mapa final'!$AL$69="Catastrófico"),CONCATENATE("R2C",'Mapa final'!$S$69),"")</f>
        <v/>
      </c>
      <c r="AJ51" s="48" t="str">
        <f>IF(AND('Mapa final'!$AJ$70="Baja",'Mapa final'!$AL$70="Catastrófico"),CONCATENATE("R2C",'Mapa final'!$S$70),"")</f>
        <v/>
      </c>
      <c r="AK51" s="48" t="str">
        <f>IF(AND('Mapa final'!$AJ$71="Baja",'Mapa final'!$AL$71="Catastrófico"),CONCATENATE("R2C",'Mapa final'!$S$71),"")</f>
        <v/>
      </c>
      <c r="AL51" s="48" t="str">
        <f>IF(AND('Mapa final'!$AJ$72="Baja",'Mapa final'!$AL$72="Catastrófico"),CONCATENATE("R2C",'Mapa final'!$S$72),"")</f>
        <v/>
      </c>
      <c r="AM51" s="48" t="str">
        <f>IF(AND('Mapa final'!$AJ$74="Baja",'Mapa final'!$AL$74="Catastrófico"),CONCATENATE("R2C",'Mapa final'!$S$74),"")</f>
        <v/>
      </c>
      <c r="AN51" s="49" t="str">
        <f>IF(AND('Mapa final'!$AJ$75="Baja",'Mapa final'!$AL$75="Catastrófico"),CONCATENATE("R2C",'Mapa final'!$S$75),"")</f>
        <v/>
      </c>
      <c r="AO51" s="69"/>
      <c r="AP51" s="494"/>
      <c r="AQ51" s="495"/>
      <c r="AR51" s="495"/>
      <c r="AS51" s="495"/>
      <c r="AT51" s="495"/>
      <c r="AU51" s="496"/>
    </row>
    <row r="52" spans="2:81" ht="41.25" customHeight="1" x14ac:dyDescent="0.35">
      <c r="B52" s="69"/>
      <c r="C52" s="364"/>
      <c r="D52" s="364"/>
      <c r="E52" s="365"/>
      <c r="F52" s="456" t="s">
        <v>112</v>
      </c>
      <c r="G52" s="457"/>
      <c r="H52" s="457"/>
      <c r="I52" s="457"/>
      <c r="J52" s="458"/>
      <c r="K52" s="59" t="str">
        <f ca="1">IF(AND('Mapa final'!$AJ$15="Muy Baja",'Mapa final'!$AL$15="Leve"),CONCATENATE("R2C",'Mapa final'!$S$15),"")</f>
        <v/>
      </c>
      <c r="L52" s="60" t="str">
        <f ca="1">IF(AND('Mapa final'!$AJ$16="Muy Baja",'Mapa final'!$AL$16="Leve"),CONCATENATE("R2C",'Mapa final'!$S$16),"")</f>
        <v/>
      </c>
      <c r="M52" s="60" t="str">
        <f ca="1">IF(AND('Mapa final'!$AJ$17="Muy Baja",'Mapa final'!$AL$17="Leve"),CONCATENATE("R2C",'Mapa final'!$S$17),"")</f>
        <v/>
      </c>
      <c r="N52" s="60" t="str">
        <f ca="1">IF(AND('Mapa final'!$AJ$18="Muy Baja",'Mapa final'!$AL$18="Leve"),CONCATENATE("R2C",'Mapa final'!$S$18),"")</f>
        <v/>
      </c>
      <c r="O52" s="60" t="str">
        <f>IF(AND('Mapa final'!$AJ$19="Muy Baja",'Mapa final'!$AL$19="Leve"),CONCATENATE("R2C",'Mapa final'!$S$19),"")</f>
        <v/>
      </c>
      <c r="P52" s="61" t="str">
        <f>IF(AND('Mapa final'!$AJ$20="Muy Baja",'Mapa final'!$AL$20="Leve"),CONCATENATE("R2C",'Mapa final'!$S$20),"")</f>
        <v/>
      </c>
      <c r="Q52" s="59" t="str">
        <f ca="1">IF(AND('Mapa final'!$AJ$15="Muy Baja",'Mapa final'!$AL$15="Menor"),CONCATENATE("R2C",'Mapa final'!$S$15),"")</f>
        <v/>
      </c>
      <c r="R52" s="60" t="str">
        <f ca="1">IF(AND('Mapa final'!$AJ$16="Muy Baja",'Mapa final'!$AL$16="Menore"),CONCATENATE("R2C",'Mapa final'!$S$16),"")</f>
        <v/>
      </c>
      <c r="S52" s="60" t="str">
        <f ca="1">IF(AND('Mapa final'!$AJ$17="Muy Baja",'Mapa final'!$AL$17="Menor"),CONCATENATE("R2C",'Mapa final'!$S$17),"")</f>
        <v/>
      </c>
      <c r="T52" s="60" t="str">
        <f ca="1">IF(AND('Mapa final'!$AJ$18="Muy Baja",'Mapa final'!$AL$18="Menor"),CONCATENATE("R2C",'Mapa final'!$S$18),"")</f>
        <v/>
      </c>
      <c r="U52" s="60" t="str">
        <f>IF(AND('Mapa final'!$AJ$19="Muy Baja",'Mapa final'!$AL$19="Menor"),CONCATENATE("R2C",'Mapa final'!$S$19),"")</f>
        <v/>
      </c>
      <c r="V52" s="61" t="str">
        <f>IF(AND('Mapa final'!$AJ$20="Muy Baja",'Mapa final'!$AL$20="Menor"),CONCATENATE("R2C",'Mapa final'!$S$20),"")</f>
        <v/>
      </c>
      <c r="W52" s="50" t="str">
        <f ca="1">IF(AND('Mapa final'!$AJ$15="Muy Baja",'Mapa final'!$AL$15="Moderado"),CONCATENATE("R2C",'Mapa final'!$S$15),"")</f>
        <v/>
      </c>
      <c r="X52" s="68" t="str">
        <f ca="1">IF(AND('Mapa final'!$AJ$16="Muy Baja",'Mapa final'!$AL$16="Moderado"),CONCATENATE("R2C",'Mapa final'!$S$16),"")</f>
        <v/>
      </c>
      <c r="Y52" s="51"/>
      <c r="Z52" s="51" t="str">
        <f ca="1">IF(AND('Mapa final'!$AJ$18="Muy Baja",'Mapa final'!$AL$18="Moderado"),CONCATENATE("R2C",'Mapa final'!$S$18),"")</f>
        <v/>
      </c>
      <c r="AA52" s="51" t="str">
        <f>IF(AND('Mapa final'!$AJ$19="Muy Baja",'Mapa final'!$AL$19="Moderado"),CONCATENATE("R2C",'Mapa final'!$S$19),"")</f>
        <v/>
      </c>
      <c r="AB52" s="52" t="str">
        <f>IF(AND('Mapa final'!$AJ$20="Muy Baja",'Mapa final'!$AL$20="Moderado"),CONCATENATE("R2C",'Mapa final'!$S$20),"")</f>
        <v/>
      </c>
      <c r="AC52" s="32" t="str">
        <f ca="1">IF(AND('Mapa final'!$AJ$15="Muy Baja",'Mapa final'!$AL$15="Mayor"),CONCATENATE("R2C",'Mapa final'!$S$15),"")</f>
        <v/>
      </c>
      <c r="AD52" s="33" t="str">
        <f ca="1">IF(AND('Mapa final'!$AJ$16="Muy Baja",'Mapa final'!$AL$16="Mayor"),CONCATENATE("R2C",'Mapa final'!$S$16),"")</f>
        <v/>
      </c>
      <c r="AE52" s="33" t="str">
        <f ca="1">IF(AND('Mapa final'!$AJ$17="Muy Baja",'Mapa final'!$AL$17="Mayor"),CONCATENATE("R2C",'Mapa final'!$D$17),"")</f>
        <v>R2C3</v>
      </c>
      <c r="AF52" s="33" t="str">
        <f ca="1">IF(AND('Mapa final'!$AJ$18="Muy Baja",'Mapa final'!$AL$18="Mayor"),CONCATENATE("R2C",'Mapa final'!$S$18),"")</f>
        <v/>
      </c>
      <c r="AG52" s="33" t="str">
        <f>IF(AND('Mapa final'!$AJ$19="Muy Baja",'Mapa final'!$AL$19="Mayor"),CONCATENATE("R2C",'Mapa final'!$S$19),"")</f>
        <v/>
      </c>
      <c r="AH52" s="34" t="str">
        <f>IF(AND('Mapa final'!$AJ$20="Muy Baja",'Mapa final'!$AL$20="Mayor"),CONCATENATE("R2C",'Mapa final'!$S$20),"")</f>
        <v/>
      </c>
      <c r="AI52" s="35" t="str">
        <f ca="1">IF(AND('Mapa final'!$AJ$15="Muy Baja",'Mapa final'!$AL$15="Catastrófico"),CONCATENATE("R2C",'Mapa final'!$D$15),"")</f>
        <v>R2C1</v>
      </c>
      <c r="AJ52" s="36" t="str">
        <f ca="1">IF(AND('Mapa final'!$AJ$16="Muy Baja",'Mapa final'!$AL$16="Catastrófico"),CONCATENATE("R2C",'Mapa final'!$D$16),"")</f>
        <v>R2C2</v>
      </c>
      <c r="AK52" s="36" t="str">
        <f ca="1">IF(AND('Mapa final'!$AJ$17="Muy Baja",'Mapa final'!$AL$17="Catastrófico"),CONCATENATE("R2C",'Mapa final'!$S$17),"")</f>
        <v/>
      </c>
      <c r="AL52" s="36" t="str">
        <f ca="1">IF(AND('Mapa final'!$AJ$18="Muy Baja",'Mapa final'!$AL$18="Catastrófico"),CONCATENATE("R2C",'Mapa final'!$S$18),"")</f>
        <v/>
      </c>
      <c r="AM52" s="36" t="str">
        <f>IF(AND('Mapa final'!$AJ$19="Muy Baja",'Mapa final'!$AL$19="Catastrófico"),CONCATENATE("R2C",'Mapa final'!$S$19),"")</f>
        <v/>
      </c>
      <c r="AN52" s="37" t="str">
        <f>IF(AND('Mapa final'!$AJ$20="Muy Baja",'Mapa final'!$AL$20="Catastrófico"),CONCATENATE("R2C",'Mapa final'!$S$20),"")</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364"/>
      <c r="D53" s="364"/>
      <c r="E53" s="365"/>
      <c r="F53" s="474"/>
      <c r="G53" s="460"/>
      <c r="H53" s="460"/>
      <c r="I53" s="460"/>
      <c r="J53" s="461"/>
      <c r="K53" s="62" t="str">
        <f>IF(AND('Mapa final'!$AJ$21="Muy Baja",'Mapa final'!$AL$21="Leve"),CONCATENATE("R2C",'Mapa final'!$S$21),"")</f>
        <v/>
      </c>
      <c r="L53" s="63" t="str">
        <f>IF(AND('Mapa final'!$AJ$22="Muy Baja",'Mapa final'!$AL$22="Leve"),CONCATENATE("R2C",'Mapa final'!$S$22),"")</f>
        <v/>
      </c>
      <c r="M53" s="63" t="str">
        <f>IF(AND('Mapa final'!$AJ$23="Muy Baja",'Mapa final'!$AL$23="Leve"),CONCATENATE("R2C",'Mapa final'!$S$23),"")</f>
        <v/>
      </c>
      <c r="N53" s="63" t="str">
        <f>IF(AND('Mapa final'!$AJ$24="Muy Baja",'Mapa final'!$AL$24="Leve"),CONCATENATE("R2C",'Mapa final'!$S$24),"")</f>
        <v/>
      </c>
      <c r="O53" s="63" t="str">
        <f>IF(AND('Mapa final'!$AJ$25="Muy Baja",'Mapa final'!$AL$25="Leve"),CONCATENATE("R2C",'Mapa final'!$S$25),"")</f>
        <v/>
      </c>
      <c r="P53" s="64" t="str">
        <f>IF(AND('Mapa final'!$AJ$26="Muy Baja",'Mapa final'!$AL$26="Leve"),CONCATENATE("R2C",'Mapa final'!$S$26),"")</f>
        <v/>
      </c>
      <c r="Q53" s="62" t="str">
        <f>IF(AND('Mapa final'!$AJ$21="Muy Baja",'Mapa final'!$AL$21="Menor"),CONCATENATE("R2C",'Mapa final'!$S$21),"")</f>
        <v/>
      </c>
      <c r="R53" s="63" t="str">
        <f>IF(AND('Mapa final'!$AJ$22="Muy Baja",'Mapa final'!$AL$22="Menor"),CONCATENATE("R2C",'Mapa final'!$S$22),"")</f>
        <v/>
      </c>
      <c r="S53" s="63" t="str">
        <f>IF(AND('Mapa final'!$AJ$23="Muy Baja",'Mapa final'!$AL$23="Menor"),CONCATENATE("R2C",'Mapa final'!$S$23),"")</f>
        <v/>
      </c>
      <c r="T53" s="63" t="str">
        <f>IF(AND('Mapa final'!$AJ$24="Muy Baja",'Mapa final'!$AL$24="Menor"),CONCATENATE("R2C",'Mapa final'!$S$24),"")</f>
        <v/>
      </c>
      <c r="U53" s="63" t="str">
        <f>IF(AND('Mapa final'!$AJ$25="Muy Baja",'Mapa final'!$AL$25="Menor"),CONCATENATE("R2C",'Mapa final'!$S$25),"")</f>
        <v/>
      </c>
      <c r="V53" s="64" t="str">
        <f>IF(AND('Mapa final'!$AJ$26="Muy Baja",'Mapa final'!$AL$26="Menor"),CONCATENATE("R2C",'Mapa final'!$S$26),"")</f>
        <v/>
      </c>
      <c r="W53" s="53" t="str">
        <f>IF(AND('Mapa final'!$AJ$21="Muy Baja",'Mapa final'!$AL$21="Moderado"),CONCATENATE("R2C",'Mapa final'!$S$21),"")</f>
        <v/>
      </c>
      <c r="X53" s="54" t="str">
        <f>IF(AND('Mapa final'!$AJ$22="Muy Baja",'Mapa final'!$AL$22="Moderado"),CONCATENATE("R2C",'Mapa final'!$S$22),"")</f>
        <v/>
      </c>
      <c r="Y53" s="54" t="str">
        <f>IF(AND('Mapa final'!$AJ$23="Muy Baja",'Mapa final'!$AL$23="Moderado"),CONCATENATE("R2C",'Mapa final'!$S$23),"")</f>
        <v/>
      </c>
      <c r="Z53" s="54" t="str">
        <f>IF(AND('Mapa final'!$AJ$24="Muy Baja",'Mapa final'!$AL$24="Moderado"),CONCATENATE("R2C",'Mapa final'!$S$24),"")</f>
        <v/>
      </c>
      <c r="AA53" s="54" t="str">
        <f>IF(AND('Mapa final'!$AJ$25="Muy Baja",'Mapa final'!$AL$25="Moderado"),CONCATENATE("R2C",'Mapa final'!$S$25),"")</f>
        <v/>
      </c>
      <c r="AB53" s="55" t="str">
        <f>IF(AND('Mapa final'!$AJ$26="Muy Baja",'Mapa final'!$AL$26="Moderado"),CONCATENATE("R2C",'Mapa final'!$S$26),"")</f>
        <v/>
      </c>
      <c r="AC53" s="38" t="str">
        <f>IF(AND('Mapa final'!$AJ$21="Muy Baja",'Mapa final'!$AL$21="Mayor"),CONCATENATE("R2C",'Mapa final'!$S$21),"")</f>
        <v/>
      </c>
      <c r="AD53" s="39" t="str">
        <f>IF(AND('Mapa final'!$AJ$22="Muy Baja",'Mapa final'!$AL$22="Mayor"),CONCATENATE("R2C",'Mapa final'!$S$22),"")</f>
        <v/>
      </c>
      <c r="AE53" s="39" t="str">
        <f>IF(AND('Mapa final'!$AJ$23="Muy Baja",'Mapa final'!$AL$23="Mayor"),CONCATENATE("R2C",'Mapa final'!$S$23),"")</f>
        <v/>
      </c>
      <c r="AF53" s="39" t="str">
        <f>IF(AND('Mapa final'!$AJ$24="Muy Baja",'Mapa final'!$AL$24="Mayor"),CONCATENATE("R2C",'Mapa final'!$S$24),"")</f>
        <v/>
      </c>
      <c r="AG53" s="39" t="str">
        <f>IF(AND('Mapa final'!$AJ$25="Muy Baja",'Mapa final'!$AL$25="Mayor"),CONCATENATE("R2C",'Mapa final'!$S$25),"")</f>
        <v/>
      </c>
      <c r="AH53" s="40" t="str">
        <f>IF(AND('Mapa final'!$AJ$26="Muy Baja",'Mapa final'!$AL$26="Mayor"),CONCATENATE("R2C",'Mapa final'!$S$26),"")</f>
        <v/>
      </c>
      <c r="AI53" s="41" t="str">
        <f>IF(AND('Mapa final'!$AJ$21="Muy Baja",'Mapa final'!$AL$21="Catastrófico"),CONCATENATE("R2C",'Mapa final'!$A$21),"")</f>
        <v/>
      </c>
      <c r="AJ53" s="42" t="str">
        <f>IF(AND('Mapa final'!$AJ$22="Muy Baja",'Mapa final'!$AL$22="Catastrófico"),CONCATENATE("R2C",'Mapa final'!$S$22),"")</f>
        <v/>
      </c>
      <c r="AK53" s="42" t="str">
        <f>IF(AND('Mapa final'!$AJ$23="Muy Baja",'Mapa final'!$AL$23="Catastrófico"),CONCATENATE("R2C",'Mapa final'!$S$23),"")</f>
        <v/>
      </c>
      <c r="AL53" s="42" t="str">
        <f>IF(AND('Mapa final'!$AJ$24="Muy Baja",'Mapa final'!$AL$24="Catastrófico"),CONCATENATE("R2C",'Mapa final'!$S$24),"")</f>
        <v/>
      </c>
      <c r="AM53" s="42" t="str">
        <f>IF(AND('Mapa final'!$AJ$25="Muy Baja",'Mapa final'!$AL$25="Catastrófico"),CONCATENATE("R2C",'Mapa final'!$S$25),"")</f>
        <v/>
      </c>
      <c r="AN53" s="43" t="str">
        <f>IF(AND('Mapa final'!$AJ$26="Muy Baja",'Mapa final'!$AL$26="Catastrófico"),CONCATENATE("R2C",'Mapa final'!$S$26),"")</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364"/>
      <c r="D54" s="364"/>
      <c r="E54" s="365"/>
      <c r="F54" s="474"/>
      <c r="G54" s="460"/>
      <c r="H54" s="460"/>
      <c r="I54" s="460"/>
      <c r="J54" s="461"/>
      <c r="K54" s="62" t="str">
        <f>IF(AND('Mapa final'!$AJ$27="Muy Baja",'Mapa final'!$AL$27="Leve"),CONCATENATE("R2C",'Mapa final'!$S$27),"")</f>
        <v/>
      </c>
      <c r="L54" s="63" t="str">
        <f>IF(AND('Mapa final'!$AJ$28="Muy Baja",'Mapa final'!$AL$28="Leve"),CONCATENATE("R2C",'Mapa final'!$S$28),"")</f>
        <v/>
      </c>
      <c r="M54" s="63" t="str">
        <f>IF(AND('Mapa final'!$AJ$29="Muy Baja",'Mapa final'!$AL$29="Leve"),CONCATENATE("R2C",'Mapa final'!$S$29),"")</f>
        <v/>
      </c>
      <c r="N54" s="63" t="str">
        <f>IF(AND('Mapa final'!$AJ$30="Muy Baja",'Mapa final'!$AL$30="Leve"),CONCATENATE("R2C",'Mapa final'!$S$30),"")</f>
        <v/>
      </c>
      <c r="O54" s="63" t="str">
        <f>IF(AND('Mapa final'!$AJ$31="Muy Baja",'Mapa final'!$AL$31="Leve"),CONCATENATE("R2C",'Mapa final'!$S$31),"")</f>
        <v/>
      </c>
      <c r="P54" s="64" t="str">
        <f>IF(AND('Mapa final'!$AJ$32="Muy Baja",'Mapa final'!$AL$32="Leve"),CONCATENATE("R2C",'Mapa final'!$S$32),"")</f>
        <v/>
      </c>
      <c r="Q54" s="62" t="str">
        <f>IF(AND('Mapa final'!$AJ$27="Muy Baja",'Mapa final'!$AL$27="Menor"),CONCATENATE("R2C",'Mapa final'!$S$27),"")</f>
        <v/>
      </c>
      <c r="R54" s="63" t="str">
        <f>IF(AND('Mapa final'!$AJ$28="Muy Baja",'Mapa final'!$AL$28="Menor"),CONCATENATE("R2C",'Mapa final'!$S$28),"")</f>
        <v/>
      </c>
      <c r="S54" s="63" t="str">
        <f>IF(AND('Mapa final'!$AJ$29="Muy Baja",'Mapa final'!$AL$29="Menor"),CONCATENATE("R2C",'Mapa final'!$S$29),"")</f>
        <v/>
      </c>
      <c r="T54" s="63" t="str">
        <f>IF(AND('Mapa final'!$AJ$30="Muy Baja",'Mapa final'!$AL$30="Menor"),CONCATENATE("R2C",'Mapa final'!$S$30),"")</f>
        <v/>
      </c>
      <c r="U54" s="63" t="str">
        <f>IF(AND('Mapa final'!$AJ$31="Muy Baja",'Mapa final'!$AL$31="Menor"),CONCATENATE("R2C",'Mapa final'!$S$31),"")</f>
        <v/>
      </c>
      <c r="V54" s="64" t="str">
        <f>IF(AND('Mapa final'!$AJ$32="Muy Baja",'Mapa final'!$AL$32="Menor"),CONCATENATE("R2C",'Mapa final'!$S$32),"")</f>
        <v/>
      </c>
      <c r="W54" s="53" t="str">
        <f>IF(AND('Mapa final'!$AJ$27="Muy Baja",'Mapa final'!$AL$27="Moderado"),CONCATENATE("R2C",'Mapa final'!$S$27),"")</f>
        <v/>
      </c>
      <c r="X54" s="54" t="str">
        <f>IF(AND('Mapa final'!$AJ$28="Muy Baja",'Mapa final'!$AL$28="Moderado"),CONCATENATE("R2C",'Mapa final'!$S$28),"")</f>
        <v/>
      </c>
      <c r="Y54" s="54" t="str">
        <f>IF(AND('Mapa final'!$AJ$29="Muy Baja",'Mapa final'!$AL$29="Moderado"),CONCATENATE("R2C",'Mapa final'!$S$29),"")</f>
        <v/>
      </c>
      <c r="Z54" s="54" t="str">
        <f>IF(AND('Mapa final'!$AJ$30="Muy Baja",'Mapa final'!$AL$30="Moderado"),CONCATENATE("R2C",'Mapa final'!$S$30),"")</f>
        <v/>
      </c>
      <c r="AA54" s="54" t="str">
        <f>IF(AND('Mapa final'!$AJ$31="Muy Baja",'Mapa final'!$AL$31="Moderado"),CONCATENATE("R2C",'Mapa final'!$S$31),"")</f>
        <v/>
      </c>
      <c r="AB54" s="55" t="str">
        <f>IF(AND('Mapa final'!$AJ$32="Muy Baja",'Mapa final'!$AL$32="Moderado"),CONCATENATE("R2C",'Mapa final'!$S$32),"")</f>
        <v/>
      </c>
      <c r="AC54" s="38" t="str">
        <f>IF(AND('Mapa final'!$AJ$27="Muy Baja",'Mapa final'!$AL$27="Mayor"),CONCATENATE("R2C",'Mapa final'!$S$27),"")</f>
        <v/>
      </c>
      <c r="AD54" s="39" t="str">
        <f>IF(AND('Mapa final'!$AJ$28="Muy Baja",'Mapa final'!$AL$28="Mayor"),CONCATENATE("R2C",'Mapa final'!$S$28),"")</f>
        <v/>
      </c>
      <c r="AE54" s="39" t="str">
        <f>IF(AND('Mapa final'!$AJ$29="Muy Baja",'Mapa final'!$AL$29="Mayor"),CONCATENATE("R2C",'Mapa final'!$S$29),"")</f>
        <v/>
      </c>
      <c r="AF54" s="39" t="str">
        <f>IF(AND('Mapa final'!$AJ$30="Muy Baja",'Mapa final'!$AL$30="Mayor"),CONCATENATE("R2C",'Mapa final'!$S$30),"")</f>
        <v/>
      </c>
      <c r="AG54" s="39" t="str">
        <f>IF(AND('Mapa final'!$AJ$31="Muy Baja",'Mapa final'!$AL$31="Mayor"),CONCATENATE("R2C",'Mapa final'!$S$31),"")</f>
        <v/>
      </c>
      <c r="AH54" s="40" t="str">
        <f>IF(AND('Mapa final'!$AJ$32="Muy Baja",'Mapa final'!$AL$32="Mayor"),CONCATENATE("R2C",'Mapa final'!$S$32),"")</f>
        <v/>
      </c>
      <c r="AI54" s="41" t="str">
        <f>IF(AND('Mapa final'!$AJ$27="Muy Baja",'Mapa final'!$AL$27="Catastrófico"),CONCATENATE("R2C",'Mapa final'!$S$27),"")</f>
        <v/>
      </c>
      <c r="AJ54" s="42" t="str">
        <f>IF(AND('Mapa final'!$AJ$28="Muy Baja",'Mapa final'!$AL$28="Catastrófico"),CONCATENATE("R2C",'Mapa final'!$S$28),"")</f>
        <v/>
      </c>
      <c r="AK54" s="42" t="str">
        <f>IF(AND('Mapa final'!$AJ$29="Muy Baja",'Mapa final'!$AL$29="Catastrófico"),CONCATENATE("R2C",'Mapa final'!$S$29),"")</f>
        <v/>
      </c>
      <c r="AL54" s="42" t="str">
        <f>IF(AND('Mapa final'!$AJ$30="Muy Baja",'Mapa final'!$AL$30="Catastrófico"),CONCATENATE("R2C",'Mapa final'!$S$30),"")</f>
        <v/>
      </c>
      <c r="AM54" s="42" t="str">
        <f>IF(AND('Mapa final'!$AJ$31="Muy Baja",'Mapa final'!$AL$31="Catastrófico"),CONCATENATE("R2C",'Mapa final'!$S$31),"")</f>
        <v/>
      </c>
      <c r="AN54" s="43" t="str">
        <f>IF(AND('Mapa final'!$AJ$32="Muy Baja",'Mapa final'!$AL$32="Catastrófico"),CONCATENATE("R2C",'Mapa final'!$S$32),"")</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364"/>
      <c r="D55" s="364"/>
      <c r="E55" s="365"/>
      <c r="F55" s="459"/>
      <c r="G55" s="460"/>
      <c r="H55" s="460"/>
      <c r="I55" s="460"/>
      <c r="J55" s="461"/>
      <c r="K55" s="62" t="str">
        <f>IF(AND('Mapa final'!$AJ$33="Muy Baja",'Mapa final'!$AL$33="Leve"),CONCATENATE("R2C",'Mapa final'!$S$33),"")</f>
        <v/>
      </c>
      <c r="L55" s="63" t="str">
        <f>IF(AND('Mapa final'!$AJ$34="Muy Baja",'Mapa final'!$AL$34="Leve"),CONCATENATE("R2C",'Mapa final'!$S$34),"")</f>
        <v/>
      </c>
      <c r="M55" s="63" t="str">
        <f>IF(AND('Mapa final'!$AJ$35="Muy Baja",'Mapa final'!$AL$35="Leve"),CONCATENATE("R2C",'Mapa final'!$S$35),"")</f>
        <v/>
      </c>
      <c r="N55" s="63" t="str">
        <f>IF(AND('Mapa final'!$AJ$36="Muy Baja",'Mapa final'!$AL$36="Leve"),CONCATENATE("R2C",'Mapa final'!$S$36),"")</f>
        <v/>
      </c>
      <c r="O55" s="63" t="str">
        <f>IF(AND('Mapa final'!$AJ$37="Muy Baja",'Mapa final'!$AL$37="Leve"),CONCATENATE("R2C",'Mapa final'!$S$37),"")</f>
        <v/>
      </c>
      <c r="P55" s="64" t="str">
        <f>IF(AND('Mapa final'!$AJ$38="Muy Baja",'Mapa final'!$AL$38="Leve"),CONCATENATE("R2C",'Mapa final'!$S$38),"")</f>
        <v/>
      </c>
      <c r="Q55" s="62" t="str">
        <f>IF(AND('Mapa final'!$AJ$33="Muy Baja",'Mapa final'!$AL$33="Menor"),CONCATENATE("R2C",'Mapa final'!$S$33),"")</f>
        <v/>
      </c>
      <c r="R55" s="63" t="str">
        <f>IF(AND('Mapa final'!$AJ$34="Muy Baja",'Mapa final'!$AL$34="Menor"),CONCATENATE("R2C",'Mapa final'!$S$34),"")</f>
        <v/>
      </c>
      <c r="S55" s="63" t="str">
        <f>IF(AND('Mapa final'!$AJ$35="Muy Baja",'Mapa final'!$AL$35="Menor"),CONCATENATE("R2C",'Mapa final'!$S$35),"")</f>
        <v/>
      </c>
      <c r="T55" s="63" t="str">
        <f>IF(AND('Mapa final'!$AJ$36="Muy Baja",'Mapa final'!$AL$36="Menor"),CONCATENATE("R2C",'Mapa final'!$S$36),"")</f>
        <v/>
      </c>
      <c r="U55" s="63" t="str">
        <f>IF(AND('Mapa final'!$AJ$37="Muy Baja",'Mapa final'!$AL$37="LMenor"),CONCATENATE("R2C",'Mapa final'!$S$37),"")</f>
        <v/>
      </c>
      <c r="V55" s="64" t="str">
        <f>IF(AND('Mapa final'!$AJ$38="Muy Baja",'Mapa final'!$AL$38="Menor"),CONCATENATE("R2C",'Mapa final'!$S$38),"")</f>
        <v/>
      </c>
      <c r="W55" s="53" t="str">
        <f>IF(AND('Mapa final'!$AJ$33="Muy Baja",'Mapa final'!$AL$33="Moderado"),CONCATENATE("R2C",'Mapa final'!$S$33),"")</f>
        <v/>
      </c>
      <c r="X55" s="54" t="str">
        <f>IF(AND('Mapa final'!$AJ$34="Muy Baja",'Mapa final'!$AL$34="Moderado"),CONCATENATE("R2C",'Mapa final'!$S$34),"")</f>
        <v/>
      </c>
      <c r="Y55" s="54" t="str">
        <f>IF(AND('Mapa final'!$AJ$35="Muy Baja",'Mapa final'!$AL$35="Moderado"),CONCATENATE("R2C",'Mapa final'!$S$35),"")</f>
        <v/>
      </c>
      <c r="Z55" s="54" t="str">
        <f>IF(AND('Mapa final'!$AJ$36="Muy Baja",'Mapa final'!$AL$36="Moderado"),CONCATENATE("R2C",'Mapa final'!$S$36),"")</f>
        <v/>
      </c>
      <c r="AA55" s="54" t="str">
        <f>IF(AND('Mapa final'!$AJ$37="Muy Baja",'Mapa final'!$AL$37="Moderado"),CONCATENATE("R2C",'Mapa final'!$S$37),"")</f>
        <v/>
      </c>
      <c r="AB55" s="55" t="str">
        <f>IF(AND('Mapa final'!$AJ$38="Muy Baja",'Mapa final'!$AL$38="Moderado"),CONCATENATE("R2C",'Mapa final'!$S$38),"")</f>
        <v/>
      </c>
      <c r="AC55" s="38" t="str">
        <f>IF(AND('Mapa final'!$AJ$33="Muy Baja",'Mapa final'!$AL$33="Mayor"),CONCATENATE("R2C",'Mapa final'!$S$33),"")</f>
        <v/>
      </c>
      <c r="AD55" s="39" t="str">
        <f>IF(AND('Mapa final'!$AJ$34="Muy Baja",'Mapa final'!$AL$34="Mayor"),CONCATENATE("R2C",'Mapa final'!$S$34),"")</f>
        <v/>
      </c>
      <c r="AE55" s="39" t="str">
        <f>IF(AND('Mapa final'!$AJ$35="Muy Baja",'Mapa final'!$AL$35="Mayor"),CONCATENATE("R2C",'Mapa final'!$S$35),"")</f>
        <v/>
      </c>
      <c r="AF55" s="39" t="str">
        <f>IF(AND('Mapa final'!$AJ$36="Muy Baja",'Mapa final'!$AL$36="Mayor"),CONCATENATE("R2C",'Mapa final'!$S$36),"")</f>
        <v/>
      </c>
      <c r="AG55" s="39" t="str">
        <f>IF(AND('Mapa final'!$AJ$37="Muy Baja",'Mapa final'!$AL$37="Mayor"),CONCATENATE("R2C",'Mapa final'!$S$37),"")</f>
        <v/>
      </c>
      <c r="AH55" s="40" t="str">
        <f>IF(AND('Mapa final'!$AJ$38="Muy Baja",'Mapa final'!$AL$38="Mayor"),CONCATENATE("R2C",'Mapa final'!$S$38),"")</f>
        <v/>
      </c>
      <c r="AI55" s="41" t="str">
        <f>IF(AND('Mapa final'!$AJ$33="Muy Baja",'Mapa final'!$AL$33="Catastrófico"),CONCATENATE("R2C",'Mapa final'!$S$33),"")</f>
        <v/>
      </c>
      <c r="AJ55" s="42" t="str">
        <f>IF(AND('Mapa final'!$AJ$34="Muy Baja",'Mapa final'!$AL$34="Catastrófico"),CONCATENATE("R2C",'Mapa final'!$S$34),"")</f>
        <v/>
      </c>
      <c r="AK55" s="42" t="str">
        <f>IF(AND('Mapa final'!$AJ$35="Muy Baja",'Mapa final'!$AL$35="Catastrófico"),CONCATENATE("R2C",'Mapa final'!$S$35),"")</f>
        <v/>
      </c>
      <c r="AL55" s="42" t="str">
        <f>IF(AND('Mapa final'!$AJ$36="Muy Baja",'Mapa final'!$AL$36="Catastrófico"),CONCATENATE("R2C",'Mapa final'!$S$36),"")</f>
        <v/>
      </c>
      <c r="AM55" s="42" t="str">
        <f>IF(AND('Mapa final'!$AJ$37="Muy Baja",'Mapa final'!$AL$37="LCatastrófico"),CONCATENATE("R2C",'Mapa final'!$S$37),"")</f>
        <v/>
      </c>
      <c r="AN55" s="43" t="str">
        <f>IF(AND('Mapa final'!$AJ$38="Muy Baja",'Mapa final'!$AL$38="Catastrófico"),CONCATENATE("R2C",'Mapa final'!$S$38),"")</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364"/>
      <c r="D56" s="364"/>
      <c r="E56" s="365"/>
      <c r="F56" s="459"/>
      <c r="G56" s="460"/>
      <c r="H56" s="460"/>
      <c r="I56" s="460"/>
      <c r="J56" s="461"/>
      <c r="K56" s="62" t="str">
        <f>IF(AND('Mapa final'!$AJ$39="Muy Baja",'Mapa final'!$AL$39="Leve"),CONCATENATE("R2C",'Mapa final'!$S$39),"")</f>
        <v/>
      </c>
      <c r="L56" s="63" t="str">
        <f>IF(AND('Mapa final'!$AJ$40="Muy Baja",'Mapa final'!$AL$40="Leve"),CONCATENATE("R2C",'Mapa final'!$S$40),"")</f>
        <v/>
      </c>
      <c r="M56" s="63" t="str">
        <f>IF(AND('Mapa final'!$AJ$41="Muy Baja",'Mapa final'!$AL$41="Leve"),CONCATENATE("R2C",'Mapa final'!$S$41),"")</f>
        <v/>
      </c>
      <c r="N56" s="63" t="str">
        <f>IF(AND('Mapa final'!$AJ$42="Muy Baja",'Mapa final'!$AL$42="Leve"),CONCATENATE("R2C",'Mapa final'!$S$42),"")</f>
        <v/>
      </c>
      <c r="O56" s="63" t="str">
        <f>IF(AND('Mapa final'!$AJ$43="Muy Baja",'Mapa final'!$AL$43="Leve"),CONCATENATE("R2C",'Mapa final'!$S$43),"")</f>
        <v/>
      </c>
      <c r="P56" s="64" t="str">
        <f>IF(AND('Mapa final'!$AJ$44="Muy Baja",'Mapa final'!$AL$44="Leve"),CONCATENATE("R2C",'Mapa final'!$S$44),"")</f>
        <v/>
      </c>
      <c r="Q56" s="62" t="str">
        <f>IF(AND('Mapa final'!$AJ$39="Muy Baja",'Mapa final'!$AL$39="Menor"),CONCATENATE("R2C",'Mapa final'!$S$39),"")</f>
        <v/>
      </c>
      <c r="R56" s="63" t="str">
        <f>IF(AND('Mapa final'!$AJ$40="Muy Baja",'Mapa final'!$AL$40="Menor"),CONCATENATE("R2C",'Mapa final'!$S$40),"")</f>
        <v/>
      </c>
      <c r="S56" s="63" t="str">
        <f>IF(AND('Mapa final'!$AJ$41="Muy Baja",'Mapa final'!$AL$41="Menor"),CONCATENATE("R2C",'Mapa final'!$S$41),"")</f>
        <v/>
      </c>
      <c r="T56" s="63" t="str">
        <f>IF(AND('Mapa final'!$AJ$42="Muy Baja",'Mapa final'!$AL$42="Menor"),CONCATENATE("R2C",'Mapa final'!$S$42),"")</f>
        <v/>
      </c>
      <c r="U56" s="63" t="str">
        <f>IF(AND('Mapa final'!$AJ$43="Muy Baja",'Mapa final'!$AL$43="Menor"),CONCATENATE("R2C",'Mapa final'!$S$43),"")</f>
        <v/>
      </c>
      <c r="V56" s="64" t="str">
        <f>IF(AND('Mapa final'!$AJ$44="Muy Baja",'Mapa final'!$AL$44="Menor"),CONCATENATE("R2C",'Mapa final'!$S$44),"")</f>
        <v/>
      </c>
      <c r="W56" s="53" t="str">
        <f>IF(AND('Mapa final'!$AJ$39="Muy Baja",'Mapa final'!$AL$39="Moderado"),CONCATENATE("R2C",'Mapa final'!$S$39),"")</f>
        <v/>
      </c>
      <c r="X56" s="54" t="str">
        <f>IF(AND('Mapa final'!$AJ$40="Muy Baja",'Mapa final'!$AL$40="Moderado"),CONCATENATE("R2C",'Mapa final'!$S$40),"")</f>
        <v/>
      </c>
      <c r="Y56" s="54" t="str">
        <f>IF(AND('Mapa final'!$AJ$41="Muy Baja",'Mapa final'!$AL$41="Moderado"),CONCATENATE("R2C",'Mapa final'!$S$41),"")</f>
        <v/>
      </c>
      <c r="Z56" s="54" t="str">
        <f>IF(AND('Mapa final'!$AJ$42="Muy Baja",'Mapa final'!$AL$42="Moderado"),CONCATENATE("R2C",'Mapa final'!$S$42),"")</f>
        <v/>
      </c>
      <c r="AA56" s="54" t="str">
        <f>IF(AND('Mapa final'!$AJ$43="Muy Baja",'Mapa final'!$AL$43="Moderado"),CONCATENATE("R2C",'Mapa final'!$S$43),"")</f>
        <v/>
      </c>
      <c r="AB56" s="55" t="str">
        <f>IF(AND('Mapa final'!$AJ$44="Muy Baja",'Mapa final'!$AL$44="Moderado"),CONCATENATE("R2C",'Mapa final'!$S$44),"")</f>
        <v/>
      </c>
      <c r="AC56" s="38" t="str">
        <f>IF(AND('Mapa final'!$AJ$39="Muy Baja",'Mapa final'!$AL$39="Mayor"),CONCATENATE("R2C",'Mapa final'!$S$39),"")</f>
        <v/>
      </c>
      <c r="AD56" s="39" t="str">
        <f>IF(AND('Mapa final'!$AJ$40="Muy Baja",'Mapa final'!$AL$40="Mayor"),CONCATENATE("R2C",'Mapa final'!$S$40),"")</f>
        <v/>
      </c>
      <c r="AE56" s="39" t="str">
        <f>IF(AND('Mapa final'!$AJ$41="Muy Baja",'Mapa final'!$AL$41="Mayor"),CONCATENATE("R2C",'Mapa final'!$S$41),"")</f>
        <v/>
      </c>
      <c r="AF56" s="39" t="str">
        <f>IF(AND('Mapa final'!$AJ$42="Muy Baja",'Mapa final'!$AL$42="Mayor"),CONCATENATE("R2C",'Mapa final'!$S$42),"")</f>
        <v/>
      </c>
      <c r="AG56" s="39" t="str">
        <f>IF(AND('Mapa final'!$AJ$43="Muy Baja",'Mapa final'!$AL$43="Mayor"),CONCATENATE("R2C",'Mapa final'!$S$43),"")</f>
        <v/>
      </c>
      <c r="AH56" s="40" t="str">
        <f>IF(AND('Mapa final'!$AJ$44="Muy Baja",'Mapa final'!$AL$44="Mayor"),CONCATENATE("R2C",'Mapa final'!$S$44),"")</f>
        <v/>
      </c>
      <c r="AI56" s="41" t="str">
        <f>IF(AND('Mapa final'!$AJ$39="Muy Baja",'Mapa final'!$AL$39="Catastrófico"),CONCATENATE("R2C",'Mapa final'!$S$39),"")</f>
        <v/>
      </c>
      <c r="AJ56" s="42" t="str">
        <f>IF(AND('Mapa final'!$AJ$40="Muy Baja",'Mapa final'!$AL$40="Catastrófico"),CONCATENATE("R2C",'Mapa final'!$S$40),"")</f>
        <v/>
      </c>
      <c r="AK56" s="42" t="str">
        <f>IF(AND('Mapa final'!$AJ$41="Muy Baja",'Mapa final'!$AL$41="Catastrófico"),CONCATENATE("R2C",'Mapa final'!$S$41),"")</f>
        <v/>
      </c>
      <c r="AL56" s="42" t="str">
        <f>IF(AND('Mapa final'!$AJ$42="Muy Baja",'Mapa final'!$AL$42="Catastrófico"),CONCATENATE("R2C",'Mapa final'!$S$42),"")</f>
        <v/>
      </c>
      <c r="AM56" s="42" t="str">
        <f>IF(AND('Mapa final'!$AJ$43="Muy Baja",'Mapa final'!$AL$43="Catastrófico"),CONCATENATE("R2C",'Mapa final'!$S$43),"")</f>
        <v/>
      </c>
      <c r="AN56" s="43" t="str">
        <f>IF(AND('Mapa final'!$AJ$44="Muy Baja",'Mapa final'!$AL$44="Catastrófico"),CONCATENATE("R2C",'Mapa final'!$S$44),"")</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364"/>
      <c r="D57" s="364"/>
      <c r="E57" s="365"/>
      <c r="F57" s="459"/>
      <c r="G57" s="460"/>
      <c r="H57" s="460"/>
      <c r="I57" s="460"/>
      <c r="J57" s="461"/>
      <c r="K57" s="62" t="str">
        <f>IF(AND('Mapa final'!$AJ$45="Muy Baja",'Mapa final'!$AL$45="Leve"),CONCATENATE("R2C",'Mapa final'!$S$45),"")</f>
        <v/>
      </c>
      <c r="L57" s="63" t="str">
        <f>IF(AND('Mapa final'!$AJ$46="Muy Baja",'Mapa final'!$AL$46="Leve"),CONCATENATE("R2C",'Mapa final'!$S$46),"")</f>
        <v/>
      </c>
      <c r="M57" s="63" t="str">
        <f>IF(AND('Mapa final'!$AJ$47="Muy Baja",'Mapa final'!$AL$47="Leve"),CONCATENATE("R2C",'Mapa final'!$S$47),"")</f>
        <v/>
      </c>
      <c r="N57" s="63" t="str">
        <f>IF(AND('Mapa final'!$AJ$48="Muy Baja",'Mapa final'!$AL$48="Leve"),CONCATENATE("R2C",'Mapa final'!$S$48),"")</f>
        <v/>
      </c>
      <c r="O57" s="63" t="str">
        <f>IF(AND('Mapa final'!$AJ$49="Muy Baja",'Mapa final'!$AL$49="Leve"),CONCATENATE("R2C",'Mapa final'!$S$49),"")</f>
        <v/>
      </c>
      <c r="P57" s="64" t="str">
        <f>IF(AND('Mapa final'!$AJ$60="Muy Baja",'Mapa final'!$AL$50="Leve"),CONCATENATE("R2C",'Mapa final'!$S$50),"")</f>
        <v/>
      </c>
      <c r="Q57" s="62" t="str">
        <f>IF(AND('Mapa final'!$AJ$45="Muy Baja",'Mapa final'!$AL$45="Menor"),CONCATENATE("R2C",'Mapa final'!$S$45),"")</f>
        <v/>
      </c>
      <c r="R57" s="63" t="str">
        <f>IF(AND('Mapa final'!$AJ$46="Muy Baja",'Mapa final'!$AL$46="Menor"),CONCATENATE("R2C",'Mapa final'!$S$46),"")</f>
        <v/>
      </c>
      <c r="S57" s="63" t="str">
        <f>IF(AND('Mapa final'!$AJ$47="Muy Baja",'Mapa final'!$AL$47="Menor"),CONCATENATE("R2C",'Mapa final'!$S$47),"")</f>
        <v/>
      </c>
      <c r="T57" s="63" t="str">
        <f>IF(AND('Mapa final'!$AJ$48="Muy Baja",'Mapa final'!$AL$48="Menor"),CONCATENATE("R2C",'Mapa final'!$S$48),"")</f>
        <v/>
      </c>
      <c r="U57" s="63" t="str">
        <f>IF(AND('Mapa final'!$AJ$49="Muy Baja",'Mapa final'!$AL$49="Menor"),CONCATENATE("R2C",'Mapa final'!$S$49),"")</f>
        <v/>
      </c>
      <c r="V57" s="64" t="str">
        <f>IF(AND('Mapa final'!$AJ$60="Muy Baja",'Mapa final'!$AL$50="Menor"),CONCATENATE("R2C",'Mapa final'!$S$50),"")</f>
        <v/>
      </c>
      <c r="W57" s="53" t="str">
        <f>IF(AND('Mapa final'!$AJ$45="Muy Baja",'Mapa final'!$AL$45="Moderado"),CONCATENATE("R2C",'Mapa final'!$S$45),"")</f>
        <v/>
      </c>
      <c r="X57" s="54" t="str">
        <f>IF(AND('Mapa final'!$AJ$46="Muy Baja",'Mapa final'!$AL$46="Moderado"),CONCATENATE("R2C",'Mapa final'!$S$46),"")</f>
        <v/>
      </c>
      <c r="Y57" s="54" t="str">
        <f>IF(AND('Mapa final'!$AJ$47="Muy Baja",'Mapa final'!$AL$47="Moderado"),CONCATENATE("R2C",'Mapa final'!$S$47),"")</f>
        <v/>
      </c>
      <c r="Z57" s="54" t="str">
        <f>IF(AND('Mapa final'!$AJ$48="Muy Baja",'Mapa final'!$AL$48="Moderado"),CONCATENATE("R2C",'Mapa final'!$S$48),"")</f>
        <v/>
      </c>
      <c r="AA57" s="54" t="str">
        <f>IF(AND('Mapa final'!$AJ$49="Muy Baja",'Mapa final'!$AL$49="Moderado"),CONCATENATE("R2C",'Mapa final'!$S$49),"")</f>
        <v/>
      </c>
      <c r="AB57" s="55" t="str">
        <f>IF(AND('Mapa final'!$AJ$60="Muy Baja",'Mapa final'!$AL$50="Moderado"),CONCATENATE("R2C",'Mapa final'!$S$50),"")</f>
        <v/>
      </c>
      <c r="AC57" s="38" t="str">
        <f>IF(AND('Mapa final'!$AJ$45="Muy Baja",'Mapa final'!$AL$45="Mayor"),CONCATENATE("R2C",'Mapa final'!$S$45),"")</f>
        <v/>
      </c>
      <c r="AD57" s="39" t="str">
        <f>IF(AND('Mapa final'!$AJ$46="Muy Baja",'Mapa final'!$AL$46="Mayor"),CONCATENATE("R2C",'Mapa final'!$S$46),"")</f>
        <v/>
      </c>
      <c r="AE57" s="39" t="str">
        <f>IF(AND('Mapa final'!$AJ$47="Muy Baja",'Mapa final'!$AL$47="Mayor"),CONCATENATE("R2C",'Mapa final'!$S$47),"")</f>
        <v/>
      </c>
      <c r="AF57" s="39" t="str">
        <f>IF(AND('Mapa final'!$AJ$48="Muy Baja",'Mapa final'!$AL$48="Mayor"),CONCATENATE("R2C",'Mapa final'!$S$48),"")</f>
        <v/>
      </c>
      <c r="AG57" s="39" t="str">
        <f>IF(AND('Mapa final'!$AJ$49="Muy Baja",'Mapa final'!$AL$49="Mayor"),CONCATENATE("R2C",'Mapa final'!$S$49),"")</f>
        <v/>
      </c>
      <c r="AH57" s="40" t="str">
        <f>IF(AND('Mapa final'!$AJ$60="Muy Baja",'Mapa final'!$AL$50="Mayor"),CONCATENATE("R2C",'Mapa final'!$S$50),"")</f>
        <v/>
      </c>
      <c r="AI57" s="41" t="str">
        <f>IF(AND('Mapa final'!$AJ$45="Muy Baja",'Mapa final'!$AL$45="Catastrófico"),CONCATENATE("R2C",'Mapa final'!$S$45),"")</f>
        <v/>
      </c>
      <c r="AJ57" s="42" t="str">
        <f>IF(AND('Mapa final'!$AJ$46="Muy Baja",'Mapa final'!$AL$46="Catastrófico"),CONCATENATE("R2C",'Mapa final'!$S$46),"")</f>
        <v/>
      </c>
      <c r="AK57" s="42" t="str">
        <f>IF(AND('Mapa final'!$AJ$47="Muy Baja",'Mapa final'!$AL$47="Catastrófico"),CONCATENATE("R2C",'Mapa final'!$S$47),"")</f>
        <v/>
      </c>
      <c r="AL57" s="42" t="str">
        <f>IF(AND('Mapa final'!$AJ$48="Muy Baja",'Mapa final'!$AL$48="Catastrófico"),CONCATENATE("R2C",'Mapa final'!$S$48),"")</f>
        <v/>
      </c>
      <c r="AM57" s="42" t="str">
        <f>IF(AND('Mapa final'!$AJ$49="Muy Baja",'Mapa final'!$AL$49="Catastrófico"),CONCATENATE("R2C",'Mapa final'!$S$49),"")</f>
        <v/>
      </c>
      <c r="AN57" s="43" t="str">
        <f>IF(AND('Mapa final'!$AJ$60="Muy Baja",'Mapa final'!$AL$50="Catastrófico"),CONCATENATE("R2C",'Mapa final'!$S$50),"")</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364"/>
      <c r="D58" s="364"/>
      <c r="E58" s="365"/>
      <c r="F58" s="459"/>
      <c r="G58" s="460"/>
      <c r="H58" s="460"/>
      <c r="I58" s="460"/>
      <c r="J58" s="461"/>
      <c r="K58" s="62" t="str">
        <f>IF(AND('Mapa final'!$AJ$51="Muy Baja",'Mapa final'!$AL$51="Leve"),CONCATENATE("R2C",'Mapa final'!$S$51),"")</f>
        <v/>
      </c>
      <c r="L58" s="63" t="str">
        <f>IF(AND('Mapa final'!$AJ$52="Muy Baja",'Mapa final'!$AL$52="Leve"),CONCATENATE("R2C",'Mapa final'!$S$52),"")</f>
        <v/>
      </c>
      <c r="M58" s="63" t="str">
        <f>IF(AND('Mapa final'!$AJ$53="Muy Baja",'Mapa final'!$AL$53="Leve"),CONCATENATE("R2C",'Mapa final'!$S$53),"")</f>
        <v/>
      </c>
      <c r="N58" s="63" t="str">
        <f>IF(AND('Mapa final'!$AJ$54="Muy Baja",'Mapa final'!$AL$54="Leve"),CONCATENATE("R2C",'Mapa final'!$S$54),"")</f>
        <v/>
      </c>
      <c r="O58" s="63" t="str">
        <f>IF(AND('Mapa final'!$AJ$55="Muy Baja",'Mapa final'!$AL$55="Leve"),CONCATENATE("R2C",'Mapa final'!$S$55),"")</f>
        <v/>
      </c>
      <c r="P58" s="64" t="str">
        <f>IF(AND('Mapa final'!$AJ$56="Muy Baja",'Mapa final'!$AL$56="Leve"),CONCATENATE("R2C",'Mapa final'!$S$56),"")</f>
        <v/>
      </c>
      <c r="Q58" s="62" t="str">
        <f>IF(AND('Mapa final'!$AJ$51="Muy Baja",'Mapa final'!$AL$51="Menor"),CONCATENATE("R2C",'Mapa final'!$S$51),"")</f>
        <v/>
      </c>
      <c r="R58" s="63" t="str">
        <f>IF(AND('Mapa final'!$AJ$52="Muy Baja",'Mapa final'!$AL$52="Menor"),CONCATENATE("R2C",'Mapa final'!$S$52),"")</f>
        <v/>
      </c>
      <c r="S58" s="63" t="str">
        <f>IF(AND('Mapa final'!$AJ$53="Muy Baja",'Mapa final'!$AL$53="Menor"),CONCATENATE("R2C",'Mapa final'!$S$53),"")</f>
        <v/>
      </c>
      <c r="T58" s="63" t="str">
        <f>IF(AND('Mapa final'!$AJ$54="Muy Baja",'Mapa final'!$AL$54="Menor"),CONCATENATE("R2C",'Mapa final'!$S$54),"")</f>
        <v/>
      </c>
      <c r="U58" s="63" t="str">
        <f>IF(AND('Mapa final'!$AJ$55="Muy Baja",'Mapa final'!$AL$55="Menor"),CONCATENATE("R2C",'Mapa final'!$S$55),"")</f>
        <v/>
      </c>
      <c r="V58" s="64" t="str">
        <f>IF(AND('Mapa final'!$AJ$56="Muy Baja",'Mapa final'!$AL$56="Menor"),CONCATENATE("R2C",'Mapa final'!$S$56),"")</f>
        <v/>
      </c>
      <c r="W58" s="53" t="str">
        <f>IF(AND('Mapa final'!$AJ$51="Muy Baja",'Mapa final'!$AL$51="Moderado"),CONCATENATE("R2C",'Mapa final'!$S$51),"")</f>
        <v/>
      </c>
      <c r="X58" s="54" t="str">
        <f>IF(AND('Mapa final'!$AJ$52="Muy Baja",'Mapa final'!$AL$52="Moderado"),CONCATENATE("R2C",'Mapa final'!$S$52),"")</f>
        <v/>
      </c>
      <c r="Y58" s="54" t="str">
        <f>IF(AND('Mapa final'!$AJ$53="Muy Baja",'Mapa final'!$AL$53="Moderado"),CONCATENATE("R2C",'Mapa final'!$S$53),"")</f>
        <v/>
      </c>
      <c r="Z58" s="54" t="str">
        <f>IF(AND('Mapa final'!$AJ$54="Muy Baja",'Mapa final'!$AL$54="Moderado"),CONCATENATE("R2C",'Mapa final'!$S$54),"")</f>
        <v/>
      </c>
      <c r="AA58" s="54" t="str">
        <f>IF(AND('Mapa final'!$AJ$55="Muy Baja",'Mapa final'!$AL$55="Moderado"),CONCATENATE("R2C",'Mapa final'!$S$55),"")</f>
        <v/>
      </c>
      <c r="AB58" s="55" t="str">
        <f>IF(AND('Mapa final'!$AJ$56="Muy Baja",'Mapa final'!$AL$56="Moderado"),CONCATENATE("R2C",'Mapa final'!$S$56),"")</f>
        <v/>
      </c>
      <c r="AC58" s="38" t="str">
        <f>IF(AND('Mapa final'!$AJ$51="Muy Baja",'Mapa final'!$AL$51="Mayor"),CONCATENATE("R2C",'Mapa final'!$S$51),"")</f>
        <v/>
      </c>
      <c r="AD58" s="39" t="str">
        <f>IF(AND('Mapa final'!$AJ$52="Muy Baja",'Mapa final'!$AL$52="Mayor"),CONCATENATE("R2C",'Mapa final'!$S$52),"")</f>
        <v/>
      </c>
      <c r="AE58" s="39" t="str">
        <f>IF(AND('Mapa final'!$AJ$53="Muy Baja",'Mapa final'!$AL$53="Mayor"),CONCATENATE("R2C",'Mapa final'!$S$53),"")</f>
        <v/>
      </c>
      <c r="AF58" s="39" t="str">
        <f>IF(AND('Mapa final'!$AJ$54="Muy Baja",'Mapa final'!$AL$54="Mayor"),CONCATENATE("R2C",'Mapa final'!$S$54),"")</f>
        <v/>
      </c>
      <c r="AG58" s="39" t="str">
        <f>IF(AND('Mapa final'!$AJ$55="Muy Baja",'Mapa final'!$AL$55="Mayor"),CONCATENATE("R2C",'Mapa final'!$S$55),"")</f>
        <v/>
      </c>
      <c r="AH58" s="40" t="str">
        <f>IF(AND('Mapa final'!$AJ$56="Muy Baja",'Mapa final'!$AL$56="Mayor"),CONCATENATE("R2C",'Mapa final'!$S$56),"")</f>
        <v/>
      </c>
      <c r="AI58" s="41" t="str">
        <f>IF(AND('Mapa final'!$AJ$51="Muy Baja",'Mapa final'!$AL$51="Catastrófico"),CONCATENATE("R2C",'Mapa final'!$S$51),"")</f>
        <v/>
      </c>
      <c r="AJ58" s="42" t="str">
        <f>IF(AND('Mapa final'!$AJ$52="Muy Baja",'Mapa final'!$AL$52="Catastrófico"),CONCATENATE("R2C",'Mapa final'!$S$52),"")</f>
        <v/>
      </c>
      <c r="AK58" s="42" t="str">
        <f>IF(AND('Mapa final'!$AJ$53="Muy Baja",'Mapa final'!$AL$53="Catastrófico"),CONCATENATE("R2C",'Mapa final'!$S$53),"")</f>
        <v/>
      </c>
      <c r="AL58" s="42" t="str">
        <f>IF(AND('Mapa final'!$AJ$54="Muy Baja",'Mapa final'!$AL$54="Catastrófico"),CONCATENATE("R2C",'Mapa final'!$S$54),"")</f>
        <v/>
      </c>
      <c r="AM58" s="42" t="str">
        <f>IF(AND('Mapa final'!$AJ$55="Muy Baja",'Mapa final'!$AL$55="Catastrófico"),CONCATENATE("R2C",'Mapa final'!$S$55),"")</f>
        <v/>
      </c>
      <c r="AN58" s="43" t="str">
        <f>IF(AND('Mapa final'!$AJ$56="Muy Baja",'Mapa final'!$AL$56="Catastrófico"),CONCATENATE("R2C",'Mapa final'!$S$56),"")</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364"/>
      <c r="D59" s="364"/>
      <c r="E59" s="365"/>
      <c r="F59" s="459"/>
      <c r="G59" s="460"/>
      <c r="H59" s="460"/>
      <c r="I59" s="460"/>
      <c r="J59" s="461"/>
      <c r="K59" s="62" t="str">
        <f>IF(AND('Mapa final'!$AJ$57="Muy Baja",'Mapa final'!$AL$57="Leve"),CONCATENATE("R2C",'Mapa final'!$S$57),"")</f>
        <v/>
      </c>
      <c r="L59" s="63" t="str">
        <f>IF(AND('Mapa final'!$AJ$58="Muy Baja",'Mapa final'!$AL$58="Leve"),CONCATENATE("R2C",'Mapa final'!$S$58),"")</f>
        <v/>
      </c>
      <c r="M59" s="63" t="str">
        <f>IF(AND('Mapa final'!$AJ$59="Muy Baja",'Mapa final'!$AL$59="Leve"),CONCATENATE("R2C",'Mapa final'!$S$59),"")</f>
        <v/>
      </c>
      <c r="N59" s="63" t="str">
        <f>IF(AND('Mapa final'!$AJ$60="Muy Baja",'Mapa final'!$AL$60="Leve"),CONCATENATE("R2C",'Mapa final'!$S$60),"")</f>
        <v/>
      </c>
      <c r="O59" s="63" t="str">
        <f>IF(AND('Mapa final'!$AJ$61="Muy Baja",'Mapa final'!$AL$61="Leve"),CONCATENATE("R2C",'Mapa final'!$S$61),"")</f>
        <v/>
      </c>
      <c r="P59" s="64" t="str">
        <f>IF(AND('Mapa final'!$AJ$62="Muy Baja",'Mapa final'!$AL$62="Leve"),CONCATENATE("R2C",'Mapa final'!$S$62),"")</f>
        <v/>
      </c>
      <c r="Q59" s="62" t="str">
        <f>IF(AND('Mapa final'!$AJ$57="Muy Baja",'Mapa final'!$AL$57="Menor"),CONCATENATE("R2C",'Mapa final'!$S$57),"")</f>
        <v/>
      </c>
      <c r="R59" s="63" t="str">
        <f>IF(AND('Mapa final'!$AJ$58="Muy Baja",'Mapa final'!$AL$58="Menor"),CONCATENATE("R2C",'Mapa final'!$S$58),"")</f>
        <v/>
      </c>
      <c r="S59" s="63" t="str">
        <f>IF(AND('Mapa final'!$AJ$59="Muy Baja",'Mapa final'!$AL$59="Menor"),CONCATENATE("R2C",'Mapa final'!$S$59),"")</f>
        <v/>
      </c>
      <c r="T59" s="63" t="str">
        <f>IF(AND('Mapa final'!$AJ$60="Muy Baja",'Mapa final'!$AL$60="Menor"),CONCATENATE("R2C",'Mapa final'!$S$60),"")</f>
        <v/>
      </c>
      <c r="U59" s="63" t="str">
        <f>IF(AND('Mapa final'!$AJ$61="Muy Baja",'Mapa final'!$AL$61="Menor"),CONCATENATE("R2C",'Mapa final'!$S$61),"")</f>
        <v/>
      </c>
      <c r="V59" s="64" t="str">
        <f>IF(AND('Mapa final'!$AJ$62="Muy Baja",'Mapa final'!$AL$62="Menor"),CONCATENATE("R2C",'Mapa final'!$S$62),"")</f>
        <v/>
      </c>
      <c r="W59" s="53" t="str">
        <f>IF(AND('Mapa final'!$AJ$57="Muy Baja",'Mapa final'!$AL$57="Moderado"),CONCATENATE("R2C",'Mapa final'!$S$57),"")</f>
        <v/>
      </c>
      <c r="X59" s="54" t="str">
        <f>IF(AND('Mapa final'!$AJ$58="Muy Baja",'Mapa final'!$AL$58="Moderado"),CONCATENATE("R2C",'Mapa final'!$S$58),"")</f>
        <v/>
      </c>
      <c r="Y59" s="54" t="str">
        <f>IF(AND('Mapa final'!$AJ$59="Muy Baja",'Mapa final'!$AL$59="Moderado"),CONCATENATE("R2C",'Mapa final'!$S$59),"")</f>
        <v/>
      </c>
      <c r="Z59" s="54" t="str">
        <f>IF(AND('Mapa final'!$AJ$60="Muy Baja",'Mapa final'!$AL$60="Moderado"),CONCATENATE("R2C",'Mapa final'!$S$60),"")</f>
        <v/>
      </c>
      <c r="AA59" s="54" t="str">
        <f>IF(AND('Mapa final'!$AJ$61="Muy Baja",'Mapa final'!$AL$61="Moderado"),CONCATENATE("R2C",'Mapa final'!$S$61),"")</f>
        <v/>
      </c>
      <c r="AB59" s="55" t="str">
        <f>IF(AND('Mapa final'!$AJ$62="Muy Baja",'Mapa final'!$AL$62="Moderado"),CONCATENATE("R2C",'Mapa final'!$S$62),"")</f>
        <v/>
      </c>
      <c r="AC59" s="38" t="str">
        <f>IF(AND('Mapa final'!$AJ$57="Muy Baja",'Mapa final'!$AL$57="Mayor"),CONCATENATE("R2C",'Mapa final'!$S$57),"")</f>
        <v/>
      </c>
      <c r="AD59" s="39" t="str">
        <f>IF(AND('Mapa final'!$AJ$58="Muy Baja",'Mapa final'!$AL$58="Mayor"),CONCATENATE("R2C",'Mapa final'!$S$58),"")</f>
        <v/>
      </c>
      <c r="AE59" s="39" t="str">
        <f>IF(AND('Mapa final'!$AJ$59="Muy Baja",'Mapa final'!$AL$59="Mayor"),CONCATENATE("R2C",'Mapa final'!$S$59),"")</f>
        <v/>
      </c>
      <c r="AF59" s="39" t="str">
        <f>IF(AND('Mapa final'!$AJ$60="Muy Baja",'Mapa final'!$AL$60="Mayor"),CONCATENATE("R2C",'Mapa final'!$S$60),"")</f>
        <v/>
      </c>
      <c r="AG59" s="39" t="str">
        <f>IF(AND('Mapa final'!$AJ$61="Muy Baja",'Mapa final'!$AL$61="Mayor"),CONCATENATE("R2C",'Mapa final'!$S$61),"")</f>
        <v/>
      </c>
      <c r="AH59" s="40" t="str">
        <f>IF(AND('Mapa final'!$AJ$62="Muy Baja",'Mapa final'!$AL$62="Mayor"),CONCATENATE("R2C",'Mapa final'!$S$62),"")</f>
        <v/>
      </c>
      <c r="AI59" s="41" t="str">
        <f>IF(AND('Mapa final'!$AJ$57="Muy Baja",'Mapa final'!$AL$57="Catastrófico"),CONCATENATE("R2C",'Mapa final'!$S$57),"")</f>
        <v/>
      </c>
      <c r="AJ59" s="42" t="str">
        <f>IF(AND('Mapa final'!$AJ$58="Muy Baja",'Mapa final'!$AL$58="Catastrófico"),CONCATENATE("R2C",'Mapa final'!$S$58),"")</f>
        <v/>
      </c>
      <c r="AK59" s="42" t="str">
        <f>IF(AND('Mapa final'!$AJ$59="Muy Baja",'Mapa final'!$AL$59="Catastrófico"),CONCATENATE("R2C",'Mapa final'!$S$59),"")</f>
        <v/>
      </c>
      <c r="AL59" s="42" t="str">
        <f>IF(AND('Mapa final'!$AJ$60="Muy Baja",'Mapa final'!$AL$60="Catastrófico"),CONCATENATE("R2C",'Mapa final'!$S$60),"")</f>
        <v/>
      </c>
      <c r="AM59" s="42" t="str">
        <f>IF(AND('Mapa final'!$AJ$61="Muy Baja",'Mapa final'!$AL$61="Catastrófico"),CONCATENATE("R2C",'Mapa final'!$S$61),"")</f>
        <v/>
      </c>
      <c r="AN59" s="43" t="str">
        <f>IF(AND('Mapa final'!$AJ$62="Muy Baja",'Mapa final'!$AL$62="Catastrófico"),CONCATENATE("R2C",'Mapa final'!$S$62),"")</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364"/>
      <c r="D60" s="364"/>
      <c r="E60" s="365"/>
      <c r="F60" s="459"/>
      <c r="G60" s="460"/>
      <c r="H60" s="460"/>
      <c r="I60" s="460"/>
      <c r="J60" s="461"/>
      <c r="K60" s="62" t="str">
        <f>IF(AND('Mapa final'!$AJ$63="Muy Baja",'Mapa final'!$AL$63="Leve"),CONCATENATE("R2C",'Mapa final'!$S$63),"")</f>
        <v/>
      </c>
      <c r="L60" s="63" t="str">
        <f>IF(AND('Mapa final'!$AJ$64="Muy Baja",'Mapa final'!$AL$64="Leve"),CONCATENATE("R2C",'Mapa final'!$S$64),"")</f>
        <v/>
      </c>
      <c r="M60" s="63" t="str">
        <f>IF(AND('Mapa final'!$AJ$65="Muy Baja",'Mapa final'!$AL$65="Leve"),CONCATENATE("R2C",'Mapa final'!$S$65),"")</f>
        <v/>
      </c>
      <c r="N60" s="63" t="str">
        <f>IF(AND('Mapa final'!$AJ$66="Muy Baja",'Mapa final'!$AL$66="Leve"),CONCATENATE("R2C",'Mapa final'!$S$66),"")</f>
        <v/>
      </c>
      <c r="O60" s="63" t="str">
        <f>IF(AND('Mapa final'!$AJ$67="Muy Baja",'Mapa final'!$AL$67="Leve"),CONCATENATE("R2C",'Mapa final'!$S$67),"")</f>
        <v/>
      </c>
      <c r="P60" s="64" t="str">
        <f>IF(AND('Mapa final'!$AJ$68="Muy Baja",'Mapa final'!$AL$68="Leve"),CONCATENATE("R2C",'Mapa final'!$S$68),"")</f>
        <v/>
      </c>
      <c r="Q60" s="62" t="str">
        <f>IF(AND('Mapa final'!$AJ$63="Muy Baja",'Mapa final'!$AL$63="Menor"),CONCATENATE("R2C",'Mapa final'!$S$63),"")</f>
        <v/>
      </c>
      <c r="R60" s="63" t="str">
        <f>IF(AND('Mapa final'!$AJ$64="Muy Baja",'Mapa final'!$AL$64="Menor"),CONCATENATE("R2C",'Mapa final'!$S$64),"")</f>
        <v/>
      </c>
      <c r="S60" s="63" t="str">
        <f>IF(AND('Mapa final'!$AJ$65="Muy Baja",'Mapa final'!$AL$65="Menor"),CONCATENATE("R2C",'Mapa final'!$S$65),"")</f>
        <v/>
      </c>
      <c r="T60" s="63" t="str">
        <f>IF(AND('Mapa final'!$AJ$66="Muy Baja",'Mapa final'!$AL$66="Menor"),CONCATENATE("R2C",'Mapa final'!$S$66),"")</f>
        <v/>
      </c>
      <c r="U60" s="63" t="str">
        <f>IF(AND('Mapa final'!$AJ$67="Muy Baja",'Mapa final'!$AL$67="Menor"),CONCATENATE("R2C",'Mapa final'!$S$67),"")</f>
        <v/>
      </c>
      <c r="V60" s="64" t="str">
        <f>IF(AND('Mapa final'!$AJ$68="Muy Baja",'Mapa final'!$AL$68="Menor"),CONCATENATE("R2C",'Mapa final'!$S$68),"")</f>
        <v/>
      </c>
      <c r="W60" s="53" t="str">
        <f>IF(AND('Mapa final'!$AJ$63="Muy Baja",'Mapa final'!$AL$63="Moderado"),CONCATENATE("R2C",'Mapa final'!$S$63),"")</f>
        <v/>
      </c>
      <c r="X60" s="54" t="str">
        <f>IF(AND('Mapa final'!$AJ$64="Muy Baja",'Mapa final'!$AL$64="Moderado"),CONCATENATE("R2C",'Mapa final'!$S$64),"")</f>
        <v/>
      </c>
      <c r="Y60" s="54" t="str">
        <f>IF(AND('Mapa final'!$AJ$65="Muy Baja",'Mapa final'!$AL$65="Moderado"),CONCATENATE("R2C",'Mapa final'!$S$65),"")</f>
        <v/>
      </c>
      <c r="Z60" s="54" t="str">
        <f>IF(AND('Mapa final'!$AJ$66="Muy Baja",'Mapa final'!$AL$66="Moderado"),CONCATENATE("R2C",'Mapa final'!$S$66),"")</f>
        <v/>
      </c>
      <c r="AA60" s="54" t="str">
        <f>IF(AND('Mapa final'!$AJ$67="Muy Baja",'Mapa final'!$AL$67="Moderado"),CONCATENATE("R2C",'Mapa final'!$S$67),"")</f>
        <v/>
      </c>
      <c r="AB60" s="55" t="str">
        <f>IF(AND('Mapa final'!$AJ$68="Muy Baja",'Mapa final'!$AL$68="Moderado"),CONCATENATE("R2C",'Mapa final'!$S$68),"")</f>
        <v/>
      </c>
      <c r="AC60" s="38" t="str">
        <f>IF(AND('Mapa final'!$AJ$63="Muy Baja",'Mapa final'!$AL$63="Mayor"),CONCATENATE("R2C",'Mapa final'!$S$63),"")</f>
        <v/>
      </c>
      <c r="AD60" s="39" t="str">
        <f>IF(AND('Mapa final'!$AJ$64="Muy Baja",'Mapa final'!$AL$64="Mayor"),CONCATENATE("R2C",'Mapa final'!$S$64),"")</f>
        <v/>
      </c>
      <c r="AE60" s="39" t="str">
        <f>IF(AND('Mapa final'!$AJ$65="Muy Baja",'Mapa final'!$AL$65="Mayor"),CONCATENATE("R2C",'Mapa final'!$S$65),"")</f>
        <v/>
      </c>
      <c r="AF60" s="39" t="str">
        <f>IF(AND('Mapa final'!$AJ$66="Muy Baja",'Mapa final'!$AL$66="Mayor"),CONCATENATE("R2C",'Mapa final'!$S$66),"")</f>
        <v/>
      </c>
      <c r="AG60" s="39" t="str">
        <f>IF(AND('Mapa final'!$AJ$67="Muy Baja",'Mapa final'!$AL$67="Mayor"),CONCATENATE("R2C",'Mapa final'!$S$67),"")</f>
        <v/>
      </c>
      <c r="AH60" s="40" t="str">
        <f>IF(AND('Mapa final'!$AJ$68="Muy Baja",'Mapa final'!$AL$68="Mayor"),CONCATENATE("R2C",'Mapa final'!$S$68),"")</f>
        <v/>
      </c>
      <c r="AI60" s="41" t="str">
        <f>IF(AND('Mapa final'!$AJ$63="Muy Baja",'Mapa final'!$AL$63="Catastrófico"),CONCATENATE("R2C",'Mapa final'!$S$63),"")</f>
        <v/>
      </c>
      <c r="AJ60" s="42" t="str">
        <f>IF(AND('Mapa final'!$AJ$64="Muy Baja",'Mapa final'!$AL$64="Catastrófico"),CONCATENATE("R2C",'Mapa final'!$S$64),"")</f>
        <v/>
      </c>
      <c r="AK60" s="42" t="str">
        <f>IF(AND('Mapa final'!$AJ$65="Muy Baja",'Mapa final'!$AL$65="Catastrófico"),CONCATENATE("R2C",'Mapa final'!$S$65),"")</f>
        <v/>
      </c>
      <c r="AL60" s="42" t="str">
        <f>IF(AND('Mapa final'!$AJ$66="Muy Baja",'Mapa final'!$AL$66="Catastrófico"),CONCATENATE("R2C",'Mapa final'!$S$66),"")</f>
        <v/>
      </c>
      <c r="AM60" s="42" t="str">
        <f>IF(AND('Mapa final'!$AJ$67="Muy Baja",'Mapa final'!$AL$67="Catastrófico"),CONCATENATE("R2C",'Mapa final'!$S$67),"")</f>
        <v/>
      </c>
      <c r="AN60" s="43" t="str">
        <f>IF(AND('Mapa final'!$AJ$68="Muy Baja",'Mapa final'!$AL$68="Catastrófico"),CONCATENATE("R2C",'Mapa final'!$S$68),"")</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364"/>
      <c r="D61" s="364"/>
      <c r="E61" s="365"/>
      <c r="F61" s="462"/>
      <c r="G61" s="463"/>
      <c r="H61" s="463"/>
      <c r="I61" s="463"/>
      <c r="J61" s="464"/>
      <c r="K61" s="65" t="str">
        <f>IF(AND('Mapa final'!$AJ$69="Muy Baja",'Mapa final'!$AL$69="Leve"),CONCATENATE("R2C",'Mapa final'!$S$69),"")</f>
        <v/>
      </c>
      <c r="L61" s="66" t="str">
        <f>IF(AND('Mapa final'!$AJ$70="Muy Baja",'Mapa final'!$AL$70="Leve"),CONCATENATE("R2C",'Mapa final'!$S$70),"")</f>
        <v/>
      </c>
      <c r="M61" s="66" t="str">
        <f>IF(AND('Mapa final'!$AJ$71="Muy Baja",'Mapa final'!$AL$71="Leve"),CONCATENATE("R2C",'Mapa final'!$S$71),"")</f>
        <v/>
      </c>
      <c r="N61" s="66" t="str">
        <f>IF(AND('Mapa final'!$AJ$72="Muy Baja",'Mapa final'!$AL$72="Leve"),CONCATENATE("R2C",'Mapa final'!$S$72),"")</f>
        <v/>
      </c>
      <c r="O61" s="66" t="str">
        <f>IF(AND('Mapa final'!$AJ$74="Muy Baja",'Mapa final'!$AL$74="Leve"),CONCATENATE("R2C",'Mapa final'!$S$74),"")</f>
        <v/>
      </c>
      <c r="P61" s="67" t="str">
        <f>IF(AND('Mapa final'!$AJ$75="Muy Baja",'Mapa final'!$AL$75="Leve"),CONCATENATE("R2C",'Mapa final'!$S$75),"")</f>
        <v/>
      </c>
      <c r="Q61" s="65" t="str">
        <f>IF(AND('Mapa final'!$AJ$69="Muy Baja",'Mapa final'!$AL$69="Menor"),CONCATENATE("R2C",'Mapa final'!$S$69),"")</f>
        <v/>
      </c>
      <c r="R61" s="66" t="str">
        <f>IF(AND('Mapa final'!$AJ$70="Muy Baja",'Mapa final'!$AL$70="Menor"),CONCATENATE("R2C",'Mapa final'!$S$70),"")</f>
        <v/>
      </c>
      <c r="S61" s="66" t="str">
        <f>IF(AND('Mapa final'!$AJ$71="Muy Baja",'Mapa final'!$AL$71="Menor"),CONCATENATE("R2C",'Mapa final'!$S$71),"")</f>
        <v/>
      </c>
      <c r="T61" s="66" t="str">
        <f>IF(AND('Mapa final'!$AJ$72="Muy Baja",'Mapa final'!$AL$72="Menor"),CONCATENATE("R2C",'Mapa final'!$S$72),"")</f>
        <v/>
      </c>
      <c r="U61" s="66" t="str">
        <f>IF(AND('Mapa final'!$AJ$74="Muy Baja",'Mapa final'!$AL$74="Menor"),CONCATENATE("R2C",'Mapa final'!$S$74),"")</f>
        <v/>
      </c>
      <c r="V61" s="67" t="str">
        <f>IF(AND('Mapa final'!$AJ$75="Muy Baja",'Mapa final'!$AL$75="Menor"),CONCATENATE("R2C",'Mapa final'!$S$75),"")</f>
        <v/>
      </c>
      <c r="W61" s="56" t="str">
        <f>IF(AND('Mapa final'!$AJ$69="Muy Baja",'Mapa final'!$AL$69="Moderado"),CONCATENATE("R2C",'Mapa final'!$S$69),"")</f>
        <v/>
      </c>
      <c r="X61" s="57" t="str">
        <f>IF(AND('Mapa final'!$AJ$70="Muy Baja",'Mapa final'!$AL$70="Moderado"),CONCATENATE("R2C",'Mapa final'!$S$70),"")</f>
        <v/>
      </c>
      <c r="Y61" s="57" t="str">
        <f>IF(AND('Mapa final'!$AJ$71="Muy Baja",'Mapa final'!$AL$71="Moderado"),CONCATENATE("R2C",'Mapa final'!$S$71),"")</f>
        <v/>
      </c>
      <c r="Z61" s="57" t="str">
        <f>IF(AND('Mapa final'!$AJ$72="Muy Baja",'Mapa final'!$AL$72="Moderado"),CONCATENATE("R2C",'Mapa final'!$S$72),"")</f>
        <v/>
      </c>
      <c r="AA61" s="57" t="str">
        <f>IF(AND('Mapa final'!$AJ$74="Muy Baja",'Mapa final'!$AL$74="Moderado"),CONCATENATE("R2C",'Mapa final'!$S$74),"")</f>
        <v/>
      </c>
      <c r="AB61" s="58" t="str">
        <f>IF(AND('Mapa final'!$AJ$75="Muy Baja",'Mapa final'!$AL$75="Moderado"),CONCATENATE("R2C",'Mapa final'!$S$75),"")</f>
        <v/>
      </c>
      <c r="AC61" s="44" t="str">
        <f>IF(AND('Mapa final'!$AJ$69="Muy Baja",'Mapa final'!$AL$69="Mayor"),CONCATENATE("R2C",'Mapa final'!$S$69),"")</f>
        <v/>
      </c>
      <c r="AD61" s="45" t="str">
        <f>IF(AND('Mapa final'!$AJ$70="Muy Baja",'Mapa final'!$AL$70="Mayor"),CONCATENATE("R2C",'Mapa final'!$S$70),"")</f>
        <v/>
      </c>
      <c r="AE61" s="45" t="str">
        <f>IF(AND('Mapa final'!$AJ$71="Muy Baja",'Mapa final'!$AL$71="Mayor"),CONCATENATE("R2C",'Mapa final'!$S$71),"")</f>
        <v/>
      </c>
      <c r="AF61" s="45" t="str">
        <f>IF(AND('Mapa final'!$AJ$72="Muy Baja",'Mapa final'!$AL$72="Mayor"),CONCATENATE("R2C",'Mapa final'!$S$72),"")</f>
        <v/>
      </c>
      <c r="AG61" s="45" t="str">
        <f>IF(AND('Mapa final'!$AJ$74="Muy Baja",'Mapa final'!$AL$74="Mayor"),CONCATENATE("R2C",'Mapa final'!$S$74),"")</f>
        <v/>
      </c>
      <c r="AH61" s="46" t="str">
        <f>IF(AND('Mapa final'!$AJ$75="Muy Baja",'Mapa final'!$AL$75="Mayor"),CONCATENATE("R2C",'Mapa final'!$S$75),"")</f>
        <v/>
      </c>
      <c r="AI61" s="47" t="str">
        <f>IF(AND('Mapa final'!$AJ$69="Muy Baja",'Mapa final'!$AL$69="Catastrófico"),CONCATENATE("R2C",'Mapa final'!$S$69),"")</f>
        <v/>
      </c>
      <c r="AJ61" s="48" t="str">
        <f>IF(AND('Mapa final'!$AJ$70="Muy Baja",'Mapa final'!$AL$70="Catastrófico"),CONCATENATE("R2C",'Mapa final'!$S$70),"")</f>
        <v/>
      </c>
      <c r="AK61" s="48" t="str">
        <f>IF(AND('Mapa final'!$AJ$71="Muy Baja",'Mapa final'!$AL$71="Catastrófico"),CONCATENATE("R2C",'Mapa final'!$S$71),"")</f>
        <v/>
      </c>
      <c r="AL61" s="48" t="str">
        <f>IF(AND('Mapa final'!$AJ$72="Muy Baja",'Mapa final'!$AL$72="Catastrófico"),CONCATENATE("R2C",'Mapa final'!$S$72),"")</f>
        <v/>
      </c>
      <c r="AM61" s="48" t="str">
        <f>IF(AND('Mapa final'!$AJ$74="Muy Baja",'Mapa final'!$AL$74="Catastrófico"),CONCATENATE("R2C",'Mapa final'!$S$74),"")</f>
        <v/>
      </c>
      <c r="AN61" s="49" t="str">
        <f>IF(AND('Mapa final'!$AJ$75="Muy Baja",'Mapa final'!$AL$75="Catastrófico"),CONCATENATE("R2C",'Mapa final'!$S$75),"")</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56" t="s">
        <v>111</v>
      </c>
      <c r="L62" s="457"/>
      <c r="M62" s="457"/>
      <c r="N62" s="457"/>
      <c r="O62" s="457"/>
      <c r="P62" s="458"/>
      <c r="Q62" s="456" t="s">
        <v>110</v>
      </c>
      <c r="R62" s="457"/>
      <c r="S62" s="457"/>
      <c r="T62" s="457"/>
      <c r="U62" s="457"/>
      <c r="V62" s="458"/>
      <c r="W62" s="456" t="s">
        <v>109</v>
      </c>
      <c r="X62" s="457"/>
      <c r="Y62" s="457"/>
      <c r="Z62" s="457"/>
      <c r="AA62" s="457"/>
      <c r="AB62" s="458"/>
      <c r="AC62" s="456" t="s">
        <v>108</v>
      </c>
      <c r="AD62" s="507"/>
      <c r="AE62" s="457"/>
      <c r="AF62" s="457"/>
      <c r="AG62" s="457"/>
      <c r="AH62" s="458"/>
      <c r="AI62" s="456" t="s">
        <v>107</v>
      </c>
      <c r="AJ62" s="457"/>
      <c r="AK62" s="457"/>
      <c r="AL62" s="457"/>
      <c r="AM62" s="457"/>
      <c r="AN62" s="458"/>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59"/>
      <c r="L63" s="460"/>
      <c r="M63" s="460"/>
      <c r="N63" s="460"/>
      <c r="O63" s="460"/>
      <c r="P63" s="461"/>
      <c r="Q63" s="459"/>
      <c r="R63" s="460"/>
      <c r="S63" s="460"/>
      <c r="T63" s="460"/>
      <c r="U63" s="460"/>
      <c r="V63" s="461"/>
      <c r="W63" s="459"/>
      <c r="X63" s="460"/>
      <c r="Y63" s="460"/>
      <c r="Z63" s="460"/>
      <c r="AA63" s="460"/>
      <c r="AB63" s="461"/>
      <c r="AC63" s="459"/>
      <c r="AD63" s="460"/>
      <c r="AE63" s="460"/>
      <c r="AF63" s="460"/>
      <c r="AG63" s="460"/>
      <c r="AH63" s="461"/>
      <c r="AI63" s="459"/>
      <c r="AJ63" s="460"/>
      <c r="AK63" s="460"/>
      <c r="AL63" s="460"/>
      <c r="AM63" s="460"/>
      <c r="AN63" s="461"/>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59"/>
      <c r="L64" s="460"/>
      <c r="M64" s="460"/>
      <c r="N64" s="460"/>
      <c r="O64" s="460"/>
      <c r="P64" s="461"/>
      <c r="Q64" s="459"/>
      <c r="R64" s="460"/>
      <c r="S64" s="460"/>
      <c r="T64" s="460"/>
      <c r="U64" s="460"/>
      <c r="V64" s="461"/>
      <c r="W64" s="459"/>
      <c r="X64" s="460"/>
      <c r="Y64" s="460"/>
      <c r="Z64" s="460"/>
      <c r="AA64" s="460"/>
      <c r="AB64" s="461"/>
      <c r="AC64" s="459"/>
      <c r="AD64" s="460"/>
      <c r="AE64" s="460"/>
      <c r="AF64" s="460"/>
      <c r="AG64" s="460"/>
      <c r="AH64" s="461"/>
      <c r="AI64" s="459"/>
      <c r="AJ64" s="460"/>
      <c r="AK64" s="460"/>
      <c r="AL64" s="460"/>
      <c r="AM64" s="460"/>
      <c r="AN64" s="461"/>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59"/>
      <c r="L65" s="460"/>
      <c r="M65" s="460"/>
      <c r="N65" s="460"/>
      <c r="O65" s="460"/>
      <c r="P65" s="461"/>
      <c r="Q65" s="459"/>
      <c r="R65" s="460"/>
      <c r="S65" s="460"/>
      <c r="T65" s="460"/>
      <c r="U65" s="460"/>
      <c r="V65" s="461"/>
      <c r="W65" s="459"/>
      <c r="X65" s="460"/>
      <c r="Y65" s="460"/>
      <c r="Z65" s="460"/>
      <c r="AA65" s="460"/>
      <c r="AB65" s="461"/>
      <c r="AC65" s="459"/>
      <c r="AD65" s="460"/>
      <c r="AE65" s="460"/>
      <c r="AF65" s="460"/>
      <c r="AG65" s="460"/>
      <c r="AH65" s="461"/>
      <c r="AI65" s="459"/>
      <c r="AJ65" s="460"/>
      <c r="AK65" s="460"/>
      <c r="AL65" s="460"/>
      <c r="AM65" s="460"/>
      <c r="AN65" s="461"/>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59"/>
      <c r="L66" s="460"/>
      <c r="M66" s="460"/>
      <c r="N66" s="460"/>
      <c r="O66" s="460"/>
      <c r="P66" s="461"/>
      <c r="Q66" s="459"/>
      <c r="R66" s="460"/>
      <c r="S66" s="460"/>
      <c r="T66" s="460"/>
      <c r="U66" s="460"/>
      <c r="V66" s="461"/>
      <c r="W66" s="459"/>
      <c r="X66" s="460"/>
      <c r="Y66" s="460"/>
      <c r="Z66" s="460"/>
      <c r="AA66" s="460"/>
      <c r="AB66" s="461"/>
      <c r="AC66" s="459"/>
      <c r="AD66" s="460"/>
      <c r="AE66" s="460"/>
      <c r="AF66" s="460"/>
      <c r="AG66" s="460"/>
      <c r="AH66" s="461"/>
      <c r="AI66" s="459"/>
      <c r="AJ66" s="460"/>
      <c r="AK66" s="460"/>
      <c r="AL66" s="460"/>
      <c r="AM66" s="460"/>
      <c r="AN66" s="461"/>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62"/>
      <c r="L67" s="463"/>
      <c r="M67" s="463"/>
      <c r="N67" s="463"/>
      <c r="O67" s="463"/>
      <c r="P67" s="464"/>
      <c r="Q67" s="462"/>
      <c r="R67" s="463"/>
      <c r="S67" s="463"/>
      <c r="T67" s="463"/>
      <c r="U67" s="463"/>
      <c r="V67" s="464"/>
      <c r="W67" s="462"/>
      <c r="X67" s="463"/>
      <c r="Y67" s="463"/>
      <c r="Z67" s="463"/>
      <c r="AA67" s="463"/>
      <c r="AB67" s="464"/>
      <c r="AC67" s="462"/>
      <c r="AD67" s="463"/>
      <c r="AE67" s="463"/>
      <c r="AF67" s="463"/>
      <c r="AG67" s="463"/>
      <c r="AH67" s="464"/>
      <c r="AI67" s="462"/>
      <c r="AJ67" s="463"/>
      <c r="AK67" s="463"/>
      <c r="AL67" s="463"/>
      <c r="AM67" s="463"/>
      <c r="AN67" s="464"/>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A8:B8"/>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A4" sqref="A4"/>
    </sheetView>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08" t="s">
        <v>244</v>
      </c>
      <c r="C2" s="511" t="s">
        <v>205</v>
      </c>
      <c r="D2" s="512"/>
      <c r="E2" s="124" t="s">
        <v>390</v>
      </c>
      <c r="F2" s="125"/>
    </row>
    <row r="3" spans="1:6" ht="15.75" customHeight="1" x14ac:dyDescent="0.25">
      <c r="B3" s="509"/>
      <c r="C3" s="238"/>
      <c r="D3" s="240"/>
      <c r="E3" s="124" t="s">
        <v>264</v>
      </c>
      <c r="F3" s="125"/>
    </row>
    <row r="4" spans="1:6" ht="16.5" customHeight="1" x14ac:dyDescent="0.25">
      <c r="B4" s="509"/>
      <c r="C4" s="238"/>
      <c r="D4" s="240"/>
      <c r="E4" s="124" t="s">
        <v>389</v>
      </c>
      <c r="F4" s="125"/>
    </row>
    <row r="5" spans="1:6" ht="15" customHeight="1" thickBot="1" x14ac:dyDescent="0.3">
      <c r="B5" s="510"/>
      <c r="C5" s="513"/>
      <c r="D5" s="514"/>
      <c r="E5" s="124" t="s">
        <v>245</v>
      </c>
      <c r="F5" s="125"/>
    </row>
    <row r="7" spans="1:6" x14ac:dyDescent="0.25">
      <c r="A7" s="515" t="s">
        <v>266</v>
      </c>
      <c r="B7" s="142" t="s">
        <v>246</v>
      </c>
      <c r="C7" s="143" t="s">
        <v>247</v>
      </c>
      <c r="D7" s="143" t="s">
        <v>248</v>
      </c>
      <c r="E7" s="143" t="s">
        <v>249</v>
      </c>
    </row>
    <row r="8" spans="1:6" ht="42.75" x14ac:dyDescent="0.25">
      <c r="A8" s="515"/>
      <c r="B8" s="126">
        <v>45687</v>
      </c>
      <c r="C8" s="128" t="s">
        <v>429</v>
      </c>
      <c r="D8" s="128" t="s">
        <v>428</v>
      </c>
      <c r="E8" s="128" t="s">
        <v>427</v>
      </c>
    </row>
    <row r="9" spans="1:6" x14ac:dyDescent="0.25">
      <c r="A9" s="515"/>
      <c r="B9" s="126"/>
      <c r="C9" s="127"/>
      <c r="D9" s="128"/>
      <c r="E9" s="128"/>
    </row>
    <row r="10" spans="1:6" x14ac:dyDescent="0.25">
      <c r="A10" s="515"/>
      <c r="B10" s="126"/>
      <c r="C10" s="127"/>
      <c r="D10" s="128"/>
      <c r="E10" s="128"/>
    </row>
    <row r="11" spans="1:6" x14ac:dyDescent="0.25">
      <c r="A11" s="515"/>
      <c r="B11" s="126"/>
      <c r="C11" s="127"/>
      <c r="D11" s="128"/>
      <c r="E11" s="128"/>
    </row>
    <row r="12" spans="1:6" x14ac:dyDescent="0.25">
      <c r="A12" s="515"/>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33" t="s">
        <v>162</v>
      </c>
      <c r="C2" s="534"/>
      <c r="D2" s="534"/>
      <c r="E2" s="534"/>
      <c r="F2" s="534"/>
      <c r="G2" s="534"/>
      <c r="H2" s="535"/>
      <c r="J2" s="151" t="s">
        <v>274</v>
      </c>
    </row>
    <row r="3" spans="2:10" ht="20.25" x14ac:dyDescent="0.25">
      <c r="B3" s="70"/>
      <c r="C3" s="71"/>
      <c r="D3" s="71"/>
      <c r="E3" s="71"/>
      <c r="F3" s="71"/>
      <c r="G3" s="71"/>
      <c r="H3" s="72"/>
      <c r="J3" s="151"/>
    </row>
    <row r="4" spans="2:10" ht="63" customHeight="1" x14ac:dyDescent="0.25">
      <c r="B4" s="536" t="s">
        <v>305</v>
      </c>
      <c r="C4" s="537"/>
      <c r="D4" s="537"/>
      <c r="E4" s="537"/>
      <c r="F4" s="537"/>
      <c r="G4" s="537"/>
      <c r="H4" s="538"/>
    </row>
    <row r="5" spans="2:10" ht="63" customHeight="1" x14ac:dyDescent="0.25">
      <c r="B5" s="539"/>
      <c r="C5" s="540"/>
      <c r="D5" s="540"/>
      <c r="E5" s="540"/>
      <c r="F5" s="540"/>
      <c r="G5" s="540"/>
      <c r="H5" s="541"/>
    </row>
    <row r="6" spans="2:10" ht="16.5" x14ac:dyDescent="0.25">
      <c r="B6" s="542" t="s">
        <v>160</v>
      </c>
      <c r="C6" s="543"/>
      <c r="D6" s="543"/>
      <c r="E6" s="543"/>
      <c r="F6" s="543"/>
      <c r="G6" s="543"/>
      <c r="H6" s="544"/>
    </row>
    <row r="7" spans="2:10" ht="95.25" customHeight="1" x14ac:dyDescent="0.25">
      <c r="B7" s="552" t="s">
        <v>165</v>
      </c>
      <c r="C7" s="553"/>
      <c r="D7" s="553"/>
      <c r="E7" s="553"/>
      <c r="F7" s="553"/>
      <c r="G7" s="553"/>
      <c r="H7" s="554"/>
    </row>
    <row r="8" spans="2:10" ht="16.5" x14ac:dyDescent="0.25">
      <c r="B8" s="106"/>
      <c r="C8" s="107"/>
      <c r="D8" s="107"/>
      <c r="E8" s="107"/>
      <c r="F8" s="107"/>
      <c r="G8" s="107"/>
      <c r="H8" s="108"/>
    </row>
    <row r="9" spans="2:10" ht="16.5" customHeight="1" x14ac:dyDescent="0.25">
      <c r="B9" s="545" t="s">
        <v>293</v>
      </c>
      <c r="C9" s="546"/>
      <c r="D9" s="546"/>
      <c r="E9" s="546"/>
      <c r="F9" s="546"/>
      <c r="G9" s="546"/>
      <c r="H9" s="547"/>
    </row>
    <row r="10" spans="2:10" ht="44.25" customHeight="1" x14ac:dyDescent="0.25">
      <c r="B10" s="545"/>
      <c r="C10" s="546"/>
      <c r="D10" s="546"/>
      <c r="E10" s="546"/>
      <c r="F10" s="546"/>
      <c r="G10" s="546"/>
      <c r="H10" s="547"/>
    </row>
    <row r="11" spans="2:10" ht="15.75" thickBot="1" x14ac:dyDescent="0.3">
      <c r="B11" s="95"/>
      <c r="C11" s="98"/>
      <c r="D11" s="103"/>
      <c r="E11" s="104"/>
      <c r="F11" s="104"/>
      <c r="G11" s="105"/>
      <c r="H11" s="99"/>
    </row>
    <row r="12" spans="2:10" ht="15.75" thickTop="1" x14ac:dyDescent="0.25">
      <c r="B12" s="95"/>
      <c r="C12" s="548" t="s">
        <v>161</v>
      </c>
      <c r="D12" s="549"/>
      <c r="E12" s="550" t="s">
        <v>198</v>
      </c>
      <c r="F12" s="551"/>
      <c r="G12" s="98"/>
      <c r="H12" s="99"/>
    </row>
    <row r="13" spans="2:10" ht="35.25" customHeight="1" x14ac:dyDescent="0.25">
      <c r="B13" s="95"/>
      <c r="C13" s="520" t="s">
        <v>192</v>
      </c>
      <c r="D13" s="521"/>
      <c r="E13" s="522" t="s">
        <v>197</v>
      </c>
      <c r="F13" s="523"/>
      <c r="G13" s="98"/>
      <c r="H13" s="99"/>
    </row>
    <row r="14" spans="2:10" ht="17.25" customHeight="1" x14ac:dyDescent="0.25">
      <c r="B14" s="95"/>
      <c r="C14" s="520" t="s">
        <v>193</v>
      </c>
      <c r="D14" s="521"/>
      <c r="E14" s="522" t="s">
        <v>195</v>
      </c>
      <c r="F14" s="523"/>
      <c r="G14" s="98"/>
      <c r="H14" s="99"/>
    </row>
    <row r="15" spans="2:10" ht="19.5" customHeight="1" x14ac:dyDescent="0.25">
      <c r="B15" s="95"/>
      <c r="C15" s="520" t="s">
        <v>194</v>
      </c>
      <c r="D15" s="521"/>
      <c r="E15" s="522" t="s">
        <v>196</v>
      </c>
      <c r="F15" s="523"/>
      <c r="G15" s="98"/>
      <c r="H15" s="99"/>
    </row>
    <row r="16" spans="2:10" ht="69.75" customHeight="1" x14ac:dyDescent="0.25">
      <c r="B16" s="95"/>
      <c r="C16" s="520" t="s">
        <v>163</v>
      </c>
      <c r="D16" s="521"/>
      <c r="E16" s="522" t="s">
        <v>164</v>
      </c>
      <c r="F16" s="523"/>
      <c r="G16" s="98"/>
      <c r="H16" s="99"/>
    </row>
    <row r="17" spans="2:8" ht="34.5" customHeight="1" x14ac:dyDescent="0.25">
      <c r="B17" s="95"/>
      <c r="C17" s="524" t="s">
        <v>2</v>
      </c>
      <c r="D17" s="525"/>
      <c r="E17" s="516" t="s">
        <v>199</v>
      </c>
      <c r="F17" s="517"/>
      <c r="G17" s="98"/>
      <c r="H17" s="99"/>
    </row>
    <row r="18" spans="2:8" ht="27.75" customHeight="1" x14ac:dyDescent="0.25">
      <c r="B18" s="95"/>
      <c r="C18" s="524" t="s">
        <v>3</v>
      </c>
      <c r="D18" s="525"/>
      <c r="E18" s="516" t="s">
        <v>200</v>
      </c>
      <c r="F18" s="517"/>
      <c r="G18" s="98"/>
      <c r="H18" s="99"/>
    </row>
    <row r="19" spans="2:8" ht="28.5" customHeight="1" x14ac:dyDescent="0.25">
      <c r="B19" s="95"/>
      <c r="C19" s="524" t="s">
        <v>41</v>
      </c>
      <c r="D19" s="525"/>
      <c r="E19" s="516" t="s">
        <v>201</v>
      </c>
      <c r="F19" s="517"/>
      <c r="G19" s="98"/>
      <c r="H19" s="99"/>
    </row>
    <row r="20" spans="2:8" ht="72.75" customHeight="1" x14ac:dyDescent="0.25">
      <c r="B20" s="95"/>
      <c r="C20" s="524" t="s">
        <v>1</v>
      </c>
      <c r="D20" s="525"/>
      <c r="E20" s="516" t="s">
        <v>202</v>
      </c>
      <c r="F20" s="517"/>
      <c r="G20" s="98"/>
      <c r="H20" s="99"/>
    </row>
    <row r="21" spans="2:8" ht="64.5" customHeight="1" x14ac:dyDescent="0.25">
      <c r="B21" s="95"/>
      <c r="C21" s="524" t="s">
        <v>49</v>
      </c>
      <c r="D21" s="525"/>
      <c r="E21" s="516" t="s">
        <v>167</v>
      </c>
      <c r="F21" s="517"/>
      <c r="G21" s="98"/>
      <c r="H21" s="99"/>
    </row>
    <row r="22" spans="2:8" ht="71.25" customHeight="1" x14ac:dyDescent="0.25">
      <c r="B22" s="95"/>
      <c r="C22" s="524" t="s">
        <v>166</v>
      </c>
      <c r="D22" s="525"/>
      <c r="E22" s="516" t="s">
        <v>168</v>
      </c>
      <c r="F22" s="517"/>
      <c r="G22" s="98"/>
      <c r="H22" s="99"/>
    </row>
    <row r="23" spans="2:8" ht="55.5" customHeight="1" x14ac:dyDescent="0.25">
      <c r="B23" s="95"/>
      <c r="C23" s="518" t="s">
        <v>169</v>
      </c>
      <c r="D23" s="519"/>
      <c r="E23" s="516" t="s">
        <v>170</v>
      </c>
      <c r="F23" s="517"/>
      <c r="G23" s="98"/>
      <c r="H23" s="99"/>
    </row>
    <row r="24" spans="2:8" ht="42" customHeight="1" x14ac:dyDescent="0.25">
      <c r="B24" s="95"/>
      <c r="C24" s="518" t="s">
        <v>47</v>
      </c>
      <c r="D24" s="519"/>
      <c r="E24" s="516" t="s">
        <v>171</v>
      </c>
      <c r="F24" s="517"/>
      <c r="G24" s="98"/>
      <c r="H24" s="99"/>
    </row>
    <row r="25" spans="2:8" ht="59.25" customHeight="1" x14ac:dyDescent="0.25">
      <c r="B25" s="95"/>
      <c r="C25" s="518" t="s">
        <v>159</v>
      </c>
      <c r="D25" s="519"/>
      <c r="E25" s="516" t="s">
        <v>172</v>
      </c>
      <c r="F25" s="517"/>
      <c r="G25" s="98"/>
      <c r="H25" s="99"/>
    </row>
    <row r="26" spans="2:8" ht="23.25" customHeight="1" x14ac:dyDescent="0.25">
      <c r="B26" s="95"/>
      <c r="C26" s="518" t="s">
        <v>12</v>
      </c>
      <c r="D26" s="519"/>
      <c r="E26" s="516" t="s">
        <v>173</v>
      </c>
      <c r="F26" s="517"/>
      <c r="G26" s="98"/>
      <c r="H26" s="99"/>
    </row>
    <row r="27" spans="2:8" ht="30.75" customHeight="1" x14ac:dyDescent="0.25">
      <c r="B27" s="95"/>
      <c r="C27" s="518" t="s">
        <v>177</v>
      </c>
      <c r="D27" s="519"/>
      <c r="E27" s="516" t="s">
        <v>174</v>
      </c>
      <c r="F27" s="517"/>
      <c r="G27" s="98"/>
      <c r="H27" s="99"/>
    </row>
    <row r="28" spans="2:8" ht="35.25" customHeight="1" x14ac:dyDescent="0.25">
      <c r="B28" s="95"/>
      <c r="C28" s="518" t="s">
        <v>178</v>
      </c>
      <c r="D28" s="519"/>
      <c r="E28" s="516" t="s">
        <v>175</v>
      </c>
      <c r="F28" s="517"/>
      <c r="G28" s="98"/>
      <c r="H28" s="99"/>
    </row>
    <row r="29" spans="2:8" ht="33" customHeight="1" x14ac:dyDescent="0.25">
      <c r="B29" s="95"/>
      <c r="C29" s="518" t="s">
        <v>178</v>
      </c>
      <c r="D29" s="519"/>
      <c r="E29" s="516" t="s">
        <v>175</v>
      </c>
      <c r="F29" s="517"/>
      <c r="G29" s="98"/>
      <c r="H29" s="99"/>
    </row>
    <row r="30" spans="2:8" ht="30" customHeight="1" x14ac:dyDescent="0.25">
      <c r="B30" s="95"/>
      <c r="C30" s="518" t="s">
        <v>179</v>
      </c>
      <c r="D30" s="519"/>
      <c r="E30" s="516" t="s">
        <v>176</v>
      </c>
      <c r="F30" s="517"/>
      <c r="G30" s="98"/>
      <c r="H30" s="99"/>
    </row>
    <row r="31" spans="2:8" ht="35.25" customHeight="1" x14ac:dyDescent="0.25">
      <c r="B31" s="95"/>
      <c r="C31" s="518" t="s">
        <v>180</v>
      </c>
      <c r="D31" s="519"/>
      <c r="E31" s="516" t="s">
        <v>181</v>
      </c>
      <c r="F31" s="517"/>
      <c r="G31" s="98"/>
      <c r="H31" s="99"/>
    </row>
    <row r="32" spans="2:8" ht="31.5" customHeight="1" x14ac:dyDescent="0.25">
      <c r="B32" s="95"/>
      <c r="C32" s="518" t="s">
        <v>182</v>
      </c>
      <c r="D32" s="519"/>
      <c r="E32" s="516" t="s">
        <v>183</v>
      </c>
      <c r="F32" s="517"/>
      <c r="G32" s="98"/>
      <c r="H32" s="99"/>
    </row>
    <row r="33" spans="2:8" ht="35.25" customHeight="1" x14ac:dyDescent="0.25">
      <c r="B33" s="95"/>
      <c r="C33" s="518" t="s">
        <v>184</v>
      </c>
      <c r="D33" s="519"/>
      <c r="E33" s="516" t="s">
        <v>185</v>
      </c>
      <c r="F33" s="517"/>
      <c r="G33" s="98"/>
      <c r="H33" s="99"/>
    </row>
    <row r="34" spans="2:8" ht="59.25" customHeight="1" x14ac:dyDescent="0.25">
      <c r="B34" s="95"/>
      <c r="C34" s="518" t="s">
        <v>186</v>
      </c>
      <c r="D34" s="519"/>
      <c r="E34" s="516" t="s">
        <v>187</v>
      </c>
      <c r="F34" s="517"/>
      <c r="G34" s="98"/>
      <c r="H34" s="99"/>
    </row>
    <row r="35" spans="2:8" ht="29.25" customHeight="1" x14ac:dyDescent="0.25">
      <c r="B35" s="95"/>
      <c r="C35" s="518" t="s">
        <v>29</v>
      </c>
      <c r="D35" s="519"/>
      <c r="E35" s="516" t="s">
        <v>188</v>
      </c>
      <c r="F35" s="517"/>
      <c r="G35" s="98"/>
      <c r="H35" s="99"/>
    </row>
    <row r="36" spans="2:8" ht="82.5" customHeight="1" x14ac:dyDescent="0.25">
      <c r="B36" s="95"/>
      <c r="C36" s="518" t="s">
        <v>190</v>
      </c>
      <c r="D36" s="519"/>
      <c r="E36" s="516" t="s">
        <v>189</v>
      </c>
      <c r="F36" s="517"/>
      <c r="G36" s="98"/>
      <c r="H36" s="99"/>
    </row>
    <row r="37" spans="2:8" ht="46.5" customHeight="1" x14ac:dyDescent="0.25">
      <c r="B37" s="95"/>
      <c r="C37" s="518" t="s">
        <v>38</v>
      </c>
      <c r="D37" s="519"/>
      <c r="E37" s="516" t="s">
        <v>191</v>
      </c>
      <c r="F37" s="517"/>
      <c r="G37" s="98"/>
      <c r="H37" s="99"/>
    </row>
    <row r="38" spans="2:8" ht="6.75" customHeight="1" thickBot="1" x14ac:dyDescent="0.3">
      <c r="B38" s="95"/>
      <c r="C38" s="529"/>
      <c r="D38" s="530"/>
      <c r="E38" s="531"/>
      <c r="F38" s="532"/>
      <c r="G38" s="98"/>
      <c r="H38" s="99"/>
    </row>
    <row r="39" spans="2:8" ht="15.75" thickTop="1" x14ac:dyDescent="0.25">
      <c r="B39" s="95"/>
      <c r="C39" s="96"/>
      <c r="D39" s="96"/>
      <c r="E39" s="97"/>
      <c r="F39" s="97"/>
      <c r="G39" s="98"/>
      <c r="H39" s="99"/>
    </row>
    <row r="40" spans="2:8" ht="21" customHeight="1" x14ac:dyDescent="0.25">
      <c r="B40" s="526" t="s">
        <v>294</v>
      </c>
      <c r="C40" s="527"/>
      <c r="D40" s="527"/>
      <c r="E40" s="527"/>
      <c r="F40" s="527"/>
      <c r="G40" s="527"/>
      <c r="H40" s="528"/>
    </row>
    <row r="41" spans="2:8" ht="20.25" customHeight="1" x14ac:dyDescent="0.25">
      <c r="B41" s="526" t="s">
        <v>295</v>
      </c>
      <c r="C41" s="527"/>
      <c r="D41" s="527"/>
      <c r="E41" s="527"/>
      <c r="F41" s="527"/>
      <c r="G41" s="527"/>
      <c r="H41" s="528"/>
    </row>
    <row r="42" spans="2:8" ht="20.25" customHeight="1" x14ac:dyDescent="0.25">
      <c r="B42" s="526" t="s">
        <v>296</v>
      </c>
      <c r="C42" s="527"/>
      <c r="D42" s="527"/>
      <c r="E42" s="527"/>
      <c r="F42" s="527"/>
      <c r="G42" s="527"/>
      <c r="H42" s="528"/>
    </row>
    <row r="43" spans="2:8" ht="20.25" customHeight="1" x14ac:dyDescent="0.25">
      <c r="B43" s="526" t="s">
        <v>297</v>
      </c>
      <c r="C43" s="527"/>
      <c r="D43" s="527"/>
      <c r="E43" s="527"/>
      <c r="F43" s="527"/>
      <c r="G43" s="527"/>
      <c r="H43" s="528"/>
    </row>
    <row r="44" spans="2:8" ht="15" customHeight="1" x14ac:dyDescent="0.25">
      <c r="B44" s="526" t="s">
        <v>298</v>
      </c>
      <c r="C44" s="527"/>
      <c r="D44" s="527"/>
      <c r="E44" s="527"/>
      <c r="F44" s="527"/>
      <c r="G44" s="527"/>
      <c r="H44" s="528"/>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592" t="s">
        <v>251</v>
      </c>
      <c r="C2" s="593" t="s">
        <v>205</v>
      </c>
      <c r="D2" s="594"/>
      <c r="E2" s="594"/>
      <c r="F2" s="594"/>
      <c r="G2" s="594"/>
      <c r="H2" s="594"/>
      <c r="I2" s="594"/>
      <c r="J2" s="278" t="s">
        <v>250</v>
      </c>
      <c r="K2" s="251"/>
    </row>
    <row r="3" spans="2:11" ht="15" customHeight="1" x14ac:dyDescent="0.25">
      <c r="B3" s="509"/>
      <c r="C3" s="595"/>
      <c r="D3" s="596"/>
      <c r="E3" s="596"/>
      <c r="F3" s="596"/>
      <c r="G3" s="596"/>
      <c r="H3" s="596"/>
      <c r="I3" s="596"/>
      <c r="J3" s="279" t="s">
        <v>264</v>
      </c>
      <c r="K3" s="253"/>
    </row>
    <row r="4" spans="2:11" ht="15" customHeight="1" x14ac:dyDescent="0.25">
      <c r="B4" s="509"/>
      <c r="C4" s="595"/>
      <c r="D4" s="596"/>
      <c r="E4" s="596"/>
      <c r="F4" s="596"/>
      <c r="G4" s="596"/>
      <c r="H4" s="596"/>
      <c r="I4" s="596"/>
      <c r="J4" s="279" t="s">
        <v>263</v>
      </c>
      <c r="K4" s="253" t="s">
        <v>263</v>
      </c>
    </row>
    <row r="5" spans="2:11" ht="15" customHeight="1" thickBot="1" x14ac:dyDescent="0.3">
      <c r="B5" s="510"/>
      <c r="C5" s="597"/>
      <c r="D5" s="598"/>
      <c r="E5" s="598"/>
      <c r="F5" s="598"/>
      <c r="G5" s="598"/>
      <c r="H5" s="598"/>
      <c r="I5" s="598"/>
      <c r="J5" s="280" t="s">
        <v>245</v>
      </c>
      <c r="K5" s="255" t="s">
        <v>245</v>
      </c>
    </row>
    <row r="6" spans="2:11" ht="15.75" thickBot="1" x14ac:dyDescent="0.3"/>
    <row r="7" spans="2:11" customFormat="1" ht="15.75" thickBot="1" x14ac:dyDescent="0.3">
      <c r="B7" s="586" t="s">
        <v>246</v>
      </c>
      <c r="C7" s="587"/>
      <c r="D7" s="588" t="s">
        <v>252</v>
      </c>
      <c r="E7" s="589"/>
      <c r="F7" s="588" t="s">
        <v>253</v>
      </c>
      <c r="G7" s="590"/>
      <c r="H7" s="590"/>
      <c r="I7" s="590"/>
      <c r="J7" s="590"/>
      <c r="K7" s="591"/>
    </row>
    <row r="8" spans="2:11" customFormat="1" ht="18" customHeight="1" thickBot="1" x14ac:dyDescent="0.3">
      <c r="B8" s="557"/>
      <c r="C8" s="558"/>
      <c r="D8" s="559">
        <v>1</v>
      </c>
      <c r="E8" s="560"/>
      <c r="F8" s="555"/>
      <c r="G8" s="555"/>
      <c r="H8" s="555"/>
      <c r="I8" s="555"/>
      <c r="J8" s="555"/>
      <c r="K8" s="556"/>
    </row>
    <row r="9" spans="2:11" customFormat="1" ht="18" customHeight="1" thickBot="1" x14ac:dyDescent="0.3">
      <c r="B9" s="557"/>
      <c r="C9" s="558"/>
      <c r="D9" s="559">
        <v>2</v>
      </c>
      <c r="E9" s="560"/>
      <c r="F9" s="555"/>
      <c r="G9" s="555"/>
      <c r="H9" s="555"/>
      <c r="I9" s="555"/>
      <c r="J9" s="555"/>
      <c r="K9" s="556"/>
    </row>
    <row r="10" spans="2:11" customFormat="1" ht="18" customHeight="1" thickBot="1" x14ac:dyDescent="0.3">
      <c r="B10" s="557"/>
      <c r="C10" s="558"/>
      <c r="D10" s="559">
        <v>3</v>
      </c>
      <c r="E10" s="560"/>
      <c r="F10" s="555"/>
      <c r="G10" s="555"/>
      <c r="H10" s="555"/>
      <c r="I10" s="555"/>
      <c r="J10" s="555"/>
      <c r="K10" s="556"/>
    </row>
    <row r="11" spans="2:11" customFormat="1" ht="18" customHeight="1" thickBot="1" x14ac:dyDescent="0.3">
      <c r="B11" s="557"/>
      <c r="C11" s="558"/>
      <c r="D11" s="559">
        <v>4</v>
      </c>
      <c r="E11" s="560"/>
      <c r="F11" s="555"/>
      <c r="G11" s="555"/>
      <c r="H11" s="555"/>
      <c r="I11" s="555"/>
      <c r="J11" s="555"/>
      <c r="K11" s="556"/>
    </row>
    <row r="12" spans="2:11" customFormat="1" ht="18" customHeight="1" thickBot="1" x14ac:dyDescent="0.3">
      <c r="B12" s="557"/>
      <c r="C12" s="558"/>
      <c r="D12" s="559">
        <v>5</v>
      </c>
      <c r="E12" s="560"/>
      <c r="F12" s="555"/>
      <c r="G12" s="555"/>
      <c r="H12" s="555"/>
      <c r="I12" s="555"/>
      <c r="J12" s="555"/>
      <c r="K12" s="556"/>
    </row>
    <row r="13" spans="2:11" customFormat="1" ht="18" customHeight="1" thickBot="1" x14ac:dyDescent="0.3">
      <c r="B13" s="557"/>
      <c r="C13" s="558"/>
      <c r="D13" s="559">
        <v>6</v>
      </c>
      <c r="E13" s="560"/>
      <c r="F13" s="555"/>
      <c r="G13" s="555"/>
      <c r="H13" s="555"/>
      <c r="I13" s="555"/>
      <c r="J13" s="555"/>
      <c r="K13" s="556"/>
    </row>
    <row r="14" spans="2:11" customFormat="1" ht="18" customHeight="1" thickBot="1" x14ac:dyDescent="0.3">
      <c r="B14" s="557"/>
      <c r="C14" s="558"/>
      <c r="D14" s="559">
        <v>7</v>
      </c>
      <c r="E14" s="560"/>
      <c r="F14" s="555"/>
      <c r="G14" s="555"/>
      <c r="H14" s="555"/>
      <c r="I14" s="555"/>
      <c r="J14" s="555"/>
      <c r="K14" s="556"/>
    </row>
    <row r="15" spans="2:11" customFormat="1" ht="18" customHeight="1" thickBot="1" x14ac:dyDescent="0.3">
      <c r="B15" s="557">
        <v>45352</v>
      </c>
      <c r="C15" s="558"/>
      <c r="D15" s="559">
        <v>8</v>
      </c>
      <c r="E15" s="560"/>
      <c r="F15" s="555" t="s">
        <v>265</v>
      </c>
      <c r="G15" s="555"/>
      <c r="H15" s="555"/>
      <c r="I15" s="555"/>
      <c r="J15" s="555"/>
      <c r="K15" s="556"/>
    </row>
    <row r="16" spans="2:11" customFormat="1" ht="15.75" customHeight="1" thickBot="1" x14ac:dyDescent="0.3">
      <c r="B16" s="573"/>
      <c r="C16" s="573"/>
      <c r="D16" s="573"/>
      <c r="E16" s="573"/>
      <c r="F16" s="573"/>
      <c r="G16" s="573"/>
      <c r="H16" s="573"/>
      <c r="I16" s="573"/>
      <c r="J16" s="573"/>
      <c r="K16" s="573"/>
    </row>
    <row r="17" spans="2:12" customFormat="1" ht="15.75" customHeight="1" thickBot="1" x14ac:dyDescent="0.3">
      <c r="B17" s="574" t="s">
        <v>254</v>
      </c>
      <c r="C17" s="575"/>
      <c r="D17" s="575"/>
      <c r="E17" s="576"/>
      <c r="F17" s="577" t="s">
        <v>255</v>
      </c>
      <c r="G17" s="578"/>
      <c r="H17" s="579"/>
      <c r="I17" s="580" t="s">
        <v>256</v>
      </c>
      <c r="J17" s="581"/>
      <c r="K17" s="576"/>
    </row>
    <row r="18" spans="2:12" customFormat="1" ht="27" customHeight="1" x14ac:dyDescent="0.25">
      <c r="B18" s="582"/>
      <c r="C18" s="583"/>
      <c r="D18" s="583"/>
      <c r="E18" s="583"/>
      <c r="F18" s="583"/>
      <c r="G18" s="583"/>
      <c r="H18" s="583"/>
      <c r="I18" s="584"/>
      <c r="J18" s="584"/>
      <c r="K18" s="585"/>
    </row>
    <row r="19" spans="2:12" customFormat="1" ht="15" customHeight="1" x14ac:dyDescent="0.25">
      <c r="B19" s="562" t="s">
        <v>257</v>
      </c>
      <c r="C19" s="563"/>
      <c r="D19" s="563"/>
      <c r="E19" s="563"/>
      <c r="F19" s="564" t="s">
        <v>258</v>
      </c>
      <c r="G19" s="564"/>
      <c r="H19" s="565"/>
      <c r="I19" s="564" t="s">
        <v>258</v>
      </c>
      <c r="J19" s="564"/>
      <c r="K19" s="565"/>
    </row>
    <row r="20" spans="2:12" customFormat="1" ht="22.5" customHeight="1" thickBot="1" x14ac:dyDescent="0.3">
      <c r="B20" s="566" t="s">
        <v>259</v>
      </c>
      <c r="C20" s="567"/>
      <c r="D20" s="567"/>
      <c r="E20" s="567"/>
      <c r="F20" s="567" t="s">
        <v>260</v>
      </c>
      <c r="G20" s="567"/>
      <c r="H20" s="568"/>
      <c r="I20" s="567" t="s">
        <v>260</v>
      </c>
      <c r="J20" s="567"/>
      <c r="K20" s="568"/>
    </row>
    <row r="21" spans="2:12" customFormat="1" ht="9" customHeight="1" thickBot="1" x14ac:dyDescent="0.3">
      <c r="B21" s="569"/>
      <c r="C21" s="569"/>
      <c r="D21" s="569"/>
      <c r="E21" s="569"/>
      <c r="F21" s="569"/>
      <c r="G21" s="569"/>
      <c r="H21" s="569"/>
      <c r="I21" s="569"/>
      <c r="J21" s="569"/>
      <c r="K21" s="569"/>
    </row>
    <row r="22" spans="2:12" customFormat="1" ht="15.75" thickBot="1" x14ac:dyDescent="0.3">
      <c r="B22" s="570" t="s">
        <v>207</v>
      </c>
      <c r="C22" s="571"/>
      <c r="D22" s="572"/>
      <c r="E22" s="131" t="s">
        <v>208</v>
      </c>
      <c r="F22" s="570" t="s">
        <v>209</v>
      </c>
      <c r="G22" s="572"/>
      <c r="H22" s="132" t="s">
        <v>210</v>
      </c>
      <c r="I22" s="570" t="s">
        <v>211</v>
      </c>
      <c r="J22" s="572"/>
      <c r="K22" s="133">
        <v>1</v>
      </c>
    </row>
    <row r="23" spans="2:12" ht="8.25" customHeight="1" x14ac:dyDescent="0.25"/>
    <row r="24" spans="2:12" x14ac:dyDescent="0.25">
      <c r="B24" s="561" t="s">
        <v>261</v>
      </c>
      <c r="C24" s="561"/>
      <c r="D24" s="561"/>
      <c r="E24" s="561"/>
      <c r="F24" s="561"/>
      <c r="G24" s="561"/>
      <c r="H24" s="561"/>
      <c r="I24" s="561"/>
      <c r="J24" s="561"/>
      <c r="K24" s="561"/>
      <c r="L24" s="561"/>
    </row>
    <row r="25" spans="2:12" x14ac:dyDescent="0.25">
      <c r="B25" s="561" t="s">
        <v>262</v>
      </c>
      <c r="C25" s="561"/>
      <c r="D25" s="561"/>
      <c r="E25" s="561"/>
      <c r="F25" s="561"/>
      <c r="G25" s="561"/>
      <c r="H25" s="561"/>
      <c r="I25" s="561"/>
      <c r="J25" s="561"/>
      <c r="K25" s="561"/>
      <c r="L25" s="561"/>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599" t="s">
        <v>54</v>
      </c>
      <c r="C1" s="599"/>
      <c r="D1" s="599"/>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600" t="s">
        <v>62</v>
      </c>
      <c r="C1" s="600"/>
      <c r="D1" s="600"/>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67.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601" t="s">
        <v>77</v>
      </c>
      <c r="C1" s="602"/>
      <c r="D1" s="602"/>
      <c r="E1" s="602"/>
      <c r="F1" s="603"/>
    </row>
    <row r="2" spans="2:6" ht="16.5" thickBot="1" x14ac:dyDescent="0.3">
      <c r="B2" s="75"/>
      <c r="C2" s="75"/>
      <c r="D2" s="75"/>
      <c r="E2" s="75"/>
      <c r="F2" s="75"/>
    </row>
    <row r="3" spans="2:6" ht="16.5" thickBot="1" x14ac:dyDescent="0.25">
      <c r="B3" s="605" t="s">
        <v>63</v>
      </c>
      <c r="C3" s="606"/>
      <c r="D3" s="606"/>
      <c r="E3" s="87" t="s">
        <v>64</v>
      </c>
      <c r="F3" s="88" t="s">
        <v>65</v>
      </c>
    </row>
    <row r="4" spans="2:6" ht="31.5" x14ac:dyDescent="0.2">
      <c r="B4" s="607" t="s">
        <v>66</v>
      </c>
      <c r="C4" s="609" t="s">
        <v>13</v>
      </c>
      <c r="D4" s="76" t="s">
        <v>14</v>
      </c>
      <c r="E4" s="77" t="s">
        <v>67</v>
      </c>
      <c r="F4" s="78">
        <v>0.25</v>
      </c>
    </row>
    <row r="5" spans="2:6" ht="47.25" x14ac:dyDescent="0.2">
      <c r="B5" s="608"/>
      <c r="C5" s="610"/>
      <c r="D5" s="79" t="s">
        <v>15</v>
      </c>
      <c r="E5" s="80" t="s">
        <v>68</v>
      </c>
      <c r="F5" s="81">
        <v>0.15</v>
      </c>
    </row>
    <row r="6" spans="2:6" ht="47.25" x14ac:dyDescent="0.2">
      <c r="B6" s="608"/>
      <c r="C6" s="610"/>
      <c r="D6" s="79" t="s">
        <v>16</v>
      </c>
      <c r="E6" s="80" t="s">
        <v>69</v>
      </c>
      <c r="F6" s="81">
        <v>0.1</v>
      </c>
    </row>
    <row r="7" spans="2:6" ht="63" x14ac:dyDescent="0.2">
      <c r="B7" s="608"/>
      <c r="C7" s="610" t="s">
        <v>17</v>
      </c>
      <c r="D7" s="79" t="s">
        <v>10</v>
      </c>
      <c r="E7" s="80" t="s">
        <v>70</v>
      </c>
      <c r="F7" s="81">
        <v>0.25</v>
      </c>
    </row>
    <row r="8" spans="2:6" ht="31.5" x14ac:dyDescent="0.2">
      <c r="B8" s="608"/>
      <c r="C8" s="610"/>
      <c r="D8" s="79" t="s">
        <v>9</v>
      </c>
      <c r="E8" s="80" t="s">
        <v>71</v>
      </c>
      <c r="F8" s="81">
        <v>0.15</v>
      </c>
    </row>
    <row r="9" spans="2:6" ht="47.25" x14ac:dyDescent="0.2">
      <c r="B9" s="608" t="s">
        <v>158</v>
      </c>
      <c r="C9" s="610" t="s">
        <v>18</v>
      </c>
      <c r="D9" s="79" t="s">
        <v>19</v>
      </c>
      <c r="E9" s="80" t="s">
        <v>72</v>
      </c>
      <c r="F9" s="82" t="s">
        <v>73</v>
      </c>
    </row>
    <row r="10" spans="2:6" ht="63" x14ac:dyDescent="0.2">
      <c r="B10" s="608"/>
      <c r="C10" s="610"/>
      <c r="D10" s="79" t="s">
        <v>20</v>
      </c>
      <c r="E10" s="80" t="s">
        <v>74</v>
      </c>
      <c r="F10" s="82" t="s">
        <v>73</v>
      </c>
    </row>
    <row r="11" spans="2:6" ht="47.25" x14ac:dyDescent="0.2">
      <c r="B11" s="608"/>
      <c r="C11" s="610" t="s">
        <v>21</v>
      </c>
      <c r="D11" s="79" t="s">
        <v>22</v>
      </c>
      <c r="E11" s="80" t="s">
        <v>75</v>
      </c>
      <c r="F11" s="82" t="s">
        <v>73</v>
      </c>
    </row>
    <row r="12" spans="2:6" ht="47.25" x14ac:dyDescent="0.2">
      <c r="B12" s="608"/>
      <c r="C12" s="610"/>
      <c r="D12" s="79" t="s">
        <v>23</v>
      </c>
      <c r="E12" s="80" t="s">
        <v>76</v>
      </c>
      <c r="F12" s="82" t="s">
        <v>73</v>
      </c>
    </row>
    <row r="13" spans="2:6" ht="31.5" x14ac:dyDescent="0.2">
      <c r="B13" s="608"/>
      <c r="C13" s="610" t="s">
        <v>24</v>
      </c>
      <c r="D13" s="79" t="s">
        <v>118</v>
      </c>
      <c r="E13" s="80" t="s">
        <v>121</v>
      </c>
      <c r="F13" s="82" t="s">
        <v>73</v>
      </c>
    </row>
    <row r="14" spans="2:6" ht="32.25" thickBot="1" x14ac:dyDescent="0.25">
      <c r="B14" s="611"/>
      <c r="C14" s="612"/>
      <c r="D14" s="83" t="s">
        <v>119</v>
      </c>
      <c r="E14" s="84" t="s">
        <v>120</v>
      </c>
      <c r="F14" s="85" t="s">
        <v>73</v>
      </c>
    </row>
    <row r="15" spans="2:6" ht="49.5" customHeight="1" x14ac:dyDescent="0.2">
      <c r="B15" s="604" t="s">
        <v>155</v>
      </c>
      <c r="C15" s="604"/>
      <c r="D15" s="604"/>
      <c r="E15" s="604"/>
      <c r="F15" s="604"/>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2025-01-31T17:46:56Z</dcterms:modified>
</cp:coreProperties>
</file>