
<file path=[Content_Types].xml><?xml version="1.0" encoding="utf-8"?>
<Types xmlns="http://schemas.openxmlformats.org/package/2006/content-types">
  <Default Extension="png" ContentType="image/png"/>
  <Default Extension="svg" ContentType="image/svg+xml"/>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hidePivotFieldList="1" defaultThemeVersion="124226"/>
  <mc:AlternateContent xmlns:mc="http://schemas.openxmlformats.org/markup-compatibility/2006">
    <mc:Choice Requires="x15">
      <x15ac:absPath xmlns:x15ac="http://schemas.microsoft.com/office/spreadsheetml/2010/11/ac" url="H:\CONTRATOS\ETITC\2025\Riesgos 2025\"/>
    </mc:Choice>
  </mc:AlternateContent>
  <xr:revisionPtr revIDLastSave="0" documentId="13_ncr:1_{58A7F4D6-9179-45CB-833E-8BBA372A8160}" xr6:coauthVersionLast="36" xr6:coauthVersionMax="36" xr10:uidLastSave="{00000000-0000-0000-0000-000000000000}"/>
  <bookViews>
    <workbookView showSheetTabs="0" xWindow="0" yWindow="0" windowWidth="3390" windowHeight="5385" tabRatio="882" xr2:uid="{00000000-000D-0000-FFFF-FFFF00000000}"/>
  </bookViews>
  <sheets>
    <sheet name="PORTADA " sheetId="22" r:id="rId1"/>
    <sheet name="CRITERIOS R CORRUPCION" sheetId="27" r:id="rId2"/>
    <sheet name="Mapa final" sheetId="1" r:id="rId3"/>
    <sheet name="Hoja2" sheetId="28" r:id="rId4"/>
    <sheet name="Apayo Visual " sheetId="31" r:id="rId5"/>
    <sheet name="eliminar" sheetId="30" r:id="rId6"/>
    <sheet name="Matriz Calor Inherente" sheetId="18" r:id="rId7"/>
    <sheet name="Matriz Calor Residual" sheetId="19" r:id="rId8"/>
    <sheet name="CAMBIOS REGISTRO" sheetId="25" r:id="rId9"/>
    <sheet name="SGI" sheetId="24" r:id="rId10"/>
    <sheet name="Intructivo" sheetId="20" r:id="rId11"/>
    <sheet name="CONTROL DE CAMBIOS REGISTRO " sheetId="23" r:id="rId12"/>
    <sheet name="Listas" sheetId="21" r:id="rId13"/>
    <sheet name="Hoja3" sheetId="29" r:id="rId14"/>
    <sheet name="Control de Cambios FORMATO " sheetId="26" r:id="rId15"/>
    <sheet name="Tabla probabilidad" sheetId="12" r:id="rId16"/>
    <sheet name="Tabla Impacto" sheetId="13" r:id="rId17"/>
    <sheet name="Tabla Valoración controles" sheetId="15" r:id="rId18"/>
    <sheet name="Opciones Tratamiento" sheetId="16" r:id="rId19"/>
    <sheet name="Hoja1" sheetId="11" r:id="rId20"/>
  </sheets>
  <externalReferences>
    <externalReference r:id="rId21"/>
    <externalReference r:id="rId22"/>
    <externalReference r:id="rId23"/>
    <externalReference r:id="rId24"/>
    <externalReference r:id="rId25"/>
  </externalReferences>
  <definedNames>
    <definedName name="A_Obj1" localSheetId="8">OFFSET(#REF!,0,0,COUNTA(#REF!)-1,1)</definedName>
    <definedName name="A_Obj1" localSheetId="14">OFFSET(#REF!,0,0,COUNTA(#REF!)-1,1)</definedName>
    <definedName name="A_Obj1">OFFSET(#REF!,0,0,COUNTA(#REF!)-1,1)</definedName>
    <definedName name="A_Obj2" localSheetId="8">OFFSET(#REF!,0,0,COUNTA(#REF!)-1,1)</definedName>
    <definedName name="A_Obj2" localSheetId="14">OFFSET(#REF!,0,0,COUNTA(#REF!)-1,1)</definedName>
    <definedName name="A_Obj2">OFFSET(#REF!,0,0,COUNTA(#REF!)-1,1)</definedName>
    <definedName name="A_Obj3" localSheetId="8">OFFSET(#REF!,0,0,COUNTA(#REF!)-1,1)</definedName>
    <definedName name="A_Obj3" localSheetId="14">OFFSET(#REF!,0,0,COUNTA(#REF!)-1,1)</definedName>
    <definedName name="A_Obj3">OFFSET(#REF!,0,0,COUNTA(#REF!)-1,1)</definedName>
    <definedName name="A_Obj4" localSheetId="8">OFFSET(#REF!,0,0,COUNTA(#REF!)-1,1)</definedName>
    <definedName name="A_Obj4" localSheetId="14">OFFSET(#REF!,0,0,COUNTA(#REF!)-1,1)</definedName>
    <definedName name="A_Obj4">OFFSET(#REF!,0,0,COUNTA(#REF!)-1,1)</definedName>
    <definedName name="Acc_1" localSheetId="8">#REF!</definedName>
    <definedName name="Acc_1" localSheetId="14">#REF!</definedName>
    <definedName name="Acc_1">#REF!</definedName>
    <definedName name="Acc_2" localSheetId="8">#REF!</definedName>
    <definedName name="Acc_2" localSheetId="14">#REF!</definedName>
    <definedName name="Acc_2">#REF!</definedName>
    <definedName name="Acc_3" localSheetId="8">#REF!</definedName>
    <definedName name="Acc_3" localSheetId="14">#REF!</definedName>
    <definedName name="Acc_3">#REF!</definedName>
    <definedName name="Acc_4" localSheetId="8">#REF!</definedName>
    <definedName name="Acc_4" localSheetId="14">#REF!</definedName>
    <definedName name="Acc_4">#REF!</definedName>
    <definedName name="Acc_5" localSheetId="8">#REF!</definedName>
    <definedName name="Acc_5" localSheetId="14">#REF!</definedName>
    <definedName name="Acc_5">#REF!</definedName>
    <definedName name="Acc_6" localSheetId="8">#REF!</definedName>
    <definedName name="Acc_6" localSheetId="14">#REF!</definedName>
    <definedName name="Acc_6">#REF!</definedName>
    <definedName name="Acc_7" localSheetId="8">#REF!</definedName>
    <definedName name="Acc_7" localSheetId="14">#REF!</definedName>
    <definedName name="Acc_7">#REF!</definedName>
    <definedName name="Acc_8" localSheetId="8">#REF!</definedName>
    <definedName name="Acc_8" localSheetId="14">#REF!</definedName>
    <definedName name="Acc_8">#REF!</definedName>
    <definedName name="Acc_9" localSheetId="8">#REF!</definedName>
    <definedName name="Acc_9" localSheetId="14">#REF!</definedName>
    <definedName name="Acc_9">#REF!</definedName>
    <definedName name="_xlnm.Print_Area" localSheetId="8">'CAMBIOS REGISTRO'!$A$1:$E$23</definedName>
    <definedName name="_xlnm.Print_Area" localSheetId="14">'Control de Cambios FORMATO '!$A$1:$L$26</definedName>
    <definedName name="Causafactor3">'[1]Explicación de los campos'!$B$2:$B$9</definedName>
    <definedName name="ControlTipo">[1]Hoja2!$AI$3:$AI$6</definedName>
    <definedName name="Departamentos" localSheetId="8">#REF!</definedName>
    <definedName name="Departamentos" localSheetId="14">#REF!</definedName>
    <definedName name="Departamentos">#REF!</definedName>
    <definedName name="Fuentes" localSheetId="8">#REF!</definedName>
    <definedName name="Fuentes" localSheetId="14">#REF!</definedName>
    <definedName name="Fuentes">#REF!</definedName>
    <definedName name="Indicadores" localSheetId="8">#REF!</definedName>
    <definedName name="Indicadores" localSheetId="14">#REF!</definedName>
    <definedName name="Indicadores">#REF!</definedName>
    <definedName name="No_aplica" localSheetId="14">#REF!</definedName>
    <definedName name="No_aplica">#REF!</definedName>
    <definedName name="Objetivos" localSheetId="8">OFFSET(#REF!,0,0,COUNTA(#REF!)-1,1)</definedName>
    <definedName name="Objetivos" localSheetId="14">OFFSET(#REF!,0,0,COUNTA(#REF!)-1,1)</definedName>
    <definedName name="Objetivos">OFFSET(#REF!,0,0,COUNTA(#REF!)-1,1)</definedName>
    <definedName name="OLE_LINK2" localSheetId="8">'CAMBIOS REGISTRO'!$A$1</definedName>
    <definedName name="Posibilidad">[1]Hoja2!$H$3:$H$7</definedName>
    <definedName name="RiesgoClase3">'[1]Explicación de los campos'!$G$2:$G$8</definedName>
    <definedName name="SiNo">[1]Hoja2!$AK$3:$AK$4</definedName>
  </definedNames>
  <calcPr calcId="191029"/>
  <pivotCaches>
    <pivotCache cacheId="58" r:id="rId26"/>
  </pivotCaches>
</workbook>
</file>

<file path=xl/calcChain.xml><?xml version="1.0" encoding="utf-8"?>
<calcChain xmlns="http://schemas.openxmlformats.org/spreadsheetml/2006/main">
  <c r="N33" i="18" l="1"/>
  <c r="Q16" i="1" l="1"/>
  <c r="Q17" i="1"/>
  <c r="Q18" i="1"/>
  <c r="Q19" i="1"/>
  <c r="Q20" i="1"/>
  <c r="AI22" i="1" l="1"/>
  <c r="AI21" i="1"/>
  <c r="R16" i="1" l="1"/>
  <c r="AA16" i="1"/>
  <c r="AD16" i="1"/>
  <c r="R17" i="1"/>
  <c r="AA17" i="1"/>
  <c r="AD17" i="1"/>
  <c r="R18" i="1"/>
  <c r="AA18" i="1"/>
  <c r="AD18" i="1"/>
  <c r="R19" i="1"/>
  <c r="AA19" i="1"/>
  <c r="AD19" i="1"/>
  <c r="R20" i="1"/>
  <c r="AA20" i="1"/>
  <c r="AD20" i="1"/>
  <c r="Q21" i="1"/>
  <c r="R21" i="1" s="1"/>
  <c r="AA21" i="1"/>
  <c r="AD21" i="1"/>
  <c r="Q22" i="1"/>
  <c r="AA22" i="1"/>
  <c r="AM22" i="1" s="1"/>
  <c r="AL22" i="1" s="1"/>
  <c r="AD22" i="1"/>
  <c r="AD15" i="1"/>
  <c r="AA15" i="1"/>
  <c r="AI15" i="1" s="1"/>
  <c r="Q15" i="1"/>
  <c r="AI20" i="1" l="1"/>
  <c r="AK20" i="1" s="1"/>
  <c r="AI19" i="1"/>
  <c r="AJ19" i="1" s="1"/>
  <c r="AI18" i="1"/>
  <c r="AI17" i="1"/>
  <c r="AI16" i="1"/>
  <c r="AK16" i="1" s="1"/>
  <c r="AJ21" i="1"/>
  <c r="AK21" i="1"/>
  <c r="AM21" i="1"/>
  <c r="AL21" i="1" s="1"/>
  <c r="AJ20" i="1"/>
  <c r="AJ16" i="1"/>
  <c r="R22" i="1"/>
  <c r="R15" i="1"/>
  <c r="AN61" i="19"/>
  <c r="AM61" i="19"/>
  <c r="AL61" i="19"/>
  <c r="AK61" i="19"/>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AN60" i="19"/>
  <c r="AM60" i="19"/>
  <c r="AL60" i="19"/>
  <c r="AK60" i="19"/>
  <c r="AJ60" i="19"/>
  <c r="AI60" i="19"/>
  <c r="AH60" i="19"/>
  <c r="AG60" i="19"/>
  <c r="AF60" i="19"/>
  <c r="AE60" i="19"/>
  <c r="AD60" i="19"/>
  <c r="AC60" i="19"/>
  <c r="AB60" i="19"/>
  <c r="AA60" i="19"/>
  <c r="Z60" i="19"/>
  <c r="Y60" i="19"/>
  <c r="X60" i="19"/>
  <c r="W60" i="19"/>
  <c r="V60" i="19"/>
  <c r="U60" i="19"/>
  <c r="T60" i="19"/>
  <c r="S60" i="19"/>
  <c r="R60" i="19"/>
  <c r="Q60" i="19"/>
  <c r="P60" i="19"/>
  <c r="O60" i="19"/>
  <c r="N60" i="19"/>
  <c r="M60" i="19"/>
  <c r="L60" i="19"/>
  <c r="K60" i="19"/>
  <c r="AN59" i="19"/>
  <c r="AM59" i="19"/>
  <c r="AL59" i="19"/>
  <c r="AK59" i="19"/>
  <c r="AJ59" i="19"/>
  <c r="AI59" i="19"/>
  <c r="AH59" i="19"/>
  <c r="AG59" i="19"/>
  <c r="AF59" i="19"/>
  <c r="AE59" i="19"/>
  <c r="AD59" i="19"/>
  <c r="AC59" i="19"/>
  <c r="AB59" i="19"/>
  <c r="AA59" i="19"/>
  <c r="Z59" i="19"/>
  <c r="Y59" i="19"/>
  <c r="X59" i="19"/>
  <c r="W59" i="19"/>
  <c r="V59" i="19"/>
  <c r="U59" i="19"/>
  <c r="T59" i="19"/>
  <c r="S59" i="19"/>
  <c r="R59" i="19"/>
  <c r="Q59" i="19"/>
  <c r="P59" i="19"/>
  <c r="O59" i="19"/>
  <c r="N59" i="19"/>
  <c r="M59" i="19"/>
  <c r="L59" i="19"/>
  <c r="K59" i="19"/>
  <c r="AN58" i="19"/>
  <c r="AM58" i="19"/>
  <c r="AL58" i="19"/>
  <c r="AK58" i="19"/>
  <c r="AJ58" i="19"/>
  <c r="AI58" i="19"/>
  <c r="AH58" i="19"/>
  <c r="AG58" i="19"/>
  <c r="AF58" i="19"/>
  <c r="AE58" i="19"/>
  <c r="AD58" i="19"/>
  <c r="AC58" i="19"/>
  <c r="AB58" i="19"/>
  <c r="AA58" i="19"/>
  <c r="Z58" i="19"/>
  <c r="Y58" i="19"/>
  <c r="X58" i="19"/>
  <c r="W58" i="19"/>
  <c r="V58" i="19"/>
  <c r="U58" i="19"/>
  <c r="T58" i="19"/>
  <c r="S58" i="19"/>
  <c r="R58" i="19"/>
  <c r="Q58" i="19"/>
  <c r="P58" i="19"/>
  <c r="O58" i="19"/>
  <c r="N58" i="19"/>
  <c r="M58" i="19"/>
  <c r="L58" i="19"/>
  <c r="K58" i="19"/>
  <c r="AN57" i="19"/>
  <c r="AM57" i="19"/>
  <c r="AL57" i="19"/>
  <c r="AK57" i="19"/>
  <c r="AJ57" i="19"/>
  <c r="AI57" i="19"/>
  <c r="AH57" i="19"/>
  <c r="AG57" i="19"/>
  <c r="AF57" i="19"/>
  <c r="AE57" i="19"/>
  <c r="AD57" i="19"/>
  <c r="AC57" i="19"/>
  <c r="AB57" i="19"/>
  <c r="AA57" i="19"/>
  <c r="Z57" i="19"/>
  <c r="Y57" i="19"/>
  <c r="X57" i="19"/>
  <c r="W57" i="19"/>
  <c r="V57" i="19"/>
  <c r="U57" i="19"/>
  <c r="T57" i="19"/>
  <c r="S57" i="19"/>
  <c r="R57" i="19"/>
  <c r="Q57" i="19"/>
  <c r="P57" i="19"/>
  <c r="O57" i="19"/>
  <c r="N57" i="19"/>
  <c r="M57" i="19"/>
  <c r="L57" i="19"/>
  <c r="K57" i="19"/>
  <c r="AN56" i="19"/>
  <c r="AM56" i="19"/>
  <c r="AL56" i="19"/>
  <c r="AK56" i="19"/>
  <c r="AJ56" i="19"/>
  <c r="AI56" i="19"/>
  <c r="AH56" i="19"/>
  <c r="AG56" i="19"/>
  <c r="AF56" i="19"/>
  <c r="AE56" i="19"/>
  <c r="AD56" i="19"/>
  <c r="AC56" i="19"/>
  <c r="AB56" i="19"/>
  <c r="AA56" i="19"/>
  <c r="Z56" i="19"/>
  <c r="Y56" i="19"/>
  <c r="X56" i="19"/>
  <c r="W56" i="19"/>
  <c r="V56" i="19"/>
  <c r="U56" i="19"/>
  <c r="T56" i="19"/>
  <c r="S56" i="19"/>
  <c r="R56" i="19"/>
  <c r="Q56" i="19"/>
  <c r="P56" i="19"/>
  <c r="O56" i="19"/>
  <c r="N56" i="19"/>
  <c r="M56" i="19"/>
  <c r="L56" i="19"/>
  <c r="K56" i="19"/>
  <c r="AN55" i="19"/>
  <c r="AM55" i="19"/>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AN54"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AN53" i="19"/>
  <c r="AM53" i="19"/>
  <c r="AL53" i="19"/>
  <c r="AK53" i="19"/>
  <c r="AH53" i="19"/>
  <c r="AG53" i="19"/>
  <c r="AF53" i="19"/>
  <c r="AE53" i="19"/>
  <c r="AB53" i="19"/>
  <c r="AA53" i="19"/>
  <c r="Z53" i="19"/>
  <c r="Y53" i="19"/>
  <c r="V53" i="19"/>
  <c r="U53" i="19"/>
  <c r="T53" i="19"/>
  <c r="S53" i="19"/>
  <c r="P53" i="19"/>
  <c r="O53" i="19"/>
  <c r="N53" i="19"/>
  <c r="M53"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M44" i="19"/>
  <c r="L44" i="19"/>
  <c r="K44" i="19"/>
  <c r="AN43" i="19"/>
  <c r="AM43" i="19"/>
  <c r="AL43" i="19"/>
  <c r="AK43" i="19"/>
  <c r="AH43" i="19"/>
  <c r="AG43" i="19"/>
  <c r="AF43" i="19"/>
  <c r="AE43" i="19"/>
  <c r="AB43" i="19"/>
  <c r="AA43" i="19"/>
  <c r="Z43" i="19"/>
  <c r="Y43" i="19"/>
  <c r="V43" i="19"/>
  <c r="U43" i="19"/>
  <c r="T43" i="19"/>
  <c r="S43" i="19"/>
  <c r="P43" i="19"/>
  <c r="O43" i="19"/>
  <c r="N43" i="19"/>
  <c r="M43"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L41" i="19"/>
  <c r="K41"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AN33" i="19"/>
  <c r="AM33" i="19"/>
  <c r="AL33" i="19"/>
  <c r="AK33" i="19"/>
  <c r="AH33" i="19"/>
  <c r="AG33" i="19"/>
  <c r="AF33" i="19"/>
  <c r="AE33" i="19"/>
  <c r="AB33" i="19"/>
  <c r="AA33" i="19"/>
  <c r="Z33" i="19"/>
  <c r="Y33" i="19"/>
  <c r="V33" i="19"/>
  <c r="U33" i="19"/>
  <c r="T33" i="19"/>
  <c r="S33" i="19"/>
  <c r="P33" i="19"/>
  <c r="O33" i="19"/>
  <c r="N33" i="19"/>
  <c r="M33"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AN24"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AN23" i="19"/>
  <c r="AM23" i="19"/>
  <c r="AL23" i="19"/>
  <c r="AK23" i="19"/>
  <c r="AH23" i="19"/>
  <c r="AG23" i="19"/>
  <c r="AF23" i="19"/>
  <c r="AE23" i="19"/>
  <c r="AB23" i="19"/>
  <c r="AA23" i="19"/>
  <c r="Z23" i="19"/>
  <c r="Y23" i="19"/>
  <c r="V23" i="19"/>
  <c r="U23" i="19"/>
  <c r="T23" i="19"/>
  <c r="S23" i="19"/>
  <c r="P23" i="19"/>
  <c r="O23" i="19"/>
  <c r="N23" i="19"/>
  <c r="M23" i="19"/>
  <c r="AN41" i="19"/>
  <c r="AN31" i="19"/>
  <c r="AN21" i="19"/>
  <c r="AM21" i="19"/>
  <c r="AL21" i="19"/>
  <c r="AK21" i="19"/>
  <c r="AJ21" i="19"/>
  <c r="AI21" i="19"/>
  <c r="AN20" i="19"/>
  <c r="AM20" i="19"/>
  <c r="AL20" i="19"/>
  <c r="AK20" i="19"/>
  <c r="AJ20" i="19"/>
  <c r="AI20" i="19"/>
  <c r="AN19" i="19"/>
  <c r="AM19" i="19"/>
  <c r="AL19" i="19"/>
  <c r="AK19" i="19"/>
  <c r="AJ19" i="19"/>
  <c r="AI19" i="19"/>
  <c r="AN18" i="19"/>
  <c r="AM18" i="19"/>
  <c r="AL18" i="19"/>
  <c r="AK18" i="19"/>
  <c r="AJ18" i="19"/>
  <c r="AI18" i="19"/>
  <c r="AN17" i="19"/>
  <c r="AM17" i="19"/>
  <c r="AL17" i="19"/>
  <c r="AK17" i="19"/>
  <c r="AJ17" i="19"/>
  <c r="AI17" i="19"/>
  <c r="AN16" i="19"/>
  <c r="AM16" i="19"/>
  <c r="AL16" i="19"/>
  <c r="AK16" i="19"/>
  <c r="AJ16" i="19"/>
  <c r="AI16" i="19"/>
  <c r="AN15" i="19"/>
  <c r="AM15" i="19"/>
  <c r="AL15" i="19"/>
  <c r="AK15" i="19"/>
  <c r="AJ15" i="19"/>
  <c r="AI15" i="19"/>
  <c r="AN14" i="19"/>
  <c r="AM14" i="19"/>
  <c r="AL14" i="19"/>
  <c r="AK14" i="19"/>
  <c r="AJ14" i="19"/>
  <c r="AI14" i="19"/>
  <c r="Q14" i="19"/>
  <c r="AN13" i="19"/>
  <c r="AM13" i="19"/>
  <c r="AL13" i="19"/>
  <c r="AK13" i="19"/>
  <c r="AC14" i="19"/>
  <c r="AD14" i="19"/>
  <c r="AE14" i="19"/>
  <c r="AF14" i="19"/>
  <c r="AH14" i="19"/>
  <c r="AG14" i="19"/>
  <c r="AH21" i="19"/>
  <c r="AF13" i="19"/>
  <c r="AE13" i="19"/>
  <c r="AG15" i="19"/>
  <c r="AG13" i="19"/>
  <c r="AH13" i="19"/>
  <c r="AG21" i="19"/>
  <c r="AF21" i="19"/>
  <c r="AE21" i="19"/>
  <c r="AD21" i="19"/>
  <c r="AC21" i="19"/>
  <c r="AH20" i="19"/>
  <c r="AG20" i="19"/>
  <c r="AF20" i="19"/>
  <c r="AE20" i="19"/>
  <c r="AD20" i="19"/>
  <c r="AC20" i="19"/>
  <c r="AH19" i="19"/>
  <c r="AG19" i="19"/>
  <c r="AF19" i="19"/>
  <c r="AE19" i="19"/>
  <c r="AD19" i="19"/>
  <c r="AC19" i="19"/>
  <c r="AH18" i="19"/>
  <c r="AG18" i="19"/>
  <c r="AF18" i="19"/>
  <c r="AE18" i="19"/>
  <c r="AD18" i="19"/>
  <c r="AC18" i="19"/>
  <c r="AH17" i="19"/>
  <c r="AG17" i="19"/>
  <c r="AF17" i="19"/>
  <c r="AE17" i="19"/>
  <c r="AD17" i="19"/>
  <c r="AC17" i="19"/>
  <c r="AH16" i="19"/>
  <c r="AG16" i="19"/>
  <c r="AF16" i="19"/>
  <c r="AE16" i="19"/>
  <c r="AD16" i="19"/>
  <c r="AC16" i="19"/>
  <c r="AH15" i="19"/>
  <c r="AF15" i="19"/>
  <c r="AE15" i="19"/>
  <c r="AD15" i="19"/>
  <c r="AC15" i="19"/>
  <c r="W21" i="19"/>
  <c r="X21" i="19"/>
  <c r="Y21" i="19"/>
  <c r="Z21" i="19"/>
  <c r="AA21" i="19"/>
  <c r="AB21" i="19"/>
  <c r="AB20" i="19"/>
  <c r="AA20" i="19"/>
  <c r="Z20" i="19"/>
  <c r="Y20" i="19"/>
  <c r="X20" i="19"/>
  <c r="W20" i="19"/>
  <c r="W19" i="19"/>
  <c r="X19" i="19"/>
  <c r="Y19" i="19"/>
  <c r="Z19" i="19"/>
  <c r="AA19" i="19"/>
  <c r="AB19" i="19"/>
  <c r="AB18" i="19"/>
  <c r="AA18" i="19"/>
  <c r="Z18" i="19"/>
  <c r="Y18" i="19"/>
  <c r="X18" i="19"/>
  <c r="W18" i="19"/>
  <c r="W17" i="19"/>
  <c r="X17" i="19"/>
  <c r="Y17" i="19"/>
  <c r="Z17" i="19"/>
  <c r="AA17" i="19"/>
  <c r="AB17" i="19"/>
  <c r="AB16" i="19"/>
  <c r="AA16" i="19"/>
  <c r="Z16" i="19"/>
  <c r="Y16" i="19"/>
  <c r="X16" i="19"/>
  <c r="W16" i="19"/>
  <c r="W15" i="19"/>
  <c r="X15" i="19"/>
  <c r="Y15" i="19"/>
  <c r="Z15" i="19"/>
  <c r="AA15" i="19"/>
  <c r="AB15" i="19"/>
  <c r="AB14" i="19"/>
  <c r="AA14" i="19"/>
  <c r="Z14" i="19"/>
  <c r="Y14" i="19"/>
  <c r="X14" i="19"/>
  <c r="W14" i="19"/>
  <c r="Y13" i="19"/>
  <c r="Z13" i="19"/>
  <c r="AA13" i="19"/>
  <c r="AB13" i="19"/>
  <c r="V21" i="19"/>
  <c r="U21" i="19"/>
  <c r="T21" i="19"/>
  <c r="S21" i="19"/>
  <c r="R21" i="19"/>
  <c r="Q21" i="19"/>
  <c r="Q20" i="19"/>
  <c r="R20" i="19"/>
  <c r="S20" i="19"/>
  <c r="T20" i="19"/>
  <c r="U20" i="19"/>
  <c r="V20" i="19"/>
  <c r="U19" i="19"/>
  <c r="V19" i="19"/>
  <c r="T19" i="19"/>
  <c r="S19" i="19"/>
  <c r="R19" i="19"/>
  <c r="Q19" i="19"/>
  <c r="Q18" i="19"/>
  <c r="R18" i="19"/>
  <c r="S18" i="19"/>
  <c r="T18" i="19"/>
  <c r="U18" i="19"/>
  <c r="V18" i="19"/>
  <c r="V17" i="19"/>
  <c r="U17" i="19"/>
  <c r="T17" i="19"/>
  <c r="S17" i="19"/>
  <c r="R17" i="19"/>
  <c r="Q17" i="19"/>
  <c r="Q16" i="19"/>
  <c r="R16" i="19"/>
  <c r="S16" i="19"/>
  <c r="T16" i="19"/>
  <c r="U16" i="19"/>
  <c r="V16" i="19"/>
  <c r="V15" i="19"/>
  <c r="U15" i="19"/>
  <c r="T15" i="19"/>
  <c r="S15" i="19"/>
  <c r="R15" i="19"/>
  <c r="Q15" i="19"/>
  <c r="V13" i="19"/>
  <c r="V14" i="19"/>
  <c r="U14" i="19"/>
  <c r="T14" i="19"/>
  <c r="S14" i="19"/>
  <c r="R14" i="19"/>
  <c r="S13" i="19"/>
  <c r="T13" i="19"/>
  <c r="U13" i="19"/>
  <c r="P21" i="19"/>
  <c r="O21" i="19"/>
  <c r="N21" i="19"/>
  <c r="M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49" i="18"/>
  <c r="N49" i="18"/>
  <c r="P49" i="18"/>
  <c r="R49" i="18"/>
  <c r="T49" i="18"/>
  <c r="V49" i="18"/>
  <c r="X49" i="18"/>
  <c r="Z49" i="18"/>
  <c r="AB49" i="18"/>
  <c r="AD49" i="18"/>
  <c r="AF49" i="18"/>
  <c r="AH49" i="18"/>
  <c r="AJ49" i="18"/>
  <c r="AL49" i="18"/>
  <c r="AN49" i="18"/>
  <c r="AN47" i="18"/>
  <c r="AH47" i="18"/>
  <c r="AB47" i="18"/>
  <c r="V47" i="18"/>
  <c r="P47" i="18"/>
  <c r="N47" i="18"/>
  <c r="N45" i="18"/>
  <c r="P45" i="18"/>
  <c r="P43" i="18"/>
  <c r="N43" i="18"/>
  <c r="L41" i="18"/>
  <c r="N41" i="18"/>
  <c r="P41" i="18"/>
  <c r="R41" i="18"/>
  <c r="T41" i="18"/>
  <c r="V41" i="18"/>
  <c r="X41" i="18"/>
  <c r="Z41" i="18"/>
  <c r="AB41" i="18"/>
  <c r="AD41" i="18"/>
  <c r="AF41" i="18"/>
  <c r="AH41" i="18"/>
  <c r="AJ41" i="18"/>
  <c r="AL41" i="18"/>
  <c r="AN41" i="18"/>
  <c r="AN39" i="18"/>
  <c r="AH39" i="18"/>
  <c r="AB39" i="18"/>
  <c r="V39" i="18"/>
  <c r="P39" i="18"/>
  <c r="N39" i="18"/>
  <c r="N37" i="18"/>
  <c r="P37" i="18"/>
  <c r="AN33" i="18"/>
  <c r="AL33" i="18"/>
  <c r="AJ33" i="18"/>
  <c r="AH33" i="18"/>
  <c r="AF33" i="18"/>
  <c r="AD33" i="18"/>
  <c r="AB33" i="18"/>
  <c r="Z33" i="18"/>
  <c r="X33" i="18"/>
  <c r="V33" i="18"/>
  <c r="T33" i="18"/>
  <c r="R33" i="18"/>
  <c r="P33" i="18"/>
  <c r="L33" i="18"/>
  <c r="N31" i="18"/>
  <c r="P31" i="18"/>
  <c r="V31" i="18"/>
  <c r="AB31" i="18"/>
  <c r="AH31" i="18"/>
  <c r="AN31" i="18"/>
  <c r="AN25" i="18"/>
  <c r="AL25" i="18"/>
  <c r="AJ25" i="18"/>
  <c r="AN23" i="18"/>
  <c r="AH25" i="18"/>
  <c r="AF25" i="18"/>
  <c r="AD25" i="18"/>
  <c r="AH23" i="18"/>
  <c r="AB25" i="18"/>
  <c r="X25" i="18"/>
  <c r="Z25" i="18"/>
  <c r="AB23" i="18"/>
  <c r="V25" i="18"/>
  <c r="T25" i="18"/>
  <c r="R25" i="18"/>
  <c r="V23" i="18"/>
  <c r="P25" i="18"/>
  <c r="N25" i="18"/>
  <c r="L25" i="18"/>
  <c r="P23" i="18"/>
  <c r="N23" i="18"/>
  <c r="P21" i="18"/>
  <c r="N21" i="18"/>
  <c r="P19" i="18"/>
  <c r="N19" i="18"/>
  <c r="AN17" i="18"/>
  <c r="AL17" i="18"/>
  <c r="AJ17" i="18"/>
  <c r="AN15" i="18"/>
  <c r="AH17" i="18"/>
  <c r="AF17" i="18"/>
  <c r="AD17" i="18"/>
  <c r="AH15" i="18"/>
  <c r="AB17" i="18"/>
  <c r="Z17" i="18"/>
  <c r="X17" i="18"/>
  <c r="AB15" i="18"/>
  <c r="V17" i="18"/>
  <c r="V15" i="18"/>
  <c r="T17" i="18"/>
  <c r="R17" i="18"/>
  <c r="L17" i="18"/>
  <c r="P17" i="18"/>
  <c r="N17" i="18"/>
  <c r="P15" i="18"/>
  <c r="N15" i="18"/>
  <c r="P13" i="18"/>
  <c r="N13" i="18"/>
  <c r="P11" i="18"/>
  <c r="N11" i="18"/>
  <c r="AK19" i="1" l="1"/>
  <c r="AN21" i="1"/>
  <c r="AK17" i="1"/>
  <c r="AJ17" i="1"/>
  <c r="AJ18" i="1"/>
  <c r="AK18" i="1"/>
  <c r="AJ22" i="1"/>
  <c r="AN22" i="1" s="1"/>
  <c r="AK22" i="1"/>
  <c r="AK15" i="1"/>
  <c r="AJ15" i="1"/>
  <c r="AN13" i="18"/>
  <c r="AN29" i="18"/>
  <c r="AN37" i="18"/>
  <c r="AN21" i="18"/>
  <c r="AN45" i="18"/>
  <c r="H10" i="27" l="1"/>
  <c r="G29" i="27" s="1"/>
  <c r="H9" i="27"/>
  <c r="H8" i="27"/>
  <c r="F29" i="27"/>
  <c r="E29" i="27"/>
  <c r="Q27" i="1" l="1"/>
  <c r="F221" i="13" l="1"/>
  <c r="F211" i="13"/>
  <c r="F212" i="13"/>
  <c r="F213" i="13"/>
  <c r="F214" i="13"/>
  <c r="F215" i="13"/>
  <c r="F216" i="13"/>
  <c r="F217" i="13"/>
  <c r="F218" i="13"/>
  <c r="F219" i="13"/>
  <c r="F220" i="13"/>
  <c r="F210" i="13"/>
  <c r="B221" i="13" a="1"/>
  <c r="B221" i="13" l="1"/>
  <c r="H210" i="13" l="1"/>
  <c r="B223" i="13" l="1"/>
  <c r="B222" i="13"/>
  <c r="AD53" i="19" l="1"/>
  <c r="X23" i="19"/>
  <c r="AJ13" i="19"/>
  <c r="X13" i="19"/>
  <c r="R43" i="19"/>
  <c r="R33" i="19"/>
  <c r="R53" i="19"/>
  <c r="R23" i="19"/>
  <c r="AD13" i="19"/>
  <c r="X53" i="19"/>
  <c r="AJ43" i="19"/>
  <c r="L33" i="19"/>
  <c r="L53" i="19"/>
  <c r="AJ33" i="19"/>
  <c r="AJ23" i="19"/>
  <c r="L23" i="19"/>
  <c r="X33" i="19"/>
  <c r="AD43" i="19"/>
  <c r="AD33" i="19"/>
  <c r="AJ53" i="19"/>
  <c r="AD23" i="19"/>
  <c r="X43" i="19"/>
  <c r="R13" i="19"/>
  <c r="L13" i="19"/>
  <c r="AC53" i="19"/>
  <c r="W43" i="19"/>
  <c r="W33" i="19"/>
  <c r="W23" i="19"/>
  <c r="W53" i="19"/>
  <c r="AI13" i="19"/>
  <c r="Q43" i="19"/>
  <c r="Q33" i="19"/>
  <c r="K13" i="19"/>
  <c r="Q53" i="19"/>
  <c r="Q23" i="19"/>
  <c r="AC13" i="19"/>
  <c r="AI43" i="19"/>
  <c r="K43" i="19"/>
  <c r="K33" i="19"/>
  <c r="K23" i="19"/>
  <c r="K53" i="19"/>
  <c r="AI33" i="19"/>
  <c r="AI23" i="19"/>
  <c r="AC23" i="19"/>
  <c r="W13" i="19"/>
  <c r="AC43" i="19"/>
  <c r="AC33" i="19"/>
  <c r="Q13" i="19"/>
  <c r="AI53" i="19"/>
  <c r="T15" i="1" l="1"/>
  <c r="U15" i="1" s="1"/>
  <c r="T16" i="1"/>
  <c r="U16" i="1" s="1"/>
  <c r="T21" i="1"/>
  <c r="U21" i="1" s="1"/>
  <c r="T20" i="1"/>
  <c r="U20" i="1" s="1"/>
  <c r="T19" i="1"/>
  <c r="U19" i="1" s="1"/>
  <c r="T18" i="1"/>
  <c r="U18" i="1" s="1"/>
  <c r="T17" i="1"/>
  <c r="U17" i="1" s="1"/>
  <c r="T22" i="1"/>
  <c r="U22" i="1" s="1"/>
  <c r="T39" i="18" l="1"/>
  <c r="AL39" i="18"/>
  <c r="AL31" i="18"/>
  <c r="T47" i="18"/>
  <c r="T23" i="18"/>
  <c r="AF23" i="18"/>
  <c r="Z47" i="18"/>
  <c r="AL47" i="18"/>
  <c r="AL15" i="18"/>
  <c r="AL23" i="18"/>
  <c r="AF39" i="18"/>
  <c r="AF31" i="18"/>
  <c r="V22" i="1"/>
  <c r="Z31" i="18"/>
  <c r="W22" i="1"/>
  <c r="T31" i="18"/>
  <c r="AF15" i="18"/>
  <c r="Z39" i="18"/>
  <c r="Z23" i="18"/>
  <c r="T15" i="18"/>
  <c r="AF47" i="18"/>
  <c r="Z15" i="18"/>
  <c r="P35" i="18"/>
  <c r="AN19" i="18"/>
  <c r="AN27" i="18"/>
  <c r="AN11" i="18"/>
  <c r="P27" i="18"/>
  <c r="AB11" i="18"/>
  <c r="AB19" i="18"/>
  <c r="V11" i="18"/>
  <c r="AN35" i="18"/>
  <c r="AB27" i="18"/>
  <c r="AH19" i="18"/>
  <c r="AH43" i="18"/>
  <c r="AB35" i="18"/>
  <c r="V19" i="18"/>
  <c r="V35" i="18"/>
  <c r="AH11" i="18"/>
  <c r="V43" i="18"/>
  <c r="AH27" i="18"/>
  <c r="AN43" i="18"/>
  <c r="AB43" i="18"/>
  <c r="V27" i="18"/>
  <c r="W17" i="1"/>
  <c r="AH35" i="18"/>
  <c r="V17" i="1"/>
  <c r="AM17" i="1" s="1"/>
  <c r="AL17" i="1" s="1"/>
  <c r="AJ21" i="18"/>
  <c r="L13" i="18"/>
  <c r="R37" i="18"/>
  <c r="L45" i="18"/>
  <c r="AJ45" i="18"/>
  <c r="X45" i="18"/>
  <c r="R13" i="18"/>
  <c r="X37" i="18"/>
  <c r="V18" i="1"/>
  <c r="AM18" i="1" s="1"/>
  <c r="AL18" i="1" s="1"/>
  <c r="AJ13" i="18"/>
  <c r="W18" i="1"/>
  <c r="L21" i="18"/>
  <c r="L29" i="18"/>
  <c r="AD45" i="18"/>
  <c r="R29" i="18"/>
  <c r="L37" i="18"/>
  <c r="X29" i="18"/>
  <c r="X13" i="18"/>
  <c r="AD37" i="18"/>
  <c r="AJ29" i="18"/>
  <c r="R45" i="18"/>
  <c r="AD21" i="18"/>
  <c r="AD13" i="18"/>
  <c r="AJ37" i="18"/>
  <c r="X21" i="18"/>
  <c r="AD29" i="18"/>
  <c r="R21" i="18"/>
  <c r="T21" i="18"/>
  <c r="Z13" i="18"/>
  <c r="T37" i="18"/>
  <c r="AF13" i="18"/>
  <c r="Z45" i="18"/>
  <c r="AF21" i="18"/>
  <c r="AL29" i="18"/>
  <c r="N29" i="18"/>
  <c r="T13" i="18"/>
  <c r="V19" i="1"/>
  <c r="AM19" i="1" s="1"/>
  <c r="AL19" i="1" s="1"/>
  <c r="T45" i="18"/>
  <c r="AL37" i="18"/>
  <c r="T29" i="18"/>
  <c r="AF29" i="18"/>
  <c r="AL21" i="18"/>
  <c r="Z29" i="18"/>
  <c r="Z21" i="18"/>
  <c r="W19" i="1"/>
  <c r="AL13" i="18"/>
  <c r="Z37" i="18"/>
  <c r="AF45" i="18"/>
  <c r="AL45" i="18"/>
  <c r="AF37" i="18"/>
  <c r="R15" i="18"/>
  <c r="AD15" i="18"/>
  <c r="X23" i="18"/>
  <c r="AJ23" i="18"/>
  <c r="AJ47" i="18"/>
  <c r="AJ39" i="18"/>
  <c r="X47" i="18"/>
  <c r="AD31" i="18"/>
  <c r="X15" i="18"/>
  <c r="R47" i="18"/>
  <c r="V21" i="1"/>
  <c r="L23" i="18"/>
  <c r="L31" i="18"/>
  <c r="AJ15" i="18"/>
  <c r="AD39" i="18"/>
  <c r="L39" i="18"/>
  <c r="R23" i="18"/>
  <c r="AD47" i="18"/>
  <c r="X31" i="18"/>
  <c r="R31" i="18"/>
  <c r="AD23" i="18"/>
  <c r="R39" i="18"/>
  <c r="X39" i="18"/>
  <c r="W21" i="1"/>
  <c r="L15" i="18"/>
  <c r="L47" i="18"/>
  <c r="AJ31" i="18"/>
  <c r="P29" i="18"/>
  <c r="V20" i="1"/>
  <c r="AM20" i="1" s="1"/>
  <c r="AL20" i="1" s="1"/>
  <c r="AB37" i="18"/>
  <c r="AB21" i="18"/>
  <c r="AH37" i="18"/>
  <c r="V37" i="18"/>
  <c r="AH13" i="18"/>
  <c r="AH45" i="18"/>
  <c r="AB45" i="18"/>
  <c r="W20" i="1"/>
  <c r="AH29" i="18"/>
  <c r="V13" i="18"/>
  <c r="V45" i="18"/>
  <c r="V21" i="18"/>
  <c r="V29" i="18"/>
  <c r="AH21" i="18"/>
  <c r="AB29" i="18"/>
  <c r="AB13" i="18"/>
  <c r="N35" i="18"/>
  <c r="N27" i="18"/>
  <c r="T27" i="18"/>
  <c r="Z11" i="18"/>
  <c r="AF43" i="18"/>
  <c r="AL11" i="18"/>
  <c r="AL43" i="18"/>
  <c r="W16" i="1"/>
  <c r="AL35" i="18"/>
  <c r="AF35" i="18"/>
  <c r="T19" i="18"/>
  <c r="AF11" i="18"/>
  <c r="AL19" i="18"/>
  <c r="V16" i="1"/>
  <c r="AM16" i="1" s="1"/>
  <c r="AL16" i="1" s="1"/>
  <c r="Z35" i="18"/>
  <c r="Z27" i="18"/>
  <c r="T43" i="18"/>
  <c r="T35" i="18"/>
  <c r="AF27" i="18"/>
  <c r="T11" i="18"/>
  <c r="AF19" i="18"/>
  <c r="Z43" i="18"/>
  <c r="Z19" i="18"/>
  <c r="AL27" i="18"/>
  <c r="AD11" i="18"/>
  <c r="AD43" i="18"/>
  <c r="R27" i="18"/>
  <c r="X43" i="18"/>
  <c r="R43" i="18"/>
  <c r="AJ43" i="18"/>
  <c r="L43" i="18"/>
  <c r="AD35" i="18"/>
  <c r="X35" i="18"/>
  <c r="R19" i="18"/>
  <c r="X11" i="18"/>
  <c r="AD19" i="18"/>
  <c r="V15" i="1"/>
  <c r="AM15" i="1" s="1"/>
  <c r="AL15" i="1" s="1"/>
  <c r="L19" i="18"/>
  <c r="AJ27" i="18"/>
  <c r="AJ11" i="18"/>
  <c r="L11" i="18"/>
  <c r="AD27" i="18"/>
  <c r="AJ35" i="18"/>
  <c r="W15" i="1"/>
  <c r="X27" i="18"/>
  <c r="AJ19" i="18"/>
  <c r="R11" i="18"/>
  <c r="L35" i="18"/>
  <c r="X19" i="18"/>
  <c r="R35" i="18"/>
  <c r="L27" i="18"/>
  <c r="T32" i="19" l="1"/>
  <c r="Z52" i="19"/>
  <c r="Z22" i="19"/>
  <c r="N22" i="19"/>
  <c r="T52" i="19"/>
  <c r="N44" i="19"/>
  <c r="AN18" i="1"/>
  <c r="AF52" i="19"/>
  <c r="Z42" i="19"/>
  <c r="T22" i="19"/>
  <c r="Z12" i="19"/>
  <c r="AF32" i="19"/>
  <c r="N12" i="19"/>
  <c r="AF42" i="19"/>
  <c r="AF22" i="19"/>
  <c r="T42" i="19"/>
  <c r="T12" i="19"/>
  <c r="AL32" i="19"/>
  <c r="AL42" i="19"/>
  <c r="AL12" i="19"/>
  <c r="AL22" i="19"/>
  <c r="N32" i="19"/>
  <c r="N52" i="19"/>
  <c r="Z32" i="19"/>
  <c r="AF12" i="19"/>
  <c r="AL52" i="19"/>
  <c r="M42" i="19"/>
  <c r="AE22" i="19"/>
  <c r="M12" i="19"/>
  <c r="S52" i="19"/>
  <c r="S22" i="19"/>
  <c r="AK12" i="19"/>
  <c r="AE52" i="19"/>
  <c r="M32" i="19"/>
  <c r="AN17" i="1"/>
  <c r="AK42" i="19"/>
  <c r="AE32" i="19"/>
  <c r="AK22" i="19"/>
  <c r="S32" i="19"/>
  <c r="M22" i="19"/>
  <c r="AK52" i="19"/>
  <c r="S42" i="19"/>
  <c r="S12" i="19"/>
  <c r="AE12" i="19"/>
  <c r="AK32" i="19"/>
  <c r="M52" i="19"/>
  <c r="AE42" i="19"/>
  <c r="P42" i="19"/>
  <c r="AB32" i="19"/>
  <c r="AH52" i="19"/>
  <c r="AB52" i="19"/>
  <c r="AB42" i="19"/>
  <c r="AN42" i="19"/>
  <c r="AN32" i="19"/>
  <c r="V42" i="19"/>
  <c r="P52" i="19"/>
  <c r="AH32" i="19"/>
  <c r="AH12" i="19"/>
  <c r="AH22" i="19"/>
  <c r="AN12" i="19"/>
  <c r="V52" i="19"/>
  <c r="AN20" i="1"/>
  <c r="P32" i="19"/>
  <c r="AH42" i="19"/>
  <c r="V22" i="19"/>
  <c r="V32" i="19"/>
  <c r="AB12" i="19"/>
  <c r="P12" i="19"/>
  <c r="AB22" i="19"/>
  <c r="P22" i="19"/>
  <c r="AN52" i="19"/>
  <c r="V12" i="19"/>
  <c r="AN22" i="19"/>
  <c r="L32" i="19"/>
  <c r="AD32" i="19"/>
  <c r="AJ12" i="19"/>
  <c r="AJ32" i="19"/>
  <c r="R22" i="19"/>
  <c r="X52" i="19"/>
  <c r="AD22" i="19"/>
  <c r="L22" i="19"/>
  <c r="AJ42" i="19"/>
  <c r="L43" i="19"/>
  <c r="L12" i="19"/>
  <c r="AD42" i="19"/>
  <c r="X12" i="19"/>
  <c r="R12" i="19"/>
  <c r="AJ52" i="19"/>
  <c r="R42" i="19"/>
  <c r="AD12" i="19"/>
  <c r="X32" i="19"/>
  <c r="R52" i="19"/>
  <c r="X42" i="19"/>
  <c r="AJ22" i="19"/>
  <c r="L52" i="19"/>
  <c r="AD52" i="19"/>
  <c r="AN16" i="1"/>
  <c r="R32" i="19"/>
  <c r="X22" i="19"/>
  <c r="O42" i="19"/>
  <c r="AN19" i="1"/>
  <c r="AM42" i="19"/>
  <c r="AM22" i="19"/>
  <c r="U42" i="19"/>
  <c r="AA32" i="19"/>
  <c r="AG32" i="19"/>
  <c r="AA52" i="19"/>
  <c r="AG12" i="19"/>
  <c r="AM32" i="19"/>
  <c r="U32" i="19"/>
  <c r="AM52" i="19"/>
  <c r="AA22" i="19"/>
  <c r="U22" i="19"/>
  <c r="AM12" i="19"/>
  <c r="U12" i="19"/>
  <c r="AG42" i="19"/>
  <c r="AG22" i="19"/>
  <c r="O32" i="19"/>
  <c r="AA42" i="19"/>
  <c r="AG52" i="19"/>
  <c r="U52" i="19"/>
  <c r="O12" i="19"/>
  <c r="O22" i="19"/>
  <c r="O52" i="19"/>
  <c r="AA12" i="19"/>
  <c r="K42" i="19"/>
  <c r="AC32" i="19"/>
  <c r="W32" i="19"/>
  <c r="Q52" i="19"/>
  <c r="Q42" i="19"/>
  <c r="W42" i="19"/>
  <c r="AC42" i="19"/>
  <c r="Q32" i="19"/>
  <c r="AI32" i="19"/>
  <c r="AI52" i="19"/>
  <c r="W12" i="19"/>
  <c r="K52" i="19"/>
  <c r="AI42" i="19"/>
  <c r="Q22" i="19"/>
  <c r="AC12" i="19"/>
  <c r="K12" i="19"/>
  <c r="AI22" i="19"/>
  <c r="AC22" i="19"/>
  <c r="K22" i="19"/>
  <c r="AN15" i="1"/>
  <c r="AI12" i="19"/>
  <c r="K32" i="19"/>
  <c r="W52" i="19"/>
  <c r="W22" i="19"/>
  <c r="AC52" i="19"/>
  <c r="Q1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Calidad ETITC</author>
  </authors>
  <commentList>
    <comment ref="L13" authorId="0" shapeId="0" xr:uid="{B94E796C-1EF1-4D31-AF0A-E731745A4441}">
      <text>
        <r>
          <rPr>
            <sz val="9"/>
            <color indexed="81"/>
            <rFont val="Tahoma"/>
            <family val="2"/>
          </rPr>
          <t xml:space="preserve">
Anay Pinto V</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<sst xmlns="http://schemas.openxmlformats.org/spreadsheetml/2006/main" count="752" uniqueCount="446">
  <si>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</si>
  <si>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</si>
  <si>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</si>
  <si>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</si>
  <si>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</si>
  <si>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</si>
  <si>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</si>
  <si>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</si>
  <si>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</si>
  <si>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</si>
  <si>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</si>
  <si>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</si>
  <si>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</si>
  <si>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</si>
  <si>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</si>
  <si>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</si>
  <si>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</si>
  <si>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</si>
  <si>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</si>
  <si>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</si>
  <si>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</si>
  <si>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</si>
  <si>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</si>
  <si>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</si>
  <si>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</si>
  <si>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</si>
  <si>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</si>
  <si>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</si>
  <si>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</si>
  <si>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</si>
  <si>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</si>
  <si>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</si>
  <si>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</si>
  <si>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</si>
  <si>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</si>
  <si>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</si>
  <si>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</si>
  <si>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</si>
  <si>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</si>
  <si>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</si>
  <si>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</si>
  <si>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</si>
  <si>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</si>
  <si>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</si>
  <si>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</si>
  <si>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</si>
  <si>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</si>
  <si>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</si>
  <si>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</si>
  <si>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</si>
  <si>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</si>
  <si>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</si>
  <si>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</si>
  <si>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</si>
  <si>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</si>
  <si>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</si>
  <si>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</si>
  <si>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</si>
  <si>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</si>
  <si>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</si>
  <si>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</si>
  <si>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</si>
  <si>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</si>
  <si>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</si>
  <si>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</si>
  <si>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</si>
  <si>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</si>
  <si>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</si>
  <si>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</si>
  <si>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</si>
  <si>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</si>
  <si>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</si>
  <si>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</si>
  <si>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</si>
  <si>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</si>
  <si>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</si>
  <si>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</si>
  <si>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</si>
  <si>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</si>
  <si>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</si>
  <si>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</si>
  <si>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</si>
  <si>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</si>
  <si>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</si>
  <si>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</si>
  <si>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</si>
  <si>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</si>
  <si>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</si>
  <si>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</si>
  <si>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</si>
  <si>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</si>
  <si>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</si>
  <si>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</si>
  <si>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</si>
  <si>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</si>
  <si>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</si>
  <si>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</si>
  <si>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</si>
  <si>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</si>
  <si>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</si>
  <si>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</si>
  <si>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</si>
  <si>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</si>
  <si>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</si>
  <si>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</si>
  <si>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</si>
  <si>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</si>
  <si>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</si>
  <si>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</si>
  <si>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</si>
  <si>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</si>
  <si>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</si>
  <si>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</si>
  <si>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</si>
  <si>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</si>
  <si>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</si>
  <si>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</si>
  <si>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</si>
  <si>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</si>
  <si>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</si>
  <si>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</si>
  <si>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</si>
  <si>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</si>
  <si>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</si>
  <si>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</si>
  <si>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</si>
  <si>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</si>
  <si>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</si>
  <si>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</si>
  <si>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</si>
  <si>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</si>
  <si>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</si>
  <si>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</si>
  <si>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</si>
  <si>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</si>
  <si>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</si>
  <si>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</si>
  <si>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</si>
  <si>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</si>
  <si>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</si>
  <si>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</si>
  <si>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</si>
  <si>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</si>
  <si>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</si>
  <si>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</si>
  <si>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</si>
  <si>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</si>
  <si>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</si>
  <si>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</si>
  <si>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</si>
  <si>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</si>
  <si>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</si>
  <si>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</si>
  <si>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</si>
  <si>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</si>
  <si>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</si>
  <si>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</si>
  <si>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</si>
  <si>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</si>
  <si>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</si>
  <si>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</si>
  <si>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</si>
  <si>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</si>
  <si>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</si>
  <si>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</si>
  <si>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</si>
  <si>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</si>
  <si>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</si>
  <si>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</si>
  <si>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</si>
  <si>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</si>
  <si>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</si>
  <si>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</si>
  <si>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</si>
  <si>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</si>
  <si>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</si>
  <si>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</si>
  <si>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</si>
  <si>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</si>
  <si>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</si>
  <si>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</si>
  <si>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</si>
  <si>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</si>
  <si>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</si>
  <si>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</si>
  <si>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</si>
  <si>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</si>
  <si>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</si>
  <si>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</si>
  <si>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</si>
  <si>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</si>
  <si>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</si>
  <si>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</si>
  <si>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</si>
  <si>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</si>
  <si>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</si>
  <si>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</si>
  <si>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</si>
  <si>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</si>
  <si>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</si>
  <si>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</si>
  <si>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</si>
  <si>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</si>
  <si>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</si>
  <si>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</si>
  <si>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</si>
  <si>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PÁGINA:    1 de 1</t>
  </si>
  <si>
    <t>CLASIF. DE CONFIDENCIALIDAD</t>
  </si>
  <si>
    <t>IPB</t>
  </si>
  <si>
    <t>CLASIF. DE INTEGRIDAD</t>
  </si>
  <si>
    <t>A</t>
  </si>
  <si>
    <t>CLASIF. DE DISPONIBILIDAD</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</si>
  <si>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</si>
  <si>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</si>
  <si>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</si>
  <si>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</si>
  <si>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</si>
  <si>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</si>
  <si>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</si>
  <si>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</si>
  <si>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</si>
  <si>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</si>
  <si>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</si>
  <si>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</si>
  <si>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</si>
  <si>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</si>
  <si>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</si>
  <si>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</si>
  <si>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</si>
  <si>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</si>
  <si>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</si>
  <si>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</si>
  <si>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</si>
  <si>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</si>
  <si>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</si>
  <si>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</si>
  <si>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</si>
  <si>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</si>
  <si>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</si>
  <si>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</si>
  <si>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</si>
  <si>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</si>
  <si>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VERSIÓN:  8</t>
  </si>
  <si>
    <t>Evidencias</t>
  </si>
  <si>
    <r>
      <rPr>
        <b/>
        <sz val="6"/>
        <color rgb="FF000000"/>
        <rFont val="Arial"/>
        <family val="2"/>
      </rPr>
      <t xml:space="preserve">Escuela Tecnológica Instituto Técnico Central
</t>
    </r>
    <r>
      <rPr>
        <b/>
        <sz val="5"/>
        <color rgb="FF000000"/>
        <rFont val="Arial"/>
        <family val="2"/>
      </rPr>
      <t>Establecimiento Público de Educación Superior</t>
    </r>
  </si>
  <si>
    <t>PÁGINA:     1 de 1</t>
  </si>
  <si>
    <t>FECHA</t>
  </si>
  <si>
    <t>DESCRIPCIÓN DE LA ACTUALIZACIÓN</t>
  </si>
  <si>
    <t>RESPONSABLE</t>
  </si>
  <si>
    <t>CARGO</t>
  </si>
  <si>
    <t>CÓDIGO: GDC-FO-09</t>
  </si>
  <si>
    <r>
      <rPr>
        <b/>
        <sz val="6"/>
        <color theme="1"/>
        <rFont val="Arial"/>
        <family val="2"/>
      </rPr>
      <t>Escuela Tecnológica Instituto Técnico Central</t>
    </r>
    <r>
      <rPr>
        <b/>
        <sz val="5"/>
        <color theme="1"/>
        <rFont val="Arial"/>
        <family val="2"/>
      </rPr>
      <t xml:space="preserve">
Establecimiento Público de Educación Superior</t>
    </r>
  </si>
  <si>
    <t>VERSIÓN</t>
  </si>
  <si>
    <t>CAMBIOS</t>
  </si>
  <si>
    <t>ELABORÓ</t>
  </si>
  <si>
    <t>REVISÓ</t>
  </si>
  <si>
    <t>APROBÓ</t>
  </si>
  <si>
    <t>ANAY PINTO</t>
  </si>
  <si>
    <t xml:space="preserve">JORGE HERRERA ORTIZ </t>
  </si>
  <si>
    <t>Profesional de Calidad</t>
  </si>
  <si>
    <t>Representante de la Dirección</t>
  </si>
  <si>
    <t>Documento controlado por el Sistema de Gestión de la Calidad</t>
  </si>
  <si>
    <t>Asegúrese que corresponde a la última versión consultando el micrositio de calidad de la Escuela Tecnológica Instituto Técnico Central (ETITC)</t>
  </si>
  <si>
    <t>VIGENCIA: 2024-08-22</t>
  </si>
  <si>
    <t>VERSIÓN: 8</t>
  </si>
  <si>
    <t xml:space="preserve">Se incluye protada, control de cambios del registro, riesgos fiscales </t>
  </si>
  <si>
    <t>REGRESAR</t>
  </si>
  <si>
    <r>
      <rPr>
        <b/>
        <sz val="11"/>
        <color rgb="FF000000"/>
        <rFont val="Arial"/>
        <family val="2"/>
      </rPr>
      <t>E</t>
    </r>
    <r>
      <rPr>
        <b/>
        <sz val="10"/>
        <color rgb="FF000000"/>
        <rFont val="Arial"/>
        <family val="2"/>
      </rPr>
      <t>scuela Tecnológica Instituto Técnico Central</t>
    </r>
    <r>
      <rPr>
        <b/>
        <sz val="6"/>
        <color rgb="FF000000"/>
        <rFont val="Arial"/>
        <family val="2"/>
      </rPr>
      <t xml:space="preserve">
</t>
    </r>
    <r>
      <rPr>
        <b/>
        <sz val="8"/>
        <color rgb="FF000000"/>
        <rFont val="Arial"/>
        <family val="2"/>
      </rPr>
      <t>Establecimiento Público de Educación Superior</t>
    </r>
  </si>
  <si>
    <t>Criterios para calificar el impacto en riesgos de corrupción</t>
  </si>
  <si>
    <t>Pregunta: ¿Si el riesgo de corrupción se materializa podría:</t>
  </si>
  <si>
    <t>MARACAR CON X</t>
  </si>
  <si>
    <t>SI</t>
  </si>
  <si>
    <t>NO</t>
  </si>
  <si>
    <t>¿Afectar al grupo de funcionarios del proceso?</t>
  </si>
  <si>
    <t>X</t>
  </si>
  <si>
    <t>¿Afectar el cumplimiento de metas y objetivos de la dependencia?</t>
  </si>
  <si>
    <t>¿Afectar el cumplimiento de misión de la entidad?</t>
  </si>
  <si>
    <t>¿Afectar el cumplimiento de misión del sector al que pertenece la entidad?</t>
  </si>
  <si>
    <t>¿Generar perdida de confianza de la entidad , afectando su reputación?</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</si>
  <si>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</si>
  <si>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</si>
  <si>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</si>
  <si>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</si>
  <si>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</si>
  <si>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</si>
  <si>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</si>
  <si>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</si>
  <si>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</si>
  <si>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</si>
  <si>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</si>
  <si>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</si>
  <si>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</si>
  <si>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</si>
  <si>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2,3 y 5 Mapa Final de Gestión, Corrupción y Seguridad de la Información: </t>
    </r>
    <r>
      <rPr>
        <sz val="10"/>
        <rFont val="Arial Narrow"/>
        <family val="2"/>
      </rPr>
      <t>Encontrará la totalidad de la estructura para la identificación y valoración de los riesgos por proceso, programa o proyecto, acorde con el nivel de desagregación que la entidad considere necesaria.</t>
    </r>
  </si>
  <si>
    <r>
      <t xml:space="preserve"> -</t>
    </r>
    <r>
      <rPr>
        <sz val="11"/>
        <rFont val="Arial Narrow"/>
        <family val="2"/>
      </rPr>
      <t xml:space="preserve"> </t>
    </r>
    <r>
      <rPr>
        <b/>
        <sz val="11"/>
        <rFont val="Arial Narrow"/>
        <family val="2"/>
      </rPr>
      <t xml:space="preserve"> Hoja 6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</si>
  <si>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7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</si>
  <si>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8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</si>
  <si>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</si>
  <si>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Tabla de Valoración de Controles: </t>
    </r>
    <r>
      <rPr>
        <sz val="11"/>
        <rFont val="Arial Narrow"/>
        <family val="2"/>
      </rPr>
      <t>Tabla referente para todos los cálculos (no se diligencia)</t>
    </r>
  </si>
  <si>
    <t>ITEM</t>
  </si>
  <si>
    <t>CRITERIOS PARA CALIFICAR EL IMPACTO EN RIESGOS DE CORRUPCIÓN</t>
  </si>
  <si>
    <r>
      <rPr>
        <b/>
        <sz val="10"/>
        <color rgb="FF000000"/>
        <rFont val="Arial"/>
        <family val="2"/>
      </rPr>
      <t>Escuela Tecnológica Instituto Técnico Central</t>
    </r>
    <r>
      <rPr>
        <b/>
        <sz val="6"/>
        <color rgb="FF000000"/>
        <rFont val="Arial"/>
        <family val="2"/>
      </rPr>
      <t xml:space="preserve">
</t>
    </r>
    <r>
      <rPr>
        <b/>
        <sz val="8"/>
        <color rgb="FF000000"/>
        <rFont val="Arial"/>
        <family val="2"/>
      </rPr>
      <t>Establecimiento Público de Educación Superior</t>
    </r>
  </si>
  <si>
    <t xml:space="preserve">SEGUNDA LÍNEA DE DEFENSA (Oficina asesora de Planeación) </t>
  </si>
  <si>
    <t>TERCERA LÍNEA DE DEFENSA (Control Interno)</t>
  </si>
  <si>
    <t>PRIMERA LÍNEA DE DEFENSA (Líder del Proceso)</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</si>
  <si>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V6</t>
    </r>
    <r>
      <rPr>
        <sz val="10"/>
        <rFont val="Arial Narrow"/>
        <family val="2"/>
      </rPr>
      <t>. El formato cuenta con celdas parametrizadas y permite contar con los respectivos mapas de calor para riesgo inherente y riesgo residual.</t>
    </r>
  </si>
  <si>
    <t>(Y('Mapa final'!$L$22="Muy Alta",'Mapa final'!$P$22="Leve"),CONCATENAR("R",'Mapa final'!$A$22),"")</t>
  </si>
  <si>
    <t>Causa Inmediata
CAUSA (VULNERABILIDADES)</t>
  </si>
  <si>
    <t>Causa Raíz-Amenazas</t>
  </si>
  <si>
    <t xml:space="preserve">PREGUNTAR  RIESGOS DE CORRUPCIÓN </t>
  </si>
  <si>
    <t xml:space="preserve">Fiscal </t>
  </si>
  <si>
    <t>Tipo de Riesgo  (Clasificación)</t>
  </si>
  <si>
    <t>Daño fiscal</t>
  </si>
  <si>
    <t>Recursos públicos</t>
  </si>
  <si>
    <t>Bienes públicos</t>
  </si>
  <si>
    <t>Intereses patrimoniales de naturaleza pública</t>
  </si>
  <si>
    <t>NO APLICA</t>
  </si>
  <si>
    <t>Efecto Dañoso (fiscal)</t>
  </si>
  <si>
    <t>CONTEXTO - DOFA</t>
  </si>
  <si>
    <t>DEBILIDADES</t>
  </si>
  <si>
    <t>ESTADO</t>
  </si>
  <si>
    <t>D1. Falta de disponibilidad de recurso humano contratado, con cobertura en las diferentes sedes, Seccionales, Extensiones, unidades Agroambientales y Oficinas de la Universidad, que garantice el apoyo continuó durante todo el período académico</t>
  </si>
  <si>
    <t>D2. Falta de conocimiento de la normatividad legal vigente, aplicable y actualizada, relacionada con aspectos e impactos ambientales asociados al desempeño ambiental institucional y de su respectivo seguimiento.</t>
  </si>
  <si>
    <t>D3. Falta de conocimiento, participación, de la totalidad de  la comunidad universitaria y otras partes interesadas del  Sistema de Gestión Ambiental, y las actividades de implementación del mismo, de la Política Ambiental y  Programas ambientales del Plan Institucional de Gestión Ambiental PIGA.</t>
  </si>
  <si>
    <t>D4. Falta de compromiso y sentido de pertenencia con los temas ambientales por parte de algunos sectores de la comunidad universitaria y otras partes interesadas, reflejado en la falta de participación  en actividades del SGA y de lineamientos ambientales.</t>
  </si>
  <si>
    <t>D5. Falta de articulación de los lineamientos del SGA con los procesos del Modelo de Operación Digital</t>
  </si>
  <si>
    <t xml:space="preserve">D6. Falta de articulación con la academia en temas ambientales, reflejado en el bajo porcentaje de cobertura del Sistema de Gestión de Ambiental respecto a los estudiantes en relación en relación al porcentaje que representan en la comunidad universitaria. </t>
  </si>
  <si>
    <t xml:space="preserve">D7. Falta de articulación de temas ambientales con el Plan de Emergencias Institucional  </t>
  </si>
  <si>
    <t xml:space="preserve">D8. Falta de recursos disponibles de forma oportuna para el desarrollo y continuidad de actividades del Sistema de Gestión Ambiental. </t>
  </si>
  <si>
    <t>D9. Falta  de recursos para desplazamientos del equipo del Sistema de Gestión Ambiental.</t>
  </si>
  <si>
    <t>D10.  Incumplimiento del código de colores de clasificación de residuos institucional por desconocimiento, falta de conciencia ambiental y compromiso de parte de algunos sectores de la comunidad universitaria y otras partes interesadas, o por no contar con la totalidad de los dispositivos de almacenamiento requeridos.</t>
  </si>
  <si>
    <t>AMENAZAS</t>
  </si>
  <si>
    <t>A1. Prácticas ambientales inadecuadas por parte de vecinos de la comunidad circundante a las instalaciones de la Universidad, que puedan afectar su desempeño ambiental.</t>
  </si>
  <si>
    <t xml:space="preserve">A2. Afectación en el desarrollo de actividades presenciales o virtuales, internas y externas del SGA, debido al riesgo de contagio por virus que puedan alcanzar el nivel de pandemia </t>
  </si>
  <si>
    <t>A3. Falta  de alcance en servicios públicos o de comunicación, y condiciones específicas  de la infraestructura  de algunas sedes.</t>
  </si>
  <si>
    <t>A4. Falta de participación  de las partes interesadas externas en las actividades del Sistema de Gestión Ambiental.</t>
  </si>
  <si>
    <t>A5. Afectación de actividades  del Sistema de Gestión ambiental internas o externas), y  de recursos, elementos o insumos del Plan Institucional de Gestión Ambiental -PIGA, por alteraciones de orden público como manifestaciones, paros,  disturbios y asonadas.</t>
  </si>
  <si>
    <t>A6. Afectación de fenómenos naturales (Cambio climático, fenómeno del niño y la niña, sismos, incendios, caída de árboles, Vendavales) y antrópicos (Orden publico y manifestaciones estudiantiles) que puedan afectar las instalaciones.</t>
  </si>
  <si>
    <t xml:space="preserve">A7. Sanciones o multas por incumplimiento legal </t>
  </si>
  <si>
    <t>A8. Rotación constante de personal en diferentes procesos</t>
  </si>
  <si>
    <t>FORTALEZAS</t>
  </si>
  <si>
    <t>F1.Compromiso de la alta  Dirección para apoyar el proceso, reflejado en liderazgo de Directores Administrativos y del Rector.​</t>
  </si>
  <si>
    <t>F2. Articulación del Sistema de Gestión Ambiental a nivel institucional en Sede, Seccionales y Extensiones.</t>
  </si>
  <si>
    <t>F3. Equipo de profesionales del  Sistema de Gestión Ambiental con competencia  y actitud propositiva en el proceso de planeación, implementación, seguimiento y preparación para los procesos de auditoría del SGA.</t>
  </si>
  <si>
    <t>F4. Disponibilidad de la documentación del Sistema de Gestión ambiental en el sitio web del Modelo de Operación digital, en el marco del PHVA: Caracterización, Política y Objetivos de Gestión Ambiental, Plan Institucional de Gestión Ambiental - PIGA y programas ambientales, Procedimientos, Formatos, Matrices y otros registros SGA.</t>
  </si>
  <si>
    <t>F5.Asignación de rubro para implementación y certificación  del Sistema de Gestión Ambiental_ISO 14001:2015 a través del Proyecto UCundinamarca en Equilibrio con la Naturaleza.</t>
  </si>
  <si>
    <t>F6.Fortalecimiento de la cultura ambiental  a nivel institucional a través del #Reto Ambientalmente en equilibrio con la naturaleza, eventos y capacitaciones ambientales.</t>
  </si>
  <si>
    <t>F7.Divulgación de la Gestión ambiental con la comunidad universitaria y otras partes interesadas a través de publicaciones y eventos en canales institucionales como la página web, la agencia de noticias, redes sociales, revistas digitales de las Seccionales, Extensiones y Periódico digital institucional.</t>
  </si>
  <si>
    <t>F8. Implementación del código de colores de clasificación de residuos con la instalación gradual de Unidades Técnicas de Almacenamiento Central -UTAC-  y Puntos ecológicos en Sede, Seccionales y Extensiones.</t>
  </si>
  <si>
    <t>F9. Implementación de estrategias de sostenibilidad en la Sede, Seccionales y Extensiones, mediante la instalación de dispositivos de ahorro de agua y de energía como paneles fotovoltaicos e iluminación LED.</t>
  </si>
  <si>
    <t>F10.Articulación con los demás componentes del Sistema Integrado de Gestión como: SG SST, SGSI, SGC y con las diferentes procesos y dependencias.</t>
  </si>
  <si>
    <t>F11. Proceso de Medición de Huella de Carbono y reporte internacional de sostenibilidad GRI en articulación con Interacción Social Universitaria y diferentes dependencias relacionadas.</t>
  </si>
  <si>
    <t>F12. Articulación del Sistema de Gestión Ambiental  como parte del proceso de formación para la vida de la comunidad universitaria, desde la dimensión naturaleza del Modelo de Educación Digital Transmoderno -MEDIT.</t>
  </si>
  <si>
    <t>F13. Participación activa de los estudiantes en la Gestión Ambiental Institucional como practicantes y pasantes al SGA</t>
  </si>
  <si>
    <t>F14 Articulación de criterios  ambientales en los procesos  de compras institucionales.</t>
  </si>
  <si>
    <t>F15. Disponibilidad de canales institucionales para la comunicación de solicitudes, felicitaciones</t>
  </si>
  <si>
    <t>OPORTUNIDADES</t>
  </si>
  <si>
    <t xml:space="preserve">O1. Fortalecer la articulación  del  Sistema de Gestión ambiental, con las partes interesadas Internas y  Externas de forma translocal a través de la cultura ambiental.     </t>
  </si>
  <si>
    <t>O2. Ampliar la  cobertura  del proceso de cultura ambiental de la comunidad universitaria con base en la Política de Gestión Ambiental, y los programas del Plan Institucional de Gestión Ambiental -PIGA.</t>
  </si>
  <si>
    <t>O3. Ampliar la cobertura de contenedores para disposición de residuos sólidos y  Unidades Técnicas de Almacenamiento Central UTAC en Sedes, Seccionales y Extensiones</t>
  </si>
  <si>
    <t>O4.Pomover alianzas para el desarrollo de espacios verdes en las Sedes, Seccionales y Extensiones, mediante la  implementación de actividades del Programa de Uso Eficiente de Servicios Ecosistemicos -PUESE- generando un ambiente sano para la comunidad.</t>
  </si>
  <si>
    <t>O5. Fortalecer el acompañamiento y asesoría en las unidades regionales, en condiciones de Pandemia, con actividades virtuales y presenciales según las necesidades de la Sede, Seccional o Extensión.</t>
  </si>
  <si>
    <t>O6.Articulación en de Proyectos Ambientales Universitarios -PRAU- con partes interesadas internas y externas.</t>
  </si>
  <si>
    <t xml:space="preserve">O7. Ampliación de actividades de  medición  de impacto y desempeño institucional con proyección translocal.  </t>
  </si>
  <si>
    <t xml:space="preserve">O8. Instaurar lineamiento de austeridad del gasto con el proceso de Bienes y Servicios articulados con el  Sistema de Gestión Ambiental con el fin de  minimizar el consumo de  materiales a nivel institucional </t>
  </si>
  <si>
    <t xml:space="preserve">O9. Generar espacios virtuales o presenciales para  el fortalecimiento de la cultura ambiental de la comunidad educativa, a través de cursos, diplomados,  programas de voluntariado ( ambiental)  y proyectos que generen impacto ambiental positivo  mediante alianzas estratégicas. </t>
  </si>
  <si>
    <t>FACTOR</t>
  </si>
  <si>
    <t>Subcausas de la causa raiz</t>
  </si>
  <si>
    <t xml:space="preserve">Clasificacion del riesgo </t>
  </si>
  <si>
    <t>Información</t>
  </si>
  <si>
    <t xml:space="preserve">Software </t>
  </si>
  <si>
    <t>Intangibles</t>
  </si>
  <si>
    <t>Componentes
de red</t>
  </si>
  <si>
    <t>Personas</t>
  </si>
  <si>
    <t>Instalaciones</t>
  </si>
  <si>
    <t>Redaccion del Riesgo General</t>
  </si>
  <si>
    <t xml:space="preserve">Redaccion del Riesgo  fiscal </t>
  </si>
  <si>
    <t>CÓDIGO:GSI- CA-FO-09</t>
  </si>
  <si>
    <t>14.	Tipología de riesgos que enmarcan la política de administración del riesgo</t>
  </si>
  <si>
    <t>Seguridad y salud en el trabajo</t>
  </si>
  <si>
    <t>Operativo</t>
  </si>
  <si>
    <t>Imagen</t>
  </si>
  <si>
    <t>6.4.	 Identificación de áreas de factores de riesgo</t>
  </si>
  <si>
    <t>•	Procesos</t>
  </si>
  <si>
    <t>•	Talento humano</t>
  </si>
  <si>
    <t>•	Tecnología</t>
  </si>
  <si>
    <t>•	Infraestructura</t>
  </si>
  <si>
    <t>•	Evento externo</t>
  </si>
  <si>
    <t>¿Afectar el cumplimiento de la misión del sector al que pertenece la entidad?</t>
  </si>
  <si>
    <t>VIGENCIA: 2024-09-20</t>
  </si>
  <si>
    <t>CÓDIGO: GSI- CA-FO-09</t>
  </si>
  <si>
    <t>Fecha: 2025/01/30</t>
  </si>
  <si>
    <t xml:space="preserve">Seguridad de la información </t>
  </si>
  <si>
    <r>
      <rPr>
        <sz val="11"/>
        <color theme="9"/>
        <rFont val="Arial"/>
        <family val="2"/>
      </rPr>
      <t xml:space="preserve">*Nota: </t>
    </r>
    <r>
      <rPr>
        <sz val="11"/>
        <color theme="1"/>
        <rFont val="Arial"/>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</si>
  <si>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 xml:space="preserve">Documento controlado por el Sistema de Gestión de la Calidad
Asegúrese que corresponde a la última versión consultando el micrositio de calidad de la Escuela Tecnológica Instituto Técnico Central (ETITC) </t>
  </si>
  <si>
    <t>Jurídico - Disciplinario</t>
  </si>
  <si>
    <t xml:space="preserve">A4 - Admitir aspirantes que no realizan el proceso de admisioneses que no realizan el proceso de admisiones </t>
  </si>
  <si>
    <t>D5 - Afectación del clima escolar</t>
  </si>
  <si>
    <t>Incumplimiento del Plan de Asignatura.</t>
  </si>
  <si>
    <t>Admitir en los talleres y laboratorios estudiantes que no portan los Elementos de Protección Personal (EPP) y desconocen las Normas de Seguridad Industrial.</t>
  </si>
  <si>
    <t>D8 - Desconocimiento de las Normas de clasificación de residuos.</t>
  </si>
  <si>
    <t xml:space="preserve">	
D9 - Incumplimiento de las políticas de Seguridad de la Información.</t>
  </si>
  <si>
    <t>Omisión en los requisitos de los estudiantes aspirantes</t>
  </si>
  <si>
    <t>Probabilidad de afectación reputacional por admitir aspirantes que no realizaron  el proceso de admisión o no cumplieron con los requisitos establecidos debido a omisión de los mismos para beneficio propio o a favor de terceros</t>
  </si>
  <si>
    <t>Falta de  implementación de estrategias de seguimiento y acompañamiento integral a los estudiantes.</t>
  </si>
  <si>
    <t>Probabilidad de afectación reputacional por mal ambiente escolar</t>
  </si>
  <si>
    <t>D6 - Afectación de la prestación del servicio educativo por incoherencia entre el plan de área y el plan de asignatura.</t>
  </si>
  <si>
    <t>Probabilidad de afectación reputacional debido a la planeación inadecuada de la programación académica por incoherencia entre el plan de área y plan de asigtatura</t>
  </si>
  <si>
    <t>D7 - Incumplimiento del uso de los Elementos de Protección Personal (EPP) y desconocimiento de las Normas de Seguridad Industrial en los talleres y laboratorios</t>
  </si>
  <si>
    <t>Probabilidad de lesiones físicas por el incumplimiento del uso de los Elementos de Protección Personal (EPP) y desconocimiento de las Normas de Seguridad Industrial</t>
  </si>
  <si>
    <t>Desconocimiento de las Normas de clasificación de residuos.</t>
  </si>
  <si>
    <t>Posibilidad de contaminación ambiental por desconocimiento de la clasificación de residuos.</t>
  </si>
  <si>
    <t>Desconocimiento de las polítcas de Seguridad de la Información.</t>
  </si>
  <si>
    <t>Probabilidad de la pérdida de información sensible.</t>
  </si>
  <si>
    <r>
      <t xml:space="preserve">Publicación de las actividades que hacen parte del proceso de admisiones.
Revisión de los documentos de los aspirantes, por el área de los profesionales de psicología IBTI.
Publicación de los resultados de las  pruebas de conocimiento, de la
la entrevista y de aspirantes admitidos.
</t>
    </r>
    <r>
      <rPr>
        <b/>
        <sz val="10"/>
        <color theme="1"/>
        <rFont val="Arial Narrow"/>
        <family val="2"/>
      </rPr>
      <t>Desviación del control:</t>
    </r>
    <r>
      <rPr>
        <sz val="10"/>
        <color theme="1"/>
        <rFont val="Arial Narrow"/>
        <family val="2"/>
      </rPr>
      <t xml:space="preserve">
Revisión aleatoria de los documentos por parte de la Dirección del IBTI.
</t>
    </r>
  </si>
  <si>
    <r>
      <t xml:space="preserve">Cronograma del Proceso de Admisiones.
</t>
    </r>
    <r>
      <rPr>
        <b/>
        <sz val="10"/>
        <color theme="1"/>
        <rFont val="Arial Narrow"/>
        <family val="2"/>
      </rPr>
      <t>Documentación del control:</t>
    </r>
    <r>
      <rPr>
        <sz val="10"/>
        <color theme="1"/>
        <rFont val="Arial Narrow"/>
        <family val="2"/>
      </rPr>
      <t xml:space="preserve">
Carpeta con los documentos de los aspirantes. (Archivo de Psicología IBTI).
Publicación en la página web institucional
</t>
    </r>
  </si>
  <si>
    <t>El profesional según corresponda realizará las Direcciones de curso,  Convivencias, Escuelas de Padres, Talleres, reuniones del Comité de Convivencia Escolar y  campañas para disminuir la agresividad entre los integrantes de la Comunidad Educativa.  
Realizar seguimiento a través de la plataforma Gnosoft.</t>
  </si>
  <si>
    <t>Actas de Comité de Convivencia, evaluación de convivencias, listado de asistencia de las escuelas de padres y a talleres de psicología, actas del Comité de Convivencia Escolar.</t>
  </si>
  <si>
    <t>Los coordinadores de Crecimiento Humano y Talleres se encargarán del seguimiento a la validación de la prestación del servicio educativo a través del formato DIB-FO-11, según el plan establecido para el año 2024</t>
  </si>
  <si>
    <t xml:space="preserve">Plan de Área y Plan de Asignatura 
Documentación del control:
Plataforma Gnosoft.
</t>
  </si>
  <si>
    <t xml:space="preserve">El profesional según corresponda socializará la Resolución para el uso de los Elementos de Protección Personal (EPP) y las Normas de Seguridad Industrial en los talleres y laboratorios.
Reporte  de los docentes de taller sobre el incumplimiento del uso de los Elementos de Seguridad Industrial.
</t>
  </si>
  <si>
    <r>
      <t xml:space="preserve">Aceptación de la Resolución de Normas de Seguridad Industrial por parte de los padres de familia y los estudiantes al matricularse.
El Observador del Estudiante.
</t>
    </r>
    <r>
      <rPr>
        <b/>
        <sz val="10"/>
        <color theme="1"/>
        <rFont val="Arial Narrow"/>
        <family val="2"/>
      </rPr>
      <t>Documentación del control:</t>
    </r>
    <r>
      <rPr>
        <sz val="10"/>
        <color theme="1"/>
        <rFont val="Arial Narrow"/>
        <family val="2"/>
      </rPr>
      <t xml:space="preserve">
Plataforma Gnosoft.
</t>
    </r>
  </si>
  <si>
    <r>
      <t xml:space="preserve">El profesional según corresponda dictará los Talleres de clasificación de residuos, reciclaje y cuidados del medio ambiente a cargo del área de Ciencias Naturales y del grupo de vigias ambientales.
</t>
    </r>
    <r>
      <rPr>
        <sz val="10"/>
        <rFont val="Arial Narrow"/>
        <family val="2"/>
      </rPr>
      <t>Actividades lúdicas sobre el aprovechamiento de material reciclable por el área de Ciencias Natuales.</t>
    </r>
  </si>
  <si>
    <r>
      <t xml:space="preserve">Resultados de la aplicación del taller.
Registro fotográfico de las actividades.
</t>
    </r>
    <r>
      <rPr>
        <b/>
        <sz val="10"/>
        <color theme="1"/>
        <rFont val="Arial Narrow"/>
        <family val="2"/>
      </rPr>
      <t>Documentación del control:</t>
    </r>
    <r>
      <rPr>
        <sz val="10"/>
        <color theme="1"/>
        <rFont val="Arial Narrow"/>
        <family val="2"/>
      </rPr>
      <t xml:space="preserve">
Lineamientos ambientales de la Escuela.
</t>
    </r>
  </si>
  <si>
    <t>El profesional de Seguridad digital realizará la capacitación para docentes desde el área de Seguridad Digital</t>
  </si>
  <si>
    <r>
      <rPr>
        <b/>
        <sz val="10"/>
        <color theme="1"/>
        <rFont val="Arial Narrow"/>
        <family val="2"/>
      </rPr>
      <t>Documentación del control:</t>
    </r>
    <r>
      <rPr>
        <sz val="10"/>
        <color theme="1"/>
        <rFont val="Arial Narrow"/>
        <family val="2"/>
      </rPr>
      <t xml:space="preserve">
Listados de asistencia o programación en herramientas digitales.
Lineamientos de Seguridad de la Información.
</t>
    </r>
  </si>
  <si>
    <t xml:space="preserve">por identificar </t>
  </si>
  <si>
    <t>Verificar  los documentos de los aspirantes</t>
  </si>
  <si>
    <t>El área de psicología IBTI</t>
  </si>
  <si>
    <t>Socializar los documentos SIEE y Manual de Convivencia</t>
  </si>
  <si>
    <t xml:space="preserve">Directores de curso y coordinadores </t>
  </si>
  <si>
    <t>El líder del proceso revisará la coherencia entre el Plan de Área y el Plan de Asignatura y los coordinadores consolidarán las respectivas evidencias</t>
  </si>
  <si>
    <t>El Director del IBTI</t>
  </si>
  <si>
    <t>Socializar la Resolución de las Normas de Seguridad Industrial.</t>
  </si>
  <si>
    <t>Docentes y Coordinador de Talleres y Laboratorios.</t>
  </si>
  <si>
    <t>Capacitar a los estudiantes, docentes y administrativos del IBTI en el cuidado del medio ambiente.</t>
  </si>
  <si>
    <t>Director del IBTI y docentes de Ciencias Naturales.</t>
  </si>
  <si>
    <t>Capacitar a los docentes, padres de familia y estudiantes del IBTI en Seguridad de la Información.</t>
  </si>
  <si>
    <t>Director del IBTI</t>
  </si>
  <si>
    <r>
      <rPr>
        <b/>
        <sz val="14"/>
        <rFont val="Arial"/>
        <family val="2"/>
      </rPr>
      <t>LIDER DEL PROCESO:</t>
    </r>
    <r>
      <rPr>
        <sz val="14"/>
        <rFont val="Arial"/>
        <family val="2"/>
      </rPr>
      <t xml:space="preserve"> Hno. Camilo Andrés Vargas Castillo</t>
    </r>
  </si>
  <si>
    <t>Docencia de Bachillerato</t>
  </si>
  <si>
    <t>Ofrecer una educación integral con calidad y excelencia, a través de la implementación de estrategias y metodologías de aprendizaje técnico-académicas, que promuevan la construcción de conocimiento y talento humano.</t>
  </si>
  <si>
    <t>Inicia con la planeación institucional y finaliza con la promoción de los estudiantes.</t>
  </si>
  <si>
    <t xml:space="preserve">Se actualizo a la versión 9 del formato mapa de riesgos </t>
  </si>
  <si>
    <t xml:space="preserve"> Hno. Camilo Andrés Vargas Castillo</t>
  </si>
  <si>
    <t>Director IBTI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</si>
</sst>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105"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12"/>
      <color rgb="FF000000"/>
      <name val="Arial"/>
      <family val="2"/>
    </font>
    <font>
      <b/>
      <sz val="12"/>
      <name val="Arial"/>
      <family val="2"/>
    </font>
    <font>
      <sz val="6"/>
      <color theme="1"/>
      <name val="Arial"/>
      <family val="2"/>
    </font>
    <font>
      <b/>
      <sz val="14"/>
      <color rgb="FF000000"/>
      <name val="Arial"/>
      <family val="2"/>
    </font>
    <font>
      <sz val="14"/>
      <color rgb="FF000000"/>
      <name val="Arial"/>
      <family val="2"/>
    </font>
    <font>
      <b/>
      <sz val="11"/>
      <color theme="0"/>
      <name val="Calibri"/>
      <family val="2"/>
      <scheme val="minor"/>
    </font>
    <font>
      <b/>
      <sz val="11"/>
      <color theme="1"/>
      <name val="Calibri"/>
      <family val="2"/>
      <scheme val="minor"/>
    </font>
    <font>
      <b/>
      <sz val="5"/>
      <color rgb="FF000000"/>
      <name val="Arial"/>
      <family val="2"/>
    </font>
    <font>
      <b/>
      <sz val="6"/>
      <color rgb="FF000000"/>
      <name val="Arial"/>
      <family val="2"/>
    </font>
    <font>
      <b/>
      <sz val="11"/>
      <color rgb="FF292929"/>
      <name val="Arial"/>
      <family val="2"/>
    </font>
    <font>
      <sz val="11"/>
      <color theme="1"/>
      <name val="Arial"/>
      <family val="2"/>
    </font>
    <font>
      <b/>
      <sz val="8"/>
      <color theme="1"/>
      <name val="Arial"/>
      <family val="2"/>
    </font>
    <font>
      <b/>
      <sz val="5"/>
      <color theme="1"/>
      <name val="Arial"/>
      <family val="2"/>
    </font>
    <font>
      <b/>
      <sz val="6"/>
      <color theme="1"/>
      <name val="Arial"/>
      <family val="2"/>
    </font>
    <font>
      <b/>
      <sz val="9"/>
      <color rgb="FF292929"/>
      <name val="Arial"/>
      <family val="2"/>
    </font>
    <font>
      <b/>
      <sz val="11"/>
      <color theme="0"/>
      <name val="Arial"/>
      <family val="2"/>
    </font>
    <font>
      <sz val="10"/>
      <color theme="1"/>
      <name val="Arial"/>
      <family val="2"/>
    </font>
    <font>
      <b/>
      <sz val="10"/>
      <color theme="0"/>
      <name val="Arial"/>
      <family val="2"/>
    </font>
    <font>
      <b/>
      <sz val="10"/>
      <color theme="1"/>
      <name val="Arial"/>
      <family val="2"/>
    </font>
    <font>
      <b/>
      <u/>
      <sz val="10"/>
      <color theme="1"/>
      <name val="Arial"/>
      <family val="2"/>
    </font>
    <font>
      <i/>
      <sz val="9"/>
      <color rgb="FF000000"/>
      <name val="Arial"/>
      <family val="2"/>
    </font>
    <font>
      <b/>
      <sz val="11"/>
      <color theme="1"/>
      <name val="Arial"/>
      <family val="2"/>
    </font>
    <font>
      <b/>
      <sz val="11"/>
      <color rgb="FF000000"/>
      <name val="Arial"/>
      <family val="2"/>
    </font>
    <font>
      <b/>
      <sz val="5"/>
      <color rgb="FF000000"/>
      <name val="Arial"/>
      <family val="2"/>
    </font>
    <font>
      <b/>
      <sz val="10"/>
      <color rgb="FF000000"/>
      <name val="Arial"/>
      <family val="2"/>
    </font>
    <font>
      <b/>
      <sz val="8"/>
      <color rgb="FF000000"/>
      <name val="Arial"/>
      <family val="2"/>
    </font>
    <font>
      <b/>
      <sz val="11"/>
      <color theme="1"/>
      <name val="Times New Roman"/>
      <family val="1"/>
    </font>
    <font>
      <b/>
      <sz val="11"/>
      <color theme="0"/>
      <name val="Times New Roman"/>
      <family val="1"/>
    </font>
    <font>
      <sz val="11"/>
      <color theme="0"/>
      <name val="Times New Roman"/>
      <family val="1"/>
    </font>
    <font>
      <sz val="11"/>
      <color rgb="FF7030A0"/>
      <name val="Calibri"/>
      <family val="2"/>
      <scheme val="minor"/>
    </font>
    <font>
      <b/>
      <sz val="16"/>
      <color rgb="FF7030A0"/>
      <name val="Times New Roman"/>
      <family val="1"/>
    </font>
    <font>
      <b/>
      <sz val="18"/>
      <color theme="0"/>
      <name val="Arial"/>
      <family val="2"/>
    </font>
    <font>
      <b/>
      <sz val="12"/>
      <color theme="0"/>
      <name val="Arial"/>
      <family val="2"/>
    </font>
    <font>
      <sz val="11"/>
      <color rgb="FF000000"/>
      <name val="Arial"/>
      <family val="2"/>
    </font>
    <font>
      <sz val="10"/>
      <color theme="0"/>
      <name val="Arial"/>
      <family val="2"/>
    </font>
    <font>
      <sz val="9"/>
      <color indexed="81"/>
      <name val="Tahoma"/>
      <family val="2"/>
    </font>
    <font>
      <b/>
      <sz val="22"/>
      <color rgb="FF000000"/>
      <name val="Arial"/>
      <family val="2"/>
    </font>
    <font>
      <b/>
      <sz val="18"/>
      <name val="Arial"/>
      <family val="2"/>
    </font>
    <font>
      <sz val="11"/>
      <color theme="0"/>
      <name val="Arial"/>
      <family val="2"/>
    </font>
    <font>
      <sz val="11"/>
      <name val="Arial"/>
      <family val="2"/>
    </font>
    <font>
      <sz val="14"/>
      <name val="Arial"/>
      <family val="2"/>
    </font>
    <font>
      <b/>
      <sz val="14"/>
      <name val="Arial"/>
      <family val="2"/>
    </font>
    <font>
      <b/>
      <sz val="12"/>
      <color theme="0"/>
      <name val="Arial Black"/>
      <family val="2"/>
    </font>
    <font>
      <sz val="12"/>
      <color theme="0"/>
      <name val="Arial Black"/>
      <family val="2"/>
    </font>
    <font>
      <sz val="11"/>
      <color theme="1"/>
      <name val="Arial Narrow"/>
      <family val="2"/>
    </font>
    <font>
      <sz val="11"/>
      <color theme="9"/>
      <name val="Arial"/>
      <family val="2"/>
    </font>
    <font>
      <sz val="10"/>
      <color theme="1"/>
      <name val="Arial Narrow"/>
      <family val="2"/>
    </font>
    <font>
      <b/>
      <sz val="10"/>
      <color theme="1"/>
      <name val="Arial Narrow"/>
      <family val="2"/>
    </font>
    <font>
      <b/>
      <sz val="28"/>
      <color theme="1"/>
      <name val="Calibri"/>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26783C"/>
        <bgColor indexed="64"/>
      </patternFill>
    </fill>
    <fill>
      <patternFill patternType="solid">
        <fgColor theme="0" tint="-0.14999847407452621"/>
        <bgColor indexed="64"/>
      </patternFill>
    </fill>
    <fill>
      <patternFill patternType="solid">
        <fgColor rgb="FF287840"/>
        <bgColor indexed="64"/>
      </patternFill>
    </fill>
    <fill>
      <patternFill patternType="solid">
        <fgColor theme="0" tint="-0.499984740745262"/>
        <bgColor indexed="64"/>
      </patternFill>
    </fill>
    <fill>
      <patternFill patternType="solid">
        <fgColor rgb="FFDAAA00"/>
        <bgColor indexed="64"/>
      </patternFill>
    </fill>
    <fill>
      <patternFill patternType="solid">
        <fgColor rgb="FF4E4B48"/>
        <bgColor indexed="64"/>
      </patternFill>
    </fill>
    <fill>
      <patternFill patternType="solid">
        <fgColor rgb="FFFFFFFF"/>
        <bgColor rgb="FFFFFFFF"/>
      </patternFill>
    </fill>
    <fill>
      <patternFill patternType="solid">
        <fgColor rgb="FFFFFFFF"/>
        <bgColor rgb="FF000000"/>
      </patternFill>
    </fill>
    <fill>
      <patternFill patternType="solid">
        <fgColor rgb="FFFFFFFF"/>
        <bgColor indexed="64"/>
      </patternFill>
    </fill>
    <fill>
      <patternFill patternType="solid">
        <fgColor rgb="FFB4B3B6"/>
        <bgColor indexed="64"/>
      </patternFill>
    </fill>
  </fills>
  <borders count="11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medium">
        <color rgb="FF000000"/>
      </left>
      <right style="thin">
        <color indexed="64"/>
      </right>
      <top style="medium">
        <color rgb="FF000000"/>
      </top>
      <bottom/>
      <diagonal/>
    </border>
    <border>
      <left style="thin">
        <color rgb="FF4B514E"/>
      </left>
      <right/>
      <top style="thin">
        <color rgb="FF4B514E"/>
      </top>
      <bottom/>
      <diagonal/>
    </border>
    <border>
      <left/>
      <right style="thin">
        <color indexed="64"/>
      </right>
      <top style="thin">
        <color rgb="FF4B514E"/>
      </top>
      <bottom/>
      <diagonal/>
    </border>
    <border>
      <left style="medium">
        <color rgb="FF000000"/>
      </left>
      <right style="thin">
        <color indexed="64"/>
      </right>
      <top/>
      <bottom/>
      <diagonal/>
    </border>
    <border>
      <left style="thin">
        <color rgb="FF4B514E"/>
      </left>
      <right/>
      <top/>
      <bottom/>
      <diagonal/>
    </border>
    <border>
      <left/>
      <right style="thin">
        <color indexed="64"/>
      </right>
      <top/>
      <bottom/>
      <diagonal/>
    </border>
    <border>
      <left style="medium">
        <color rgb="FF000000"/>
      </left>
      <right style="thin">
        <color indexed="64"/>
      </right>
      <top/>
      <bottom style="medium">
        <color rgb="FF000000"/>
      </bottom>
      <diagonal/>
    </border>
    <border>
      <left style="thin">
        <color rgb="FF4B514E"/>
      </left>
      <right/>
      <top/>
      <bottom style="thin">
        <color rgb="FF4B514E"/>
      </bottom>
      <diagonal/>
    </border>
    <border>
      <left/>
      <right style="thin">
        <color indexed="64"/>
      </right>
      <top/>
      <bottom style="thin">
        <color rgb="FF4B514E"/>
      </bottom>
      <diagonal/>
    </border>
    <border>
      <left style="thin">
        <color rgb="FF4B514E"/>
      </left>
      <right style="thin">
        <color rgb="FF4B514E"/>
      </right>
      <top style="thin">
        <color rgb="FF4B514E"/>
      </top>
      <bottom style="thin">
        <color rgb="FF4B514E"/>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right style="thin">
        <color rgb="FF4B514E"/>
      </right>
      <top/>
      <bottom/>
      <diagonal/>
    </border>
    <border>
      <left/>
      <right style="thin">
        <color rgb="FF4B514E"/>
      </right>
      <top style="medium">
        <color indexed="64"/>
      </top>
      <bottom/>
      <diagonal/>
    </border>
    <border>
      <left style="thin">
        <color rgb="FF4B514E"/>
      </left>
      <right/>
      <top style="medium">
        <color indexed="64"/>
      </top>
      <bottom/>
      <diagonal/>
    </border>
    <border>
      <left/>
      <right style="thin">
        <color rgb="FF4B514E"/>
      </right>
      <top/>
      <bottom style="medium">
        <color indexed="64"/>
      </bottom>
      <diagonal/>
    </border>
    <border>
      <left style="thin">
        <color rgb="FF4B514E"/>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auto="1"/>
      </left>
      <right/>
      <top style="thin">
        <color auto="1"/>
      </top>
      <bottom/>
      <diagonal/>
    </border>
    <border>
      <left/>
      <right style="thin">
        <color indexed="64"/>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auto="1"/>
      </top>
      <bottom/>
      <diagonal/>
    </border>
  </borders>
  <cellStyleXfs count="5">
    <xf numFmtId="0" fontId="0" fillId="0" borderId="0"/>
    <xf numFmtId="9" fontId="12" fillId="0" borderId="0" applyFont="0" applyFill="0" applyBorder="0" applyAlignment="0" applyProtection="0"/>
    <xf numFmtId="0" fontId="44" fillId="0" borderId="0"/>
    <xf numFmtId="0" fontId="45" fillId="0" borderId="0"/>
    <xf numFmtId="0" fontId="4" fillId="0" borderId="0"/>
  </cellStyleXfs>
  <cellXfs count="621">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4" xfId="0" applyFont="1" applyFill="1" applyBorder="1" applyAlignment="1">
      <alignment horizontal="center" vertical="center" wrapText="1" readingOrder="1"/>
    </xf>
    <xf numFmtId="0" fontId="8" fillId="0" borderId="4" xfId="0" applyFont="1" applyBorder="1" applyAlignment="1">
      <alignment horizontal="justify" vertical="center" wrapText="1" readingOrder="1"/>
    </xf>
    <xf numFmtId="9" fontId="8" fillId="0" borderId="4"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5" fillId="0" borderId="0" xfId="0" applyFont="1" applyAlignment="1">
      <alignment vertical="center"/>
    </xf>
    <xf numFmtId="0" fontId="26" fillId="0" borderId="0" xfId="0" applyFont="1"/>
    <xf numFmtId="0" fontId="24" fillId="0" borderId="0" xfId="0" applyFont="1"/>
    <xf numFmtId="0" fontId="0" fillId="0" borderId="0" xfId="0" pivotButton="1"/>
    <xf numFmtId="0" fontId="10" fillId="0" borderId="0" xfId="0" applyFont="1" applyAlignment="1">
      <alignment horizontal="justify" vertical="center" wrapText="1" readingOrder="1"/>
    </xf>
    <xf numFmtId="0" fontId="27" fillId="0" borderId="0" xfId="0" applyFont="1"/>
    <xf numFmtId="0" fontId="29" fillId="6" borderId="0" xfId="0" applyFont="1" applyFill="1" applyAlignment="1">
      <alignment horizontal="center" vertical="center" wrapText="1" readingOrder="1"/>
    </xf>
    <xf numFmtId="0" fontId="30" fillId="0" borderId="4" xfId="0" applyFont="1" applyBorder="1" applyAlignment="1">
      <alignment horizontal="justify" vertical="center" wrapText="1" readingOrder="1"/>
    </xf>
    <xf numFmtId="0" fontId="30" fillId="0" borderId="1" xfId="0" applyFont="1" applyBorder="1" applyAlignment="1">
      <alignment horizontal="justify" vertical="center" wrapText="1" readingOrder="1"/>
    </xf>
    <xf numFmtId="0" fontId="30" fillId="5" borderId="4"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30" fillId="4" borderId="1" xfId="0" applyFont="1" applyFill="1" applyBorder="1" applyAlignment="1">
      <alignment horizontal="center" vertical="center" wrapText="1" readingOrder="1"/>
    </xf>
    <xf numFmtId="0" fontId="30" fillId="8" borderId="1" xfId="0" applyFont="1" applyFill="1" applyBorder="1" applyAlignment="1">
      <alignment horizontal="center" vertical="center" wrapText="1" readingOrder="1"/>
    </xf>
    <xf numFmtId="0" fontId="31" fillId="9" borderId="1" xfId="0" applyFont="1" applyFill="1" applyBorder="1" applyAlignment="1">
      <alignment horizontal="center" vertical="center" wrapText="1" readingOrder="1"/>
    </xf>
    <xf numFmtId="0" fontId="30" fillId="0" borderId="4"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7" fillId="11" borderId="5" xfId="0" applyFont="1" applyFill="1" applyBorder="1" applyAlignment="1" applyProtection="1">
      <alignment horizontal="center" vertical="center" wrapText="1" readingOrder="1"/>
      <protection hidden="1"/>
    </xf>
    <xf numFmtId="0" fontId="17" fillId="11" borderId="12" xfId="0" applyFont="1" applyFill="1" applyBorder="1" applyAlignment="1" applyProtection="1">
      <alignment horizontal="center" vertical="center" wrapText="1" readingOrder="1"/>
      <protection hidden="1"/>
    </xf>
    <xf numFmtId="0" fontId="17" fillId="11" borderId="6" xfId="0" applyFont="1" applyFill="1" applyBorder="1" applyAlignment="1" applyProtection="1">
      <alignment horizontal="center" vertical="center" wrapText="1" readingOrder="1"/>
      <protection hidden="1"/>
    </xf>
    <xf numFmtId="0" fontId="17" fillId="12" borderId="5" xfId="0" applyFont="1" applyFill="1" applyBorder="1" applyAlignment="1" applyProtection="1">
      <alignment horizontal="center" wrapText="1" readingOrder="1"/>
      <protection hidden="1"/>
    </xf>
    <xf numFmtId="0" fontId="17" fillId="12" borderId="12" xfId="0" applyFont="1" applyFill="1" applyBorder="1" applyAlignment="1" applyProtection="1">
      <alignment horizontal="center" wrapText="1" readingOrder="1"/>
      <protection hidden="1"/>
    </xf>
    <xf numFmtId="0" fontId="17" fillId="12" borderId="6" xfId="0" applyFont="1" applyFill="1" applyBorder="1" applyAlignment="1" applyProtection="1">
      <alignment horizontal="center" wrapText="1" readingOrder="1"/>
      <protection hidden="1"/>
    </xf>
    <xf numFmtId="0" fontId="17" fillId="11" borderId="7" xfId="0" applyFont="1" applyFill="1" applyBorder="1" applyAlignment="1" applyProtection="1">
      <alignment horizontal="center" vertic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8" xfId="0" applyFont="1" applyFill="1" applyBorder="1" applyAlignment="1" applyProtection="1">
      <alignment horizontal="center" vertical="center" wrapText="1" readingOrder="1"/>
      <protection hidden="1"/>
    </xf>
    <xf numFmtId="0" fontId="17" fillId="12" borderId="7"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8" xfId="0" applyFont="1" applyFill="1" applyBorder="1" applyAlignment="1" applyProtection="1">
      <alignment horizontal="center" wrapText="1" readingOrder="1"/>
      <protection hidden="1"/>
    </xf>
    <xf numFmtId="0" fontId="17" fillId="11" borderId="9" xfId="0" applyFont="1" applyFill="1" applyBorder="1" applyAlignment="1" applyProtection="1">
      <alignment horizontal="center" vertical="center" wrapText="1" readingOrder="1"/>
      <protection hidden="1"/>
    </xf>
    <xf numFmtId="0" fontId="17" fillId="11" borderId="11"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2" borderId="9" xfId="0" applyFont="1" applyFill="1" applyBorder="1" applyAlignment="1" applyProtection="1">
      <alignment horizontal="center" wrapText="1" readingOrder="1"/>
      <protection hidden="1"/>
    </xf>
    <xf numFmtId="0" fontId="17" fillId="12" borderId="11"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3" borderId="5"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13" borderId="6" xfId="0" applyFont="1" applyFill="1" applyBorder="1" applyAlignment="1" applyProtection="1">
      <alignment horizontal="center" wrapText="1" readingOrder="1"/>
      <protection hidden="1"/>
    </xf>
    <xf numFmtId="0" fontId="17" fillId="13" borderId="7" xfId="0" applyFont="1" applyFill="1" applyBorder="1" applyAlignment="1" applyProtection="1">
      <alignment horizontal="center" wrapText="1" readingOrder="1"/>
      <protection hidden="1"/>
    </xf>
    <xf numFmtId="0" fontId="17" fillId="13" borderId="0" xfId="0" applyFont="1" applyFill="1" applyAlignment="1" applyProtection="1">
      <alignment horizontal="center" wrapText="1" readingOrder="1"/>
      <protection hidden="1"/>
    </xf>
    <xf numFmtId="0" fontId="17" fillId="13" borderId="8"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11"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5" borderId="5"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17" fillId="5" borderId="6" xfId="0" applyFont="1" applyFill="1" applyBorder="1" applyAlignment="1" applyProtection="1">
      <alignment horizontal="center" wrapText="1" readingOrder="1"/>
      <protection hidden="1"/>
    </xf>
    <xf numFmtId="0" fontId="17" fillId="5" borderId="7" xfId="0" applyFont="1" applyFill="1" applyBorder="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5" borderId="8"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11"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0" fillId="3" borderId="0" xfId="0" applyFill="1"/>
    <xf numFmtId="0" fontId="46" fillId="3" borderId="39" xfId="2" applyFont="1" applyFill="1" applyBorder="1"/>
    <xf numFmtId="0" fontId="46" fillId="3" borderId="40" xfId="2" applyFont="1" applyFill="1" applyBorder="1"/>
    <xf numFmtId="0" fontId="46" fillId="3" borderId="41" xfId="2" applyFont="1" applyFill="1" applyBorder="1"/>
    <xf numFmtId="0" fontId="14" fillId="3" borderId="0" xfId="0" applyFont="1" applyFill="1" applyAlignment="1">
      <alignment vertical="center"/>
    </xf>
    <xf numFmtId="0" fontId="4" fillId="3" borderId="0" xfId="0" applyFont="1" applyFill="1"/>
    <xf numFmtId="0" fontId="33" fillId="3" borderId="0" xfId="0" applyFont="1" applyFill="1"/>
    <xf numFmtId="0" fontId="34" fillId="3" borderId="22" xfId="0" applyFont="1" applyFill="1" applyBorder="1" applyAlignment="1">
      <alignment horizontal="center" vertical="center" wrapText="1" readingOrder="1"/>
    </xf>
    <xf numFmtId="0" fontId="35" fillId="3" borderId="22" xfId="0" applyFont="1" applyFill="1" applyBorder="1" applyAlignment="1">
      <alignment horizontal="justify" vertical="center" wrapText="1" readingOrder="1"/>
    </xf>
    <xf numFmtId="9" fontId="34" fillId="3" borderId="31" xfId="0" applyNumberFormat="1"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5" fillId="3" borderId="21" xfId="0" applyFont="1" applyFill="1" applyBorder="1" applyAlignment="1">
      <alignment horizontal="justify" vertical="center" wrapText="1" readingOrder="1"/>
    </xf>
    <xf numFmtId="9" fontId="34" fillId="3" borderId="26" xfId="0" applyNumberFormat="1"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5" fillId="3" borderId="28" xfId="0" applyFont="1" applyFill="1" applyBorder="1" applyAlignment="1">
      <alignment horizontal="justify" vertical="center" wrapText="1" readingOrder="1"/>
    </xf>
    <xf numFmtId="0" fontId="35" fillId="3" borderId="29" xfId="0" applyFont="1" applyFill="1" applyBorder="1" applyAlignment="1">
      <alignment horizontal="center" vertical="center" wrapText="1" readingOrder="1"/>
    </xf>
    <xf numFmtId="0" fontId="43" fillId="3" borderId="0" xfId="0" applyFont="1" applyFill="1"/>
    <xf numFmtId="0" fontId="34" fillId="15" borderId="33" xfId="0" applyFont="1" applyFill="1" applyBorder="1" applyAlignment="1">
      <alignment horizontal="center" vertical="center" wrapText="1" readingOrder="1"/>
    </xf>
    <xf numFmtId="0" fontId="34" fillId="15" borderId="34" xfId="0" applyFont="1" applyFill="1" applyBorder="1" applyAlignment="1">
      <alignment horizontal="center" vertical="center" wrapText="1" readingOrder="1"/>
    </xf>
    <xf numFmtId="0" fontId="11" fillId="3" borderId="0" xfId="0" applyFont="1" applyFill="1"/>
    <xf numFmtId="0" fontId="28"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6" fillId="3" borderId="7" xfId="2" applyFont="1" applyFill="1" applyBorder="1"/>
    <xf numFmtId="0" fontId="51" fillId="3" borderId="0" xfId="0" applyFont="1" applyFill="1" applyAlignment="1">
      <alignment horizontal="left" vertical="center" wrapText="1"/>
    </xf>
    <xf numFmtId="0" fontId="52" fillId="3" borderId="0" xfId="0" applyFont="1" applyFill="1" applyAlignment="1">
      <alignment horizontal="left" vertical="top" wrapText="1"/>
    </xf>
    <xf numFmtId="0" fontId="46" fillId="3" borderId="0" xfId="2" applyFont="1" applyFill="1"/>
    <xf numFmtId="0" fontId="46" fillId="3" borderId="8" xfId="2" applyFont="1" applyFill="1" applyBorder="1"/>
    <xf numFmtId="0" fontId="46" fillId="3" borderId="9" xfId="2" applyFont="1" applyFill="1" applyBorder="1"/>
    <xf numFmtId="0" fontId="46" fillId="3" borderId="11" xfId="2" applyFont="1" applyFill="1" applyBorder="1"/>
    <xf numFmtId="0" fontId="46" fillId="3" borderId="10" xfId="2" applyFont="1" applyFill="1" applyBorder="1"/>
    <xf numFmtId="0" fontId="50" fillId="3" borderId="0" xfId="2" applyFont="1" applyFill="1" applyAlignment="1">
      <alignment horizontal="left" vertical="center" wrapText="1"/>
    </xf>
    <xf numFmtId="0" fontId="46" fillId="3" borderId="0" xfId="2" applyFont="1" applyFill="1" applyAlignment="1">
      <alignment horizontal="left" vertical="center" wrapText="1"/>
    </xf>
    <xf numFmtId="0" fontId="46" fillId="3" borderId="0" xfId="2" quotePrefix="1" applyFont="1" applyFill="1" applyAlignment="1">
      <alignment horizontal="left" vertical="center" wrapText="1"/>
    </xf>
    <xf numFmtId="0" fontId="48" fillId="3" borderId="7" xfId="2" quotePrefix="1" applyFont="1" applyFill="1" applyBorder="1" applyAlignment="1">
      <alignment horizontal="left" vertical="top" wrapText="1"/>
    </xf>
    <xf numFmtId="0" fontId="49" fillId="3" borderId="0" xfId="2" quotePrefix="1" applyFont="1" applyFill="1" applyAlignment="1">
      <alignment horizontal="left" vertical="top" wrapText="1"/>
    </xf>
    <xf numFmtId="0" fontId="49" fillId="3" borderId="8" xfId="2" quotePrefix="1" applyFont="1" applyFill="1" applyBorder="1" applyAlignment="1">
      <alignment horizontal="left" vertical="top" wrapText="1"/>
    </xf>
    <xf numFmtId="0" fontId="44" fillId="0" borderId="7" xfId="0" applyFont="1" applyBorder="1" applyAlignment="1">
      <alignment vertical="center" wrapText="1"/>
    </xf>
    <xf numFmtId="0" fontId="44" fillId="0" borderId="0" xfId="0" applyFont="1" applyAlignment="1">
      <alignment vertical="center" wrapText="1"/>
    </xf>
    <xf numFmtId="0" fontId="57" fillId="0" borderId="0" xfId="0" applyFont="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horizontal="left" vertical="center" wrapText="1"/>
    </xf>
    <xf numFmtId="0" fontId="58" fillId="0" borderId="0" xfId="0" applyFont="1" applyAlignment="1">
      <alignment horizontal="center"/>
    </xf>
    <xf numFmtId="0" fontId="60" fillId="0" borderId="0" xfId="0" applyFont="1" applyAlignment="1">
      <alignment horizontal="center" vertical="center" wrapText="1"/>
    </xf>
    <xf numFmtId="0" fontId="0" fillId="0" borderId="0" xfId="0" applyAlignment="1">
      <alignment wrapText="1"/>
    </xf>
    <xf numFmtId="0" fontId="60" fillId="0" borderId="0" xfId="0" applyFont="1" applyAlignment="1">
      <alignment vertical="center" wrapText="1"/>
    </xf>
    <xf numFmtId="0" fontId="59" fillId="0" borderId="70" xfId="0" applyFont="1" applyBorder="1" applyAlignment="1">
      <alignment vertical="center" wrapText="1"/>
    </xf>
    <xf numFmtId="0" fontId="56" fillId="0" borderId="64" xfId="0" applyFont="1" applyBorder="1" applyAlignment="1" applyProtection="1">
      <alignment horizontal="center" wrapText="1"/>
      <protection locked="0"/>
    </xf>
    <xf numFmtId="0" fontId="56" fillId="0" borderId="57" xfId="0" applyFont="1" applyBorder="1" applyAlignment="1" applyProtection="1">
      <alignment horizontal="center" wrapText="1"/>
      <protection locked="0"/>
    </xf>
    <xf numFmtId="0" fontId="55" fillId="0" borderId="63" xfId="0" applyFont="1" applyBorder="1" applyAlignment="1">
      <alignment horizontal="left" vertical="center"/>
    </xf>
    <xf numFmtId="0" fontId="55" fillId="0" borderId="57" xfId="0" applyFont="1" applyBorder="1" applyAlignment="1">
      <alignment horizontal="left" vertical="center"/>
    </xf>
    <xf numFmtId="0" fontId="0" fillId="17" borderId="0" xfId="0" applyFill="1"/>
    <xf numFmtId="0" fontId="55" fillId="0" borderId="21" xfId="0" applyFont="1" applyBorder="1" applyAlignment="1">
      <alignment vertical="center"/>
    </xf>
    <xf numFmtId="0" fontId="66" fillId="17" borderId="0" xfId="0" applyFont="1" applyFill="1"/>
    <xf numFmtId="14" fontId="66" fillId="0" borderId="80" xfId="0" applyNumberFormat="1" applyFont="1" applyBorder="1" applyAlignment="1" applyProtection="1">
      <alignment horizontal="center" vertical="center"/>
      <protection locked="0"/>
    </xf>
    <xf numFmtId="0" fontId="66" fillId="0" borderId="80" xfId="0" applyFont="1" applyBorder="1" applyAlignment="1" applyProtection="1">
      <alignment horizontal="center" vertical="center"/>
      <protection locked="0"/>
    </xf>
    <xf numFmtId="0" fontId="66" fillId="0" borderId="80" xfId="0" applyFont="1" applyBorder="1" applyAlignment="1" applyProtection="1">
      <alignment horizontal="center" vertical="center" wrapText="1"/>
      <protection locked="0"/>
    </xf>
    <xf numFmtId="0" fontId="66" fillId="0" borderId="80" xfId="0" applyFont="1" applyBorder="1" applyAlignment="1" applyProtection="1">
      <alignment horizontal="justify" wrapText="1"/>
      <protection locked="0"/>
    </xf>
    <xf numFmtId="0" fontId="11" fillId="17" borderId="0" xfId="0" applyFont="1" applyFill="1"/>
    <xf numFmtId="0" fontId="67" fillId="0" borderId="24" xfId="0" applyFont="1" applyBorder="1" applyAlignment="1">
      <alignment horizontal="center" vertical="center"/>
    </xf>
    <xf numFmtId="0" fontId="67" fillId="0" borderId="91" xfId="0" applyFont="1" applyBorder="1" applyAlignment="1">
      <alignment horizontal="center" vertical="center" wrapText="1"/>
    </xf>
    <xf numFmtId="0" fontId="67" fillId="0" borderId="91" xfId="0" applyFont="1" applyBorder="1" applyAlignment="1">
      <alignment horizontal="center" vertical="center"/>
    </xf>
    <xf numFmtId="0" fontId="0" fillId="0" borderId="5" xfId="0" applyBorder="1"/>
    <xf numFmtId="0" fontId="0" fillId="0" borderId="12"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1" xfId="0" applyBorder="1"/>
    <xf numFmtId="0" fontId="0" fillId="0" borderId="10" xfId="0" applyBorder="1"/>
    <xf numFmtId="14" fontId="71" fillId="16" borderId="80" xfId="0" applyNumberFormat="1" applyFont="1" applyFill="1" applyBorder="1" applyAlignment="1">
      <alignment horizontal="center" vertical="center" wrapText="1"/>
    </xf>
    <xf numFmtId="0" fontId="71" fillId="16" borderId="80" xfId="0" applyFont="1" applyFill="1" applyBorder="1" applyAlignment="1">
      <alignment horizontal="center" vertical="center" wrapText="1"/>
    </xf>
    <xf numFmtId="0" fontId="77" fillId="17" borderId="0" xfId="0" applyFont="1" applyFill="1" applyAlignment="1">
      <alignment horizontal="center" vertical="center" textRotation="90"/>
    </xf>
    <xf numFmtId="0" fontId="82" fillId="0" borderId="0" xfId="0" applyFont="1" applyAlignment="1">
      <alignment vertical="center"/>
    </xf>
    <xf numFmtId="0" fontId="85" fillId="0" borderId="0" xfId="0" applyFont="1"/>
    <xf numFmtId="0" fontId="77" fillId="0" borderId="0" xfId="0" applyFont="1" applyAlignment="1">
      <alignment horizontal="left" vertical="center"/>
    </xf>
    <xf numFmtId="0" fontId="66" fillId="0" borderId="99" xfId="0" applyFont="1" applyBorder="1" applyAlignment="1">
      <alignment horizontal="left" vertical="center"/>
    </xf>
    <xf numFmtId="0" fontId="66" fillId="0" borderId="100" xfId="0" applyFont="1" applyBorder="1" applyAlignment="1">
      <alignment horizontal="left" vertical="center"/>
    </xf>
    <xf numFmtId="0" fontId="85" fillId="3" borderId="0" xfId="0" applyFont="1" applyFill="1"/>
    <xf numFmtId="0" fontId="86" fillId="3" borderId="0" xfId="0" applyFont="1" applyFill="1" applyAlignment="1">
      <alignment horizontal="center" vertical="center"/>
    </xf>
    <xf numFmtId="0" fontId="0" fillId="0" borderId="91" xfId="0" applyBorder="1" applyAlignment="1">
      <alignment horizontal="center" vertical="center"/>
    </xf>
    <xf numFmtId="0" fontId="71" fillId="19" borderId="91" xfId="0" applyFont="1" applyFill="1" applyBorder="1" applyAlignment="1">
      <alignment horizontal="center" vertical="center"/>
    </xf>
    <xf numFmtId="0" fontId="83" fillId="18" borderId="0" xfId="0" applyFont="1" applyFill="1" applyAlignment="1">
      <alignment horizontal="center" vertical="center"/>
    </xf>
    <xf numFmtId="0" fontId="71" fillId="19" borderId="0" xfId="0" applyFont="1" applyFill="1" applyAlignment="1">
      <alignment horizontal="center" vertical="center"/>
    </xf>
    <xf numFmtId="0" fontId="84" fillId="0" borderId="0" xfId="0" applyFont="1" applyAlignment="1">
      <alignment horizontal="center"/>
    </xf>
    <xf numFmtId="0" fontId="84" fillId="0" borderId="0" xfId="0" applyFont="1" applyAlignment="1">
      <alignment horizontal="center" vertical="center"/>
    </xf>
    <xf numFmtId="0" fontId="73" fillId="21" borderId="27" xfId="0" applyFont="1" applyFill="1" applyBorder="1" applyAlignment="1">
      <alignment horizontal="center" vertical="center" wrapText="1"/>
    </xf>
    <xf numFmtId="0" fontId="73" fillId="21" borderId="28" xfId="0" applyFont="1" applyFill="1" applyBorder="1" applyAlignment="1">
      <alignment horizontal="center" vertical="center" wrapText="1"/>
    </xf>
    <xf numFmtId="0" fontId="89" fillId="3" borderId="21" xfId="0" applyFont="1" applyFill="1" applyBorder="1" applyAlignment="1" applyProtection="1">
      <alignment horizontal="justify" vertical="justify" wrapText="1"/>
      <protection locked="0"/>
    </xf>
    <xf numFmtId="0" fontId="72" fillId="0" borderId="22" xfId="0" applyFont="1" applyBorder="1" applyAlignment="1" applyProtection="1">
      <alignment horizontal="center" vertical="center" wrapText="1"/>
      <protection locked="0"/>
    </xf>
    <xf numFmtId="0" fontId="89" fillId="0" borderId="21" xfId="0" applyFont="1" applyBorder="1" applyAlignment="1" applyProtection="1">
      <alignment horizontal="justify" vertical="justify" wrapText="1"/>
      <protection locked="0"/>
    </xf>
    <xf numFmtId="0" fontId="72" fillId="0" borderId="21" xfId="0" applyFont="1" applyBorder="1" applyAlignment="1" applyProtection="1">
      <alignment horizontal="center" vertical="center" wrapText="1"/>
      <protection locked="0"/>
    </xf>
    <xf numFmtId="0" fontId="89" fillId="22" borderId="21" xfId="0" applyFont="1" applyFill="1" applyBorder="1" applyAlignment="1" applyProtection="1">
      <alignment horizontal="justify" vertical="justify" wrapText="1"/>
      <protection locked="0"/>
    </xf>
    <xf numFmtId="0" fontId="44" fillId="0" borderId="25" xfId="0" applyFont="1" applyBorder="1" applyAlignment="1" applyProtection="1">
      <alignment horizontal="justify" vertical="center" wrapText="1"/>
      <protection locked="0"/>
    </xf>
    <xf numFmtId="0" fontId="73" fillId="21" borderId="25" xfId="0" applyFont="1" applyFill="1" applyBorder="1" applyAlignment="1">
      <alignment horizontal="center" vertical="center" wrapText="1"/>
    </xf>
    <xf numFmtId="0" fontId="72" fillId="21" borderId="21" xfId="0" applyFont="1" applyFill="1" applyBorder="1" applyAlignment="1" applyProtection="1">
      <alignment horizontal="center" vertical="center"/>
      <protection locked="0"/>
    </xf>
    <xf numFmtId="0" fontId="89" fillId="23" borderId="22" xfId="0" applyFont="1" applyFill="1" applyBorder="1" applyAlignment="1" applyProtection="1">
      <alignment horizontal="justify" vertical="justify" wrapText="1"/>
      <protection locked="0"/>
    </xf>
    <xf numFmtId="0" fontId="90" fillId="21" borderId="21" xfId="0" applyFont="1" applyFill="1" applyBorder="1" applyAlignment="1" applyProtection="1">
      <alignment horizontal="center" vertical="center"/>
      <protection locked="0"/>
    </xf>
    <xf numFmtId="0" fontId="89" fillId="24" borderId="21" xfId="0" applyFont="1" applyFill="1" applyBorder="1" applyAlignment="1" applyProtection="1">
      <alignment horizontal="justify" vertical="justify" wrapText="1"/>
      <protection locked="0"/>
    </xf>
    <xf numFmtId="0" fontId="89" fillId="22" borderId="69" xfId="0" applyFont="1" applyFill="1" applyBorder="1" applyAlignment="1" applyProtection="1">
      <alignment wrapText="1"/>
      <protection locked="0"/>
    </xf>
    <xf numFmtId="0" fontId="66" fillId="3" borderId="21" xfId="0" applyFont="1" applyFill="1" applyBorder="1" applyAlignment="1" applyProtection="1">
      <alignment horizontal="justify" vertical="justify" wrapText="1"/>
      <protection locked="0"/>
    </xf>
    <xf numFmtId="0" fontId="11" fillId="18" borderId="0" xfId="0" applyFont="1" applyFill="1" applyAlignment="1">
      <alignment horizontal="center" vertical="center"/>
    </xf>
    <xf numFmtId="0" fontId="61" fillId="18" borderId="0" xfId="0" applyFont="1" applyFill="1" applyAlignment="1">
      <alignment horizontal="center" vertical="center"/>
    </xf>
    <xf numFmtId="0" fontId="61" fillId="18" borderId="0" xfId="0" applyFont="1" applyFill="1" applyAlignment="1">
      <alignment horizontal="center" vertical="center" wrapText="1"/>
    </xf>
    <xf numFmtId="0" fontId="61" fillId="0" borderId="0" xfId="0" applyFont="1" applyAlignment="1">
      <alignment horizontal="center" vertical="center"/>
    </xf>
    <xf numFmtId="0" fontId="11" fillId="18" borderId="0" xfId="0" applyFont="1" applyFill="1" applyAlignment="1">
      <alignment wrapText="1"/>
    </xf>
    <xf numFmtId="0" fontId="17" fillId="11" borderId="0" xfId="0" applyFont="1" applyFill="1" applyBorder="1" applyAlignment="1" applyProtection="1">
      <alignment horizontal="center" vertical="center" wrapText="1" readingOrder="1"/>
      <protection hidden="1"/>
    </xf>
    <xf numFmtId="0" fontId="17" fillId="13" borderId="0" xfId="0" applyFont="1" applyFill="1" applyBorder="1" applyAlignment="1" applyProtection="1">
      <alignment horizontal="center" wrapText="1" readingOrder="1"/>
      <protection hidden="1"/>
    </xf>
    <xf numFmtId="0" fontId="60" fillId="0" borderId="70" xfId="0" applyFont="1" applyBorder="1" applyAlignment="1">
      <alignment horizontal="center" vertical="center" wrapText="1"/>
    </xf>
    <xf numFmtId="0" fontId="66" fillId="0" borderId="0" xfId="0" applyFont="1"/>
    <xf numFmtId="0" fontId="66" fillId="0" borderId="0" xfId="0" applyFont="1" applyAlignment="1">
      <alignment horizontal="center" vertical="center"/>
    </xf>
    <xf numFmtId="0" fontId="66" fillId="0" borderId="0" xfId="0" applyFont="1" applyAlignment="1">
      <alignment horizontal="center"/>
    </xf>
    <xf numFmtId="0" fontId="92" fillId="0" borderId="57" xfId="0" applyFont="1" applyBorder="1" applyAlignment="1" applyProtection="1">
      <alignment horizontal="center" vertical="center"/>
      <protection locked="0"/>
    </xf>
    <xf numFmtId="0" fontId="66" fillId="3" borderId="0" xfId="0" applyFont="1" applyFill="1"/>
    <xf numFmtId="0" fontId="94" fillId="3" borderId="0" xfId="0" applyFont="1" applyFill="1"/>
    <xf numFmtId="0" fontId="87" fillId="3" borderId="68" xfId="0" applyFont="1" applyFill="1" applyBorder="1" applyAlignment="1">
      <alignment horizontal="center" vertical="center"/>
    </xf>
    <xf numFmtId="0" fontId="87" fillId="3" borderId="69" xfId="0" applyFont="1" applyFill="1" applyBorder="1" applyAlignment="1">
      <alignment horizontal="center" vertical="center"/>
    </xf>
    <xf numFmtId="0" fontId="87" fillId="3" borderId="67" xfId="0" applyFont="1" applyFill="1" applyBorder="1" applyAlignment="1">
      <alignment horizontal="center" vertical="center"/>
    </xf>
    <xf numFmtId="0" fontId="87" fillId="3" borderId="57" xfId="0" applyFont="1" applyFill="1" applyBorder="1" applyAlignment="1">
      <alignment horizontal="center" vertical="center"/>
    </xf>
    <xf numFmtId="0" fontId="87" fillId="3" borderId="40" xfId="0" applyFont="1" applyFill="1" applyBorder="1" applyAlignment="1">
      <alignment vertical="center"/>
    </xf>
    <xf numFmtId="0" fontId="88" fillId="16" borderId="21" xfId="0" applyFont="1" applyFill="1" applyBorder="1" applyAlignment="1">
      <alignment horizontal="center" vertical="center"/>
    </xf>
    <xf numFmtId="0" fontId="88" fillId="16" borderId="21" xfId="0" applyFont="1" applyFill="1" applyBorder="1" applyAlignment="1">
      <alignment horizontal="center" vertical="center" wrapText="1"/>
    </xf>
    <xf numFmtId="0" fontId="71" fillId="3" borderId="0" xfId="0" applyFont="1" applyFill="1" applyAlignment="1">
      <alignment horizontal="center" vertical="center"/>
    </xf>
    <xf numFmtId="0" fontId="88" fillId="16" borderId="21" xfId="0" applyFont="1" applyFill="1" applyBorder="1" applyAlignment="1">
      <alignment horizontal="center" vertical="center" textRotation="90"/>
    </xf>
    <xf numFmtId="0" fontId="77" fillId="3" borderId="0" xfId="0" applyFont="1" applyFill="1" applyAlignment="1">
      <alignment horizontal="center" vertical="center"/>
    </xf>
    <xf numFmtId="0" fontId="77" fillId="2" borderId="0" xfId="0" applyFont="1" applyFill="1" applyAlignment="1">
      <alignment horizontal="center" vertical="center"/>
    </xf>
    <xf numFmtId="0" fontId="66" fillId="0" borderId="0" xfId="0" applyFont="1" applyAlignment="1">
      <alignment horizontal="center" vertical="center" wrapText="1"/>
    </xf>
    <xf numFmtId="0" fontId="66" fillId="0" borderId="21" xfId="0" applyFont="1" applyBorder="1" applyAlignment="1">
      <alignment horizontal="center" vertical="center" wrapText="1"/>
    </xf>
    <xf numFmtId="0" fontId="66" fillId="0" borderId="21" xfId="0" applyFont="1" applyBorder="1" applyAlignment="1" applyProtection="1">
      <alignment horizontal="center" vertical="center" wrapText="1"/>
      <protection locked="0"/>
    </xf>
    <xf numFmtId="0" fontId="77" fillId="0" borderId="21" xfId="0"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locked="0"/>
    </xf>
    <xf numFmtId="0" fontId="66" fillId="0" borderId="21" xfId="0" applyFont="1" applyBorder="1" applyAlignment="1" applyProtection="1">
      <alignment horizontal="center" vertical="center" wrapText="1"/>
      <protection hidden="1"/>
    </xf>
    <xf numFmtId="0" fontId="66" fillId="0" borderId="21" xfId="0" applyFont="1" applyBorder="1" applyAlignment="1" applyProtection="1">
      <alignment horizontal="center" vertical="center" textRotation="90" wrapText="1"/>
      <protection locked="0"/>
    </xf>
    <xf numFmtId="0" fontId="77" fillId="0" borderId="21" xfId="0" applyFont="1" applyBorder="1" applyAlignment="1" applyProtection="1">
      <alignment horizontal="center" vertical="center" textRotation="90" wrapText="1"/>
      <protection hidden="1"/>
    </xf>
    <xf numFmtId="14" fontId="66" fillId="0" borderId="21" xfId="0" applyNumberFormat="1" applyFont="1" applyBorder="1" applyAlignment="1" applyProtection="1">
      <alignment horizontal="center" vertical="center" wrapText="1"/>
      <protection locked="0"/>
    </xf>
    <xf numFmtId="0" fontId="66" fillId="3" borderId="0" xfId="0" applyFont="1" applyFill="1" applyAlignment="1">
      <alignment horizontal="center" vertical="center" wrapText="1"/>
    </xf>
    <xf numFmtId="0" fontId="66" fillId="0" borderId="3" xfId="0" applyFont="1" applyBorder="1" applyAlignment="1">
      <alignment horizontal="center" vertical="center"/>
    </xf>
    <xf numFmtId="0" fontId="66" fillId="0" borderId="2" xfId="0" applyFont="1" applyBorder="1" applyAlignment="1">
      <alignment horizontal="center" vertical="center"/>
    </xf>
    <xf numFmtId="0" fontId="66" fillId="0" borderId="0" xfId="0" applyFont="1" applyAlignment="1">
      <alignment horizontal="center" wrapText="1"/>
    </xf>
    <xf numFmtId="0" fontId="66" fillId="0" borderId="0" xfId="0" applyFont="1" applyAlignment="1">
      <alignment wrapText="1"/>
    </xf>
    <xf numFmtId="0" fontId="66" fillId="0" borderId="0" xfId="0" applyFont="1" applyAlignment="1">
      <alignment vertical="center"/>
    </xf>
    <xf numFmtId="0" fontId="98" fillId="16" borderId="21" xfId="0" applyFont="1" applyFill="1" applyBorder="1" applyAlignment="1">
      <alignment horizontal="center" vertical="center" wrapText="1"/>
    </xf>
    <xf numFmtId="0" fontId="66" fillId="0" borderId="21" xfId="0" applyFont="1" applyBorder="1" applyAlignment="1">
      <alignment vertical="center" wrapText="1"/>
    </xf>
    <xf numFmtId="0" fontId="95" fillId="0" borderId="21" xfId="0" applyFont="1" applyBorder="1" applyAlignment="1" applyProtection="1">
      <alignment vertical="center" wrapText="1"/>
      <protection locked="0"/>
    </xf>
    <xf numFmtId="0" fontId="66" fillId="0" borderId="21" xfId="0" applyFont="1" applyBorder="1" applyAlignment="1" applyProtection="1">
      <alignment vertical="center" wrapText="1"/>
      <protection locked="0"/>
    </xf>
    <xf numFmtId="164" fontId="100" fillId="0" borderId="21" xfId="1" applyNumberFormat="1" applyFont="1" applyBorder="1" applyAlignment="1">
      <alignment horizontal="center" vertical="center"/>
    </xf>
    <xf numFmtId="9" fontId="100" fillId="0" borderId="21" xfId="1" applyFont="1" applyBorder="1" applyAlignment="1">
      <alignment horizontal="center" vertical="center" wrapText="1"/>
    </xf>
    <xf numFmtId="0" fontId="77" fillId="0" borderId="110" xfId="0" applyFont="1" applyBorder="1" applyAlignment="1" applyProtection="1">
      <alignment vertical="center" wrapText="1"/>
      <protection hidden="1"/>
    </xf>
    <xf numFmtId="0" fontId="77" fillId="0" borderId="21" xfId="0" applyFont="1" applyBorder="1" applyAlignment="1" applyProtection="1">
      <alignment vertical="center" wrapText="1"/>
      <protection hidden="1"/>
    </xf>
    <xf numFmtId="0" fontId="100"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left" vertical="center" wrapText="1"/>
      <protection locked="0"/>
    </xf>
    <xf numFmtId="0" fontId="100" fillId="0" borderId="110" xfId="0" applyFont="1" applyBorder="1" applyAlignment="1" applyProtection="1">
      <alignment horizontal="center" vertical="center" wrapText="1"/>
      <protection locked="0"/>
    </xf>
    <xf numFmtId="0" fontId="100" fillId="0" borderId="21" xfId="0" applyFont="1" applyBorder="1" applyAlignment="1" applyProtection="1">
      <alignment horizontal="center" vertical="center"/>
      <protection locked="0"/>
    </xf>
    <xf numFmtId="0" fontId="100" fillId="0" borderId="110" xfId="0" applyFont="1" applyBorder="1" applyAlignment="1" applyProtection="1">
      <alignment horizontal="center" vertical="center"/>
      <protection locked="0"/>
    </xf>
    <xf numFmtId="0" fontId="1" fillId="0" borderId="21" xfId="0" applyFont="1" applyBorder="1" applyAlignment="1" applyProtection="1">
      <alignment horizontal="center" vertical="center" wrapText="1"/>
      <protection locked="0"/>
    </xf>
    <xf numFmtId="0" fontId="100" fillId="0" borderId="21" xfId="0" applyFont="1" applyBorder="1" applyAlignment="1" applyProtection="1">
      <alignment horizontal="left" vertical="center" wrapText="1"/>
      <protection locked="0"/>
    </xf>
    <xf numFmtId="0" fontId="100" fillId="3" borderId="21" xfId="0" applyFont="1" applyFill="1" applyBorder="1" applyAlignment="1" applyProtection="1">
      <alignment horizontal="center" vertical="center" wrapText="1"/>
      <protection locked="0"/>
    </xf>
    <xf numFmtId="0" fontId="1" fillId="0" borderId="110" xfId="0" applyFont="1" applyBorder="1" applyAlignment="1" applyProtection="1">
      <alignment horizontal="center" vertical="center" wrapText="1"/>
      <protection locked="0"/>
    </xf>
    <xf numFmtId="0" fontId="100" fillId="0" borderId="21" xfId="0" applyFont="1" applyBorder="1" applyAlignment="1">
      <alignment horizontal="center" vertical="center"/>
    </xf>
    <xf numFmtId="0" fontId="102" fillId="0" borderId="21" xfId="0" applyFont="1" applyBorder="1" applyAlignment="1" applyProtection="1">
      <alignment horizontal="justify" vertical="top" wrapText="1"/>
      <protection locked="0"/>
    </xf>
    <xf numFmtId="0" fontId="102" fillId="0" borderId="21" xfId="0" applyFont="1" applyBorder="1" applyAlignment="1" applyProtection="1">
      <alignment horizontal="left" vertical="top" wrapText="1"/>
      <protection locked="0"/>
    </xf>
    <xf numFmtId="0" fontId="100" fillId="0" borderId="110" xfId="0" applyFont="1" applyBorder="1" applyAlignment="1">
      <alignment horizontal="center" vertical="center"/>
    </xf>
    <xf numFmtId="0" fontId="102" fillId="0" borderId="110" xfId="0" applyFont="1" applyBorder="1" applyAlignment="1" applyProtection="1">
      <alignment horizontal="justify" vertical="top" wrapText="1"/>
      <protection locked="0"/>
    </xf>
    <xf numFmtId="0" fontId="102" fillId="0" borderId="110" xfId="0" applyFont="1" applyBorder="1" applyAlignment="1" applyProtection="1">
      <alignment horizontal="left" vertical="top" wrapText="1"/>
      <protection locked="0"/>
    </xf>
    <xf numFmtId="0" fontId="102" fillId="3" borderId="21" xfId="0" applyFont="1" applyFill="1" applyBorder="1" applyAlignment="1" applyProtection="1">
      <alignment horizontal="justify" vertical="top" wrapText="1"/>
      <protection locked="0"/>
    </xf>
    <xf numFmtId="164" fontId="66" fillId="0" borderId="21" xfId="1" applyNumberFormat="1" applyFont="1" applyBorder="1" applyAlignment="1">
      <alignment horizontal="center" vertical="top" wrapText="1"/>
    </xf>
    <xf numFmtId="0" fontId="3" fillId="0" borderId="21" xfId="0" applyFont="1" applyBorder="1" applyAlignment="1" applyProtection="1">
      <alignment horizontal="center" vertical="center" wrapText="1"/>
      <protection hidden="1"/>
    </xf>
    <xf numFmtId="0" fontId="62" fillId="0" borderId="0" xfId="0" applyFont="1" applyAlignment="1">
      <alignment horizontal="center" wrapText="1"/>
    </xf>
    <xf numFmtId="0" fontId="65" fillId="0" borderId="95" xfId="0" applyFont="1" applyBorder="1" applyAlignment="1">
      <alignment horizontal="center" vertical="center" wrapText="1"/>
    </xf>
    <xf numFmtId="0" fontId="65" fillId="0" borderId="12" xfId="0" applyFont="1" applyBorder="1" applyAlignment="1">
      <alignment horizontal="center" vertical="center" wrapText="1"/>
    </xf>
    <xf numFmtId="0" fontId="65" fillId="0" borderId="81" xfId="0" applyFont="1" applyBorder="1" applyAlignment="1">
      <alignment horizontal="center" vertical="center" wrapText="1"/>
    </xf>
    <xf numFmtId="0" fontId="65" fillId="0" borderId="75" xfId="0" applyFont="1" applyBorder="1" applyAlignment="1">
      <alignment horizontal="center" vertical="center" wrapText="1"/>
    </xf>
    <xf numFmtId="0" fontId="65" fillId="0" borderId="0" xfId="0" applyFont="1" applyAlignment="1">
      <alignment horizontal="center" vertical="center" wrapText="1"/>
    </xf>
    <xf numFmtId="0" fontId="65" fillId="0" borderId="76"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84" xfId="0" applyFont="1" applyBorder="1" applyAlignment="1">
      <alignment horizontal="center" vertical="center" wrapText="1"/>
    </xf>
    <xf numFmtId="0" fontId="79" fillId="0" borderId="5" xfId="0" applyFont="1" applyBorder="1" applyAlignment="1">
      <alignment horizontal="center" wrapText="1"/>
    </xf>
    <xf numFmtId="0" fontId="63" fillId="0" borderId="94" xfId="0" applyFont="1" applyBorder="1" applyAlignment="1">
      <alignment horizontal="center" wrapText="1"/>
    </xf>
    <xf numFmtId="0" fontId="63" fillId="0" borderId="7" xfId="0" applyFont="1" applyBorder="1" applyAlignment="1">
      <alignment horizontal="center" wrapText="1"/>
    </xf>
    <xf numFmtId="0" fontId="63" fillId="0" borderId="93" xfId="0" applyFont="1" applyBorder="1" applyAlignment="1">
      <alignment horizontal="center" wrapText="1"/>
    </xf>
    <xf numFmtId="0" fontId="63" fillId="0" borderId="9" xfId="0" applyFont="1" applyBorder="1" applyAlignment="1">
      <alignment horizontal="center" wrapText="1"/>
    </xf>
    <xf numFmtId="0" fontId="63" fillId="0" borderId="96" xfId="0" applyFont="1" applyBorder="1" applyAlignment="1">
      <alignment horizontal="center" wrapText="1"/>
    </xf>
    <xf numFmtId="0" fontId="55" fillId="0" borderId="82" xfId="0" applyFont="1" applyBorder="1" applyAlignment="1">
      <alignment horizontal="left" vertical="center"/>
    </xf>
    <xf numFmtId="0" fontId="55" fillId="0" borderId="6" xfId="0" applyFont="1" applyBorder="1" applyAlignment="1">
      <alignment horizontal="left" vertical="center"/>
    </xf>
    <xf numFmtId="0" fontId="55" fillId="0" borderId="83" xfId="0" applyFont="1" applyBorder="1" applyAlignment="1">
      <alignment horizontal="left" vertical="center"/>
    </xf>
    <xf numFmtId="0" fontId="55" fillId="0" borderId="8" xfId="0" applyFont="1" applyBorder="1" applyAlignment="1">
      <alignment horizontal="left" vertical="center"/>
    </xf>
    <xf numFmtId="0" fontId="55" fillId="0" borderId="85" xfId="0" applyFont="1" applyBorder="1" applyAlignment="1">
      <alignment horizontal="left" vertical="center"/>
    </xf>
    <xf numFmtId="0" fontId="55" fillId="0" borderId="10" xfId="0" applyFont="1" applyBorder="1" applyAlignment="1">
      <alignment horizontal="left" vertical="center"/>
    </xf>
    <xf numFmtId="0" fontId="66" fillId="0" borderId="23" xfId="0" applyFont="1" applyBorder="1" applyAlignment="1">
      <alignment horizontal="left" vertical="center" wrapText="1"/>
    </xf>
    <xf numFmtId="0" fontId="66" fillId="0" borderId="35" xfId="0" applyFont="1" applyBorder="1" applyAlignment="1">
      <alignment horizontal="left" vertical="center" wrapText="1"/>
    </xf>
    <xf numFmtId="0" fontId="65" fillId="0" borderId="102" xfId="0" applyFont="1" applyBorder="1" applyAlignment="1">
      <alignment horizontal="center" vertical="center" wrapText="1"/>
    </xf>
    <xf numFmtId="0" fontId="65" fillId="0" borderId="98" xfId="0" applyFont="1" applyBorder="1" applyAlignment="1">
      <alignment horizontal="center" vertical="center" wrapText="1"/>
    </xf>
    <xf numFmtId="0" fontId="65" fillId="0" borderId="101" xfId="0" applyFont="1" applyBorder="1" applyAlignment="1">
      <alignment horizontal="center" vertical="center" wrapText="1"/>
    </xf>
    <xf numFmtId="0" fontId="61" fillId="18" borderId="102" xfId="0" applyFont="1" applyFill="1" applyBorder="1" applyAlignment="1">
      <alignment horizontal="center" vertical="center"/>
    </xf>
    <xf numFmtId="0" fontId="61" fillId="18" borderId="98" xfId="0" applyFont="1" applyFill="1" applyBorder="1" applyAlignment="1">
      <alignment horizontal="center" vertical="center"/>
    </xf>
    <xf numFmtId="0" fontId="61" fillId="18" borderId="101" xfId="0" applyFont="1" applyFill="1" applyBorder="1" applyAlignment="1">
      <alignment horizontal="center" vertical="center"/>
    </xf>
    <xf numFmtId="0" fontId="71" fillId="18" borderId="5" xfId="0" applyFont="1" applyFill="1" applyBorder="1" applyAlignment="1">
      <alignment horizontal="center" vertical="center"/>
    </xf>
    <xf numFmtId="0" fontId="71" fillId="18" borderId="6" xfId="0" applyFont="1" applyFill="1" applyBorder="1" applyAlignment="1">
      <alignment horizontal="center" vertical="center"/>
    </xf>
    <xf numFmtId="0" fontId="71" fillId="18" borderId="9" xfId="0" applyFont="1" applyFill="1" applyBorder="1" applyAlignment="1">
      <alignment horizontal="center" vertical="center"/>
    </xf>
    <xf numFmtId="0" fontId="71" fillId="18" borderId="10" xfId="0" applyFont="1" applyFill="1" applyBorder="1" applyAlignment="1">
      <alignment horizontal="center" vertical="center"/>
    </xf>
    <xf numFmtId="0" fontId="71" fillId="19" borderId="9" xfId="0" applyFont="1" applyFill="1" applyBorder="1" applyAlignment="1">
      <alignment horizontal="center" vertical="center"/>
    </xf>
    <xf numFmtId="0" fontId="71" fillId="19" borderId="10" xfId="0" applyFont="1" applyFill="1" applyBorder="1" applyAlignment="1">
      <alignment horizontal="center" vertical="center"/>
    </xf>
    <xf numFmtId="0" fontId="63" fillId="0" borderId="5" xfId="0" applyFont="1" applyBorder="1" applyAlignment="1">
      <alignment horizontal="center" wrapText="1"/>
    </xf>
    <xf numFmtId="0" fontId="63" fillId="0" borderId="6" xfId="0" applyFont="1" applyBorder="1" applyAlignment="1">
      <alignment horizontal="center" wrapText="1"/>
    </xf>
    <xf numFmtId="0" fontId="63" fillId="0" borderId="8" xfId="0" applyFont="1" applyBorder="1" applyAlignment="1">
      <alignment horizontal="center" wrapText="1"/>
    </xf>
    <xf numFmtId="0" fontId="63" fillId="0" borderId="10" xfId="0" applyFont="1" applyBorder="1" applyAlignment="1">
      <alignment horizontal="center" wrapText="1"/>
    </xf>
    <xf numFmtId="0" fontId="71" fillId="18" borderId="5" xfId="0" applyFont="1" applyFill="1" applyBorder="1" applyAlignment="1">
      <alignment horizontal="center" vertical="center" wrapText="1"/>
    </xf>
    <xf numFmtId="0" fontId="71" fillId="18" borderId="6" xfId="0" applyFont="1" applyFill="1" applyBorder="1" applyAlignment="1">
      <alignment horizontal="center" vertical="center" wrapText="1"/>
    </xf>
    <xf numFmtId="0" fontId="71" fillId="18" borderId="9" xfId="0" applyFont="1" applyFill="1" applyBorder="1" applyAlignment="1">
      <alignment horizontal="center" vertical="center" wrapText="1"/>
    </xf>
    <xf numFmtId="0" fontId="71" fillId="18" borderId="10" xfId="0" applyFont="1" applyFill="1" applyBorder="1" applyAlignment="1">
      <alignment horizontal="center" vertical="center" wrapText="1"/>
    </xf>
    <xf numFmtId="0" fontId="55" fillId="0" borderId="5" xfId="0" applyFont="1" applyBorder="1" applyAlignment="1">
      <alignment horizontal="left" vertical="center"/>
    </xf>
    <xf numFmtId="0" fontId="55" fillId="0" borderId="7" xfId="0" applyFont="1" applyBorder="1" applyAlignment="1">
      <alignment horizontal="left" vertical="center"/>
    </xf>
    <xf numFmtId="0" fontId="55" fillId="0" borderId="9" xfId="0" applyFont="1" applyBorder="1" applyAlignment="1">
      <alignment horizontal="left" vertical="center"/>
    </xf>
    <xf numFmtId="0" fontId="88" fillId="16" borderId="22" xfId="0" applyFont="1" applyFill="1" applyBorder="1" applyAlignment="1">
      <alignment horizontal="center" vertical="center"/>
    </xf>
    <xf numFmtId="0" fontId="88" fillId="16" borderId="21" xfId="0" applyFont="1" applyFill="1" applyBorder="1" applyAlignment="1">
      <alignment horizontal="center" vertical="center" textRotation="90" wrapText="1"/>
    </xf>
    <xf numFmtId="0" fontId="88" fillId="16" borderId="21" xfId="0" applyFont="1" applyFill="1" applyBorder="1" applyAlignment="1">
      <alignment horizontal="center" vertical="center" wrapText="1"/>
    </xf>
    <xf numFmtId="0" fontId="59" fillId="0" borderId="70" xfId="0" applyFont="1" applyBorder="1" applyAlignment="1">
      <alignment horizontal="center" vertical="center" wrapText="1"/>
    </xf>
    <xf numFmtId="0" fontId="60" fillId="0" borderId="70" xfId="0" applyFont="1" applyBorder="1" applyAlignment="1">
      <alignment horizontal="center" vertical="center" wrapText="1"/>
    </xf>
    <xf numFmtId="0" fontId="97" fillId="0" borderId="68" xfId="0" applyFont="1" applyBorder="1" applyAlignment="1">
      <alignment horizontal="left" vertical="center" wrapText="1"/>
    </xf>
    <xf numFmtId="0" fontId="97" fillId="0" borderId="67" xfId="0" applyFont="1" applyBorder="1" applyAlignment="1">
      <alignment horizontal="left" vertical="center" wrapText="1"/>
    </xf>
    <xf numFmtId="0" fontId="97" fillId="0" borderId="69" xfId="0" applyFont="1" applyBorder="1" applyAlignment="1">
      <alignment horizontal="left" vertical="center" wrapText="1"/>
    </xf>
    <xf numFmtId="0" fontId="96" fillId="0" borderId="21" xfId="0" applyFont="1" applyBorder="1" applyAlignment="1">
      <alignment horizontal="left" vertical="center" wrapText="1"/>
    </xf>
    <xf numFmtId="0" fontId="87" fillId="16" borderId="68" xfId="0" applyFont="1" applyFill="1" applyBorder="1" applyAlignment="1">
      <alignment horizontal="left" vertical="center"/>
    </xf>
    <xf numFmtId="0" fontId="87" fillId="16" borderId="67" xfId="0" applyFont="1" applyFill="1" applyBorder="1" applyAlignment="1">
      <alignment horizontal="left" vertical="center"/>
    </xf>
    <xf numFmtId="0" fontId="87" fillId="16" borderId="69" xfId="0" applyFont="1" applyFill="1" applyBorder="1" applyAlignment="1">
      <alignment horizontal="left" vertical="center"/>
    </xf>
    <xf numFmtId="0" fontId="66" fillId="0" borderId="65" xfId="0" applyFont="1" applyBorder="1" applyAlignment="1">
      <alignment horizontal="left" vertical="center" wrapText="1"/>
    </xf>
    <xf numFmtId="0" fontId="66" fillId="0" borderId="66" xfId="0" applyFont="1" applyBorder="1" applyAlignment="1">
      <alignment horizontal="left" vertical="center" wrapText="1"/>
    </xf>
    <xf numFmtId="0" fontId="88" fillId="16" borderId="21" xfId="0" applyFont="1" applyFill="1" applyBorder="1" applyAlignment="1">
      <alignment horizontal="center" vertical="center"/>
    </xf>
    <xf numFmtId="0" fontId="63" fillId="0" borderId="103" xfId="0" applyFont="1" applyBorder="1" applyAlignment="1">
      <alignment horizontal="center" wrapText="1"/>
    </xf>
    <xf numFmtId="0" fontId="63" fillId="0" borderId="104" xfId="0" applyFont="1" applyBorder="1" applyAlignment="1">
      <alignment horizontal="center" wrapText="1"/>
    </xf>
    <xf numFmtId="0" fontId="63" fillId="0" borderId="92" xfId="0" applyFont="1" applyBorder="1" applyAlignment="1">
      <alignment horizontal="center" wrapText="1"/>
    </xf>
    <xf numFmtId="0" fontId="63" fillId="0" borderId="0" xfId="0" applyFont="1" applyAlignment="1">
      <alignment horizontal="center" wrapText="1"/>
    </xf>
    <xf numFmtId="0" fontId="63" fillId="0" borderId="105" xfId="0" applyFont="1" applyBorder="1" applyAlignment="1">
      <alignment horizontal="center" wrapText="1"/>
    </xf>
    <xf numFmtId="0" fontId="63" fillId="0" borderId="106" xfId="0" applyFont="1" applyBorder="1" applyAlignment="1">
      <alignment horizontal="center" wrapText="1"/>
    </xf>
    <xf numFmtId="0" fontId="92" fillId="0" borderId="21" xfId="0" applyFont="1" applyBorder="1" applyAlignment="1" applyProtection="1">
      <alignment horizontal="center" vertical="center"/>
      <protection locked="0"/>
    </xf>
    <xf numFmtId="0" fontId="93" fillId="0" borderId="68" xfId="0" applyFont="1" applyBorder="1" applyAlignment="1">
      <alignment horizontal="left" vertical="center"/>
    </xf>
    <xf numFmtId="0" fontId="93" fillId="0" borderId="67" xfId="0" applyFont="1" applyBorder="1" applyAlignment="1">
      <alignment horizontal="left" vertical="center"/>
    </xf>
    <xf numFmtId="0" fontId="93" fillId="0" borderId="69" xfId="0" applyFont="1" applyBorder="1" applyAlignment="1">
      <alignment horizontal="left" vertical="center"/>
    </xf>
    <xf numFmtId="0" fontId="88" fillId="16" borderId="110" xfId="0" applyFont="1" applyFill="1" applyBorder="1" applyAlignment="1">
      <alignment horizontal="center" vertical="center" wrapText="1"/>
    </xf>
    <xf numFmtId="0" fontId="88" fillId="16" borderId="22" xfId="0" applyFont="1" applyFill="1" applyBorder="1" applyAlignment="1">
      <alignment horizontal="center" vertical="center" wrapText="1"/>
    </xf>
    <xf numFmtId="0" fontId="88" fillId="16" borderId="40" xfId="0" applyFont="1" applyFill="1" applyBorder="1" applyAlignment="1">
      <alignment horizontal="center" vertical="center" wrapText="1"/>
    </xf>
    <xf numFmtId="0" fontId="88" fillId="16" borderId="57" xfId="0" applyFont="1" applyFill="1" applyBorder="1" applyAlignment="1">
      <alignment horizontal="center" vertical="center" wrapText="1"/>
    </xf>
    <xf numFmtId="0" fontId="55" fillId="0" borderId="68" xfId="0" applyFont="1" applyBorder="1" applyAlignment="1">
      <alignment horizontal="left" vertical="center"/>
    </xf>
    <xf numFmtId="0" fontId="55" fillId="0" borderId="69" xfId="0" applyFont="1" applyBorder="1" applyAlignment="1">
      <alignment horizontal="left" vertical="center"/>
    </xf>
    <xf numFmtId="0" fontId="55" fillId="0" borderId="21" xfId="0" applyFont="1" applyBorder="1" applyAlignment="1">
      <alignment horizontal="left" vertical="center"/>
    </xf>
    <xf numFmtId="0" fontId="88" fillId="16" borderId="108" xfId="0" applyFont="1" applyFill="1" applyBorder="1" applyAlignment="1">
      <alignment horizontal="center" vertical="center" wrapText="1"/>
    </xf>
    <xf numFmtId="0" fontId="88" fillId="16" borderId="63" xfId="0" applyFont="1" applyFill="1" applyBorder="1" applyAlignment="1">
      <alignment horizontal="center" vertical="center" wrapText="1"/>
    </xf>
    <xf numFmtId="0" fontId="88" fillId="16" borderId="64" xfId="0" applyFont="1" applyFill="1" applyBorder="1" applyAlignment="1">
      <alignment horizontal="center" vertical="center"/>
    </xf>
    <xf numFmtId="0" fontId="88" fillId="16" borderId="57" xfId="0" applyFont="1" applyFill="1" applyBorder="1" applyAlignment="1">
      <alignment horizontal="center" vertical="center"/>
    </xf>
    <xf numFmtId="0" fontId="88" fillId="19" borderId="21" xfId="0" applyFont="1" applyFill="1" applyBorder="1" applyAlignment="1">
      <alignment horizontal="center" vertical="center" wrapText="1"/>
    </xf>
    <xf numFmtId="0" fontId="88" fillId="18" borderId="107" xfId="0" applyFont="1" applyFill="1" applyBorder="1" applyAlignment="1">
      <alignment horizontal="center" vertical="center" wrapText="1"/>
    </xf>
    <xf numFmtId="0" fontId="88" fillId="18" borderId="64" xfId="0" applyFont="1" applyFill="1" applyBorder="1" applyAlignment="1">
      <alignment horizontal="center" vertical="center" wrapText="1"/>
    </xf>
    <xf numFmtId="0" fontId="0" fillId="0" borderId="112" xfId="0" applyBorder="1" applyAlignment="1">
      <alignment horizontal="left" wrapText="1"/>
    </xf>
    <xf numFmtId="0" fontId="0" fillId="0" borderId="112" xfId="0" applyBorder="1" applyAlignment="1">
      <alignment horizontal="left"/>
    </xf>
    <xf numFmtId="0" fontId="99" fillId="19" borderId="68" xfId="0" applyFont="1" applyFill="1" applyBorder="1" applyAlignment="1">
      <alignment horizontal="center" vertical="center" wrapText="1"/>
    </xf>
    <xf numFmtId="0" fontId="99" fillId="19" borderId="69" xfId="0" applyFont="1" applyFill="1" applyBorder="1" applyAlignment="1">
      <alignment horizontal="center" vertical="center" wrapText="1"/>
    </xf>
    <xf numFmtId="0" fontId="88" fillId="16" borderId="110" xfId="0" applyFont="1" applyFill="1" applyBorder="1" applyAlignment="1">
      <alignment horizontal="center" vertical="center" textRotation="90"/>
    </xf>
    <xf numFmtId="0" fontId="88" fillId="16" borderId="111" xfId="0" applyFont="1" applyFill="1" applyBorder="1" applyAlignment="1">
      <alignment horizontal="center" vertical="center" textRotation="90"/>
    </xf>
    <xf numFmtId="0" fontId="88" fillId="16" borderId="22" xfId="0" applyFont="1" applyFill="1" applyBorder="1" applyAlignment="1">
      <alignment horizontal="center" vertical="center" textRotation="90"/>
    </xf>
    <xf numFmtId="0" fontId="77" fillId="0" borderId="0" xfId="0" applyFont="1" applyAlignment="1">
      <alignment horizontal="center"/>
    </xf>
    <xf numFmtId="0" fontId="77" fillId="0" borderId="76" xfId="0" applyFont="1" applyBorder="1" applyAlignment="1">
      <alignment horizontal="center"/>
    </xf>
    <xf numFmtId="0" fontId="88" fillId="16" borderId="21" xfId="0" applyFont="1" applyFill="1" applyBorder="1" applyAlignment="1">
      <alignment horizontal="center" vertical="center" textRotation="90"/>
    </xf>
    <xf numFmtId="0" fontId="87" fillId="19" borderId="68" xfId="0" applyFont="1" applyFill="1" applyBorder="1" applyAlignment="1">
      <alignment horizontal="center" vertical="center"/>
    </xf>
    <xf numFmtId="0" fontId="87" fillId="19" borderId="67" xfId="0" applyFont="1" applyFill="1" applyBorder="1" applyAlignment="1">
      <alignment horizontal="center" vertical="center"/>
    </xf>
    <xf numFmtId="0" fontId="88" fillId="18" borderId="68" xfId="0" applyFont="1" applyFill="1" applyBorder="1" applyAlignment="1">
      <alignment horizontal="center" vertical="center" wrapText="1"/>
    </xf>
    <xf numFmtId="0" fontId="88" fillId="18" borderId="67" xfId="0" applyFont="1" applyFill="1" applyBorder="1" applyAlignment="1">
      <alignment horizontal="center" vertical="center" wrapText="1"/>
    </xf>
    <xf numFmtId="0" fontId="88" fillId="18" borderId="69" xfId="0" applyFont="1" applyFill="1" applyBorder="1" applyAlignment="1">
      <alignment horizontal="center" vertical="center" wrapText="1"/>
    </xf>
    <xf numFmtId="0" fontId="88" fillId="19" borderId="68" xfId="0" applyFont="1" applyFill="1" applyBorder="1" applyAlignment="1">
      <alignment horizontal="center" vertical="center" wrapText="1"/>
    </xf>
    <xf numFmtId="0" fontId="88" fillId="19" borderId="67" xfId="0" applyFont="1" applyFill="1" applyBorder="1" applyAlignment="1">
      <alignment horizontal="center" vertical="center" wrapText="1"/>
    </xf>
    <xf numFmtId="0" fontId="88" fillId="19" borderId="69" xfId="0" applyFont="1" applyFill="1" applyBorder="1" applyAlignment="1">
      <alignment horizontal="center" vertical="center" wrapText="1"/>
    </xf>
    <xf numFmtId="0" fontId="0" fillId="5" borderId="0" xfId="0" applyFill="1" applyAlignment="1">
      <alignment horizontal="center"/>
    </xf>
    <xf numFmtId="0" fontId="77" fillId="20" borderId="99" xfId="0" applyFont="1" applyFill="1" applyBorder="1" applyAlignment="1">
      <alignment horizontal="center" vertical="center" wrapText="1"/>
    </xf>
    <xf numFmtId="0" fontId="77" fillId="20" borderId="109" xfId="0" applyFont="1" applyFill="1" applyBorder="1" applyAlignment="1">
      <alignment horizontal="center" vertical="center" wrapText="1"/>
    </xf>
    <xf numFmtId="0" fontId="77" fillId="20" borderId="25" xfId="0" applyFont="1" applyFill="1" applyBorder="1" applyAlignment="1">
      <alignment horizontal="center" vertical="center" wrapText="1"/>
    </xf>
    <xf numFmtId="0" fontId="77" fillId="20" borderId="21" xfId="0" applyFont="1" applyFill="1" applyBorder="1" applyAlignment="1">
      <alignment horizontal="center" vertical="center" wrapText="1"/>
    </xf>
    <xf numFmtId="0" fontId="55" fillId="0" borderId="12" xfId="0" applyFont="1" applyBorder="1" applyAlignment="1">
      <alignment horizontal="left" vertical="center"/>
    </xf>
    <xf numFmtId="0" fontId="55" fillId="0" borderId="0" xfId="0" applyFont="1" applyAlignment="1">
      <alignment horizontal="left" vertical="center"/>
    </xf>
    <xf numFmtId="0" fontId="55" fillId="0" borderId="11" xfId="0" applyFont="1" applyBorder="1" applyAlignment="1">
      <alignment horizontal="left" vertical="center"/>
    </xf>
    <xf numFmtId="0" fontId="55" fillId="0" borderId="5" xfId="0" applyFont="1" applyBorder="1" applyAlignment="1">
      <alignment horizontal="center" vertical="center"/>
    </xf>
    <xf numFmtId="0" fontId="55" fillId="0" borderId="12" xfId="0" applyFont="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0" xfId="0" applyFont="1" applyAlignment="1">
      <alignment horizontal="center" vertical="center"/>
    </xf>
    <xf numFmtId="0" fontId="55" fillId="0" borderId="8" xfId="0" applyFont="1" applyBorder="1" applyAlignment="1">
      <alignment horizontal="center" vertical="center"/>
    </xf>
    <xf numFmtId="0" fontId="55" fillId="0" borderId="9" xfId="0" applyFont="1" applyBorder="1" applyAlignment="1">
      <alignment horizontal="center" vertical="center"/>
    </xf>
    <xf numFmtId="0" fontId="55" fillId="0" borderId="11" xfId="0" applyFont="1" applyBorder="1" applyAlignment="1">
      <alignment horizontal="center" vertical="center"/>
    </xf>
    <xf numFmtId="0" fontId="55" fillId="0" borderId="10" xfId="0" applyFont="1" applyBorder="1" applyAlignment="1">
      <alignment horizontal="center" vertical="center"/>
    </xf>
    <xf numFmtId="0" fontId="68" fillId="0" borderId="5" xfId="0" applyFont="1" applyBorder="1" applyAlignment="1">
      <alignment horizontal="center" wrapText="1"/>
    </xf>
    <xf numFmtId="0" fontId="68" fillId="0" borderId="12" xfId="0" applyFont="1" applyBorder="1" applyAlignment="1">
      <alignment horizontal="center" wrapText="1"/>
    </xf>
    <xf numFmtId="0" fontId="68" fillId="0" borderId="6" xfId="0" applyFont="1" applyBorder="1" applyAlignment="1">
      <alignment horizontal="center" wrapText="1"/>
    </xf>
    <xf numFmtId="0" fontId="68" fillId="0" borderId="7" xfId="0" applyFont="1" applyBorder="1" applyAlignment="1">
      <alignment horizontal="center" wrapText="1"/>
    </xf>
    <xf numFmtId="0" fontId="68" fillId="0" borderId="0" xfId="0" applyFont="1" applyAlignment="1">
      <alignment horizontal="center" wrapText="1"/>
    </xf>
    <xf numFmtId="0" fontId="68" fillId="0" borderId="8" xfId="0" applyFont="1" applyBorder="1" applyAlignment="1">
      <alignment horizontal="center" wrapText="1"/>
    </xf>
    <xf numFmtId="0" fontId="68" fillId="0" borderId="9" xfId="0" applyFont="1" applyBorder="1" applyAlignment="1">
      <alignment horizontal="center" wrapText="1"/>
    </xf>
    <xf numFmtId="0" fontId="68" fillId="0" borderId="11" xfId="0" applyFont="1" applyBorder="1" applyAlignment="1">
      <alignment horizontal="center" wrapText="1"/>
    </xf>
    <xf numFmtId="0" fontId="68" fillId="0" borderId="10" xfId="0" applyFont="1" applyBorder="1" applyAlignment="1">
      <alignment horizontal="center" wrapText="1"/>
    </xf>
    <xf numFmtId="0" fontId="16" fillId="10" borderId="0" xfId="0" applyFont="1" applyFill="1" applyAlignment="1">
      <alignment horizontal="center" vertical="center" textRotation="90" wrapText="1" readingOrder="1"/>
    </xf>
    <xf numFmtId="0" fontId="16" fillId="10" borderId="8" xfId="0" applyFont="1" applyFill="1" applyBorder="1" applyAlignment="1">
      <alignment horizontal="center" vertical="center" textRotation="90" wrapText="1" readingOrder="1"/>
    </xf>
    <xf numFmtId="0" fontId="19" fillId="12" borderId="13" xfId="0" applyFont="1" applyFill="1" applyBorder="1" applyAlignment="1">
      <alignment horizontal="center" vertical="center" wrapText="1" readingOrder="1"/>
    </xf>
    <xf numFmtId="0" fontId="19" fillId="12" borderId="14" xfId="0" applyFont="1" applyFill="1" applyBorder="1" applyAlignment="1">
      <alignment horizontal="center" vertical="center" wrapText="1" readingOrder="1"/>
    </xf>
    <xf numFmtId="0" fontId="19" fillId="12" borderId="15" xfId="0" applyFont="1" applyFill="1" applyBorder="1" applyAlignment="1">
      <alignment horizontal="center" vertical="center" wrapText="1" readingOrder="1"/>
    </xf>
    <xf numFmtId="0" fontId="19" fillId="12" borderId="16"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17" xfId="0" applyFont="1" applyFill="1" applyBorder="1" applyAlignment="1">
      <alignment horizontal="center" vertical="center" wrapText="1" readingOrder="1"/>
    </xf>
    <xf numFmtId="0" fontId="19" fillId="12" borderId="18" xfId="0" applyFont="1" applyFill="1" applyBorder="1" applyAlignment="1">
      <alignment horizontal="center" vertical="center" wrapText="1" readingOrder="1"/>
    </xf>
    <xf numFmtId="0" fontId="19" fillId="12" borderId="19" xfId="0" applyFont="1" applyFill="1" applyBorder="1" applyAlignment="1">
      <alignment horizontal="center" vertical="center" wrapText="1" readingOrder="1"/>
    </xf>
    <xf numFmtId="0" fontId="19" fillId="12" borderId="20" xfId="0" applyFont="1" applyFill="1" applyBorder="1" applyAlignment="1">
      <alignment horizontal="center" vertical="center" wrapText="1" readingOrder="1"/>
    </xf>
    <xf numFmtId="0" fontId="19" fillId="11" borderId="13" xfId="0" applyFont="1" applyFill="1" applyBorder="1" applyAlignment="1">
      <alignment horizontal="center" vertical="center" wrapText="1" readingOrder="1"/>
    </xf>
    <xf numFmtId="0" fontId="19" fillId="11" borderId="14" xfId="0" applyFont="1" applyFill="1" applyBorder="1" applyAlignment="1">
      <alignment horizontal="center" vertical="center" wrapText="1" readingOrder="1"/>
    </xf>
    <xf numFmtId="0" fontId="19" fillId="11" borderId="15" xfId="0" applyFont="1" applyFill="1" applyBorder="1" applyAlignment="1">
      <alignment horizontal="center" vertical="center" wrapText="1" readingOrder="1"/>
    </xf>
    <xf numFmtId="0" fontId="19" fillId="11" borderId="16"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17" xfId="0" applyFont="1" applyFill="1" applyBorder="1" applyAlignment="1">
      <alignment horizontal="center" vertical="center" wrapText="1" readingOrder="1"/>
    </xf>
    <xf numFmtId="0" fontId="19" fillId="11" borderId="18" xfId="0" applyFont="1" applyFill="1" applyBorder="1" applyAlignment="1">
      <alignment horizontal="center" vertical="center" wrapText="1" readingOrder="1"/>
    </xf>
    <xf numFmtId="0" fontId="19" fillId="11" borderId="19"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3" borderId="13" xfId="0" applyFont="1" applyFill="1" applyBorder="1" applyAlignment="1">
      <alignment horizontal="center" vertical="center" wrapText="1" readingOrder="1"/>
    </xf>
    <xf numFmtId="0" fontId="19" fillId="13" borderId="14" xfId="0" applyFont="1" applyFill="1" applyBorder="1" applyAlignment="1">
      <alignment horizontal="center" vertical="center" wrapText="1" readingOrder="1"/>
    </xf>
    <xf numFmtId="0" fontId="19" fillId="13" borderId="15" xfId="0" applyFont="1" applyFill="1" applyBorder="1" applyAlignment="1">
      <alignment horizontal="center" vertical="center" wrapText="1" readingOrder="1"/>
    </xf>
    <xf numFmtId="0" fontId="19" fillId="13" borderId="16" xfId="0" applyFont="1" applyFill="1" applyBorder="1" applyAlignment="1">
      <alignment horizontal="center" vertical="center" wrapText="1" readingOrder="1"/>
    </xf>
    <xf numFmtId="0" fontId="19" fillId="13" borderId="0" xfId="0" applyFont="1" applyFill="1" applyAlignment="1">
      <alignment horizontal="center" vertical="center" wrapText="1" readingOrder="1"/>
    </xf>
    <xf numFmtId="0" fontId="19" fillId="13" borderId="17" xfId="0" applyFont="1" applyFill="1" applyBorder="1" applyAlignment="1">
      <alignment horizontal="center" vertical="center" wrapText="1" readingOrder="1"/>
    </xf>
    <xf numFmtId="0" fontId="19" fillId="13" borderId="18" xfId="0" applyFont="1" applyFill="1" applyBorder="1" applyAlignment="1">
      <alignment horizontal="center" vertical="center" wrapText="1" readingOrder="1"/>
    </xf>
    <xf numFmtId="0" fontId="19" fillId="13" borderId="19"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5" borderId="13" xfId="0" applyFont="1" applyFill="1" applyBorder="1" applyAlignment="1">
      <alignment horizontal="center" vertical="center" wrapText="1" readingOrder="1"/>
    </xf>
    <xf numFmtId="0" fontId="19" fillId="5" borderId="14" xfId="0" applyFont="1" applyFill="1" applyBorder="1" applyAlignment="1">
      <alignment horizontal="center" vertical="center" wrapText="1" readingOrder="1"/>
    </xf>
    <xf numFmtId="0" fontId="19" fillId="5" borderId="15" xfId="0" applyFont="1" applyFill="1" applyBorder="1" applyAlignment="1">
      <alignment horizontal="center" vertical="center" wrapText="1" readingOrder="1"/>
    </xf>
    <xf numFmtId="0" fontId="19" fillId="5" borderId="16" xfId="0" applyFont="1" applyFill="1" applyBorder="1" applyAlignment="1">
      <alignment horizontal="center" vertical="center" wrapText="1" readingOrder="1"/>
    </xf>
    <xf numFmtId="0" fontId="19" fillId="5" borderId="0" xfId="0" applyFont="1" applyFill="1" applyAlignment="1">
      <alignment horizontal="center" vertical="center" wrapText="1" readingOrder="1"/>
    </xf>
    <xf numFmtId="0" fontId="19" fillId="5" borderId="17" xfId="0" applyFont="1" applyFill="1" applyBorder="1" applyAlignment="1">
      <alignment horizontal="center" vertical="center" wrapText="1" readingOrder="1"/>
    </xf>
    <xf numFmtId="0" fontId="19" fillId="5" borderId="18" xfId="0" applyFont="1" applyFill="1" applyBorder="1" applyAlignment="1">
      <alignment horizontal="center" vertical="center" wrapText="1" readingOrder="1"/>
    </xf>
    <xf numFmtId="0" fontId="19" fillId="5" borderId="19"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5" fillId="0" borderId="5" xfId="0" applyFont="1" applyBorder="1" applyAlignment="1">
      <alignment horizontal="center" vertical="center" wrapText="1"/>
    </xf>
    <xf numFmtId="0" fontId="15" fillId="0" borderId="12"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6" fillId="25" borderId="0" xfId="0" applyFont="1" applyFill="1" applyAlignment="1">
      <alignment horizontal="center" vertical="center" wrapText="1" readingOrder="1"/>
    </xf>
    <xf numFmtId="0" fontId="18" fillId="11" borderId="0" xfId="0" applyFont="1" applyFill="1" applyBorder="1" applyAlignment="1" applyProtection="1">
      <alignment horizontal="center" vertic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7" xfId="0" applyFont="1" applyFill="1" applyBorder="1" applyAlignment="1" applyProtection="1">
      <alignment horizontal="center" vertical="center" wrapText="1" readingOrder="1"/>
      <protection hidden="1"/>
    </xf>
    <xf numFmtId="0" fontId="15" fillId="0" borderId="7" xfId="0" applyFont="1" applyBorder="1" applyAlignment="1">
      <alignment horizontal="center" vertical="center" wrapText="1"/>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vertical="center"/>
    </xf>
    <xf numFmtId="0" fontId="18" fillId="11" borderId="8"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5" fillId="0" borderId="12" xfId="0" applyFont="1" applyBorder="1" applyAlignment="1">
      <alignment horizontal="center" vertical="center" wrapText="1"/>
    </xf>
    <xf numFmtId="0" fontId="18" fillId="11" borderId="9"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04" fillId="5" borderId="12" xfId="0" applyFont="1" applyFill="1" applyBorder="1" applyAlignment="1" applyProtection="1">
      <alignment horizontal="center" wrapText="1" readingOrder="1"/>
      <protection hidden="1"/>
    </xf>
    <xf numFmtId="0" fontId="104" fillId="5" borderId="0" xfId="0" applyFont="1" applyFill="1" applyBorder="1" applyAlignment="1" applyProtection="1">
      <alignment horizontal="center" wrapText="1" readingOrder="1"/>
      <protection hidden="1"/>
    </xf>
    <xf numFmtId="0" fontId="23" fillId="0" borderId="0" xfId="0" applyFont="1" applyAlignment="1">
      <alignment horizontal="center" vertical="center" wrapText="1"/>
    </xf>
    <xf numFmtId="0" fontId="18" fillId="5" borderId="0" xfId="0" applyFont="1" applyFill="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40" fillId="0" borderId="5" xfId="0" applyFont="1" applyBorder="1" applyAlignment="1">
      <alignment horizontal="center" vertical="center" wrapText="1"/>
    </xf>
    <xf numFmtId="0" fontId="40" fillId="0" borderId="12"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0" xfId="0" applyFont="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39" fillId="11" borderId="19" xfId="0" applyFont="1" applyFill="1" applyBorder="1" applyAlignment="1">
      <alignment horizontal="center" vertical="center" wrapText="1" readingOrder="1"/>
    </xf>
    <xf numFmtId="0" fontId="39" fillId="11" borderId="20" xfId="0" applyFont="1" applyFill="1" applyBorder="1" applyAlignment="1">
      <alignment horizontal="center" vertical="center" wrapText="1" readingOrder="1"/>
    </xf>
    <xf numFmtId="0" fontId="40" fillId="0" borderId="7" xfId="0" applyFont="1" applyBorder="1" applyAlignment="1">
      <alignment horizontal="center" vertical="center" wrapText="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9" fillId="12" borderId="19" xfId="0" applyFont="1" applyFill="1" applyBorder="1" applyAlignment="1">
      <alignment horizontal="center" vertical="center" wrapText="1" readingOrder="1"/>
    </xf>
    <xf numFmtId="0" fontId="39" fillId="12" borderId="20" xfId="0" applyFont="1" applyFill="1" applyBorder="1" applyAlignment="1">
      <alignment horizontal="center" vertical="center" wrapText="1" readingOrder="1"/>
    </xf>
    <xf numFmtId="0" fontId="38" fillId="0" borderId="0" xfId="0" applyFont="1" applyAlignment="1">
      <alignment horizontal="center" vertical="center" wrapText="1"/>
    </xf>
    <xf numFmtId="0" fontId="20" fillId="0" borderId="0" xfId="0" applyFont="1" applyAlignment="1">
      <alignment horizontal="center" vertical="center" wrapText="1"/>
    </xf>
    <xf numFmtId="0" fontId="16" fillId="10" borderId="0" xfId="0" applyFont="1" applyFill="1" applyAlignment="1">
      <alignment horizontal="center" vertical="center" wrapText="1" readingOrder="1"/>
    </xf>
    <xf numFmtId="0" fontId="40" fillId="0" borderId="0" xfId="0" applyFont="1" applyBorder="1" applyAlignment="1">
      <alignment horizontal="center" vertical="center"/>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5" borderId="19" xfId="0" applyFont="1" applyFill="1" applyBorder="1" applyAlignment="1">
      <alignment horizontal="center" vertical="center" wrapText="1" readingOrder="1"/>
    </xf>
    <xf numFmtId="0" fontId="39" fillId="5" borderId="20"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39" fillId="13" borderId="19" xfId="0" applyFont="1" applyFill="1" applyBorder="1" applyAlignment="1">
      <alignment horizontal="center" vertical="center" wrapText="1" readingOrder="1"/>
    </xf>
    <xf numFmtId="0" fontId="39" fillId="13" borderId="20" xfId="0" applyFont="1" applyFill="1" applyBorder="1" applyAlignment="1">
      <alignment horizontal="center" vertical="center" wrapText="1" readingOrder="1"/>
    </xf>
    <xf numFmtId="0" fontId="62" fillId="0" borderId="0" xfId="0" applyFont="1" applyAlignment="1">
      <alignment horizontal="center"/>
    </xf>
    <xf numFmtId="0" fontId="40" fillId="0" borderId="12" xfId="0" applyFont="1" applyBorder="1" applyAlignment="1">
      <alignment horizontal="center" vertical="center" wrapText="1"/>
    </xf>
    <xf numFmtId="0" fontId="63" fillId="0" borderId="71" xfId="0" applyFont="1" applyBorder="1" applyAlignment="1">
      <alignment horizontal="center" wrapText="1"/>
    </xf>
    <xf numFmtId="0" fontId="67" fillId="0" borderId="74" xfId="0" applyFont="1" applyBorder="1" applyAlignment="1">
      <alignment horizontal="center" wrapText="1"/>
    </xf>
    <xf numFmtId="0" fontId="67" fillId="0" borderId="77" xfId="0" applyFont="1" applyBorder="1" applyAlignment="1">
      <alignment horizontal="center" wrapText="1"/>
    </xf>
    <xf numFmtId="0" fontId="65" fillId="0" borderId="72" xfId="0" applyFont="1" applyBorder="1" applyAlignment="1">
      <alignment horizontal="center" vertical="center" wrapText="1"/>
    </xf>
    <xf numFmtId="0" fontId="65" fillId="0" borderId="73" xfId="0" applyFont="1" applyBorder="1" applyAlignment="1">
      <alignment horizontal="center" vertical="center" wrapText="1"/>
    </xf>
    <xf numFmtId="0" fontId="65" fillId="0" borderId="78" xfId="0" applyFont="1" applyBorder="1" applyAlignment="1">
      <alignment horizontal="center" vertical="center" wrapText="1"/>
    </xf>
    <xf numFmtId="0" fontId="65" fillId="0" borderId="79" xfId="0" applyFont="1" applyBorder="1" applyAlignment="1">
      <alignment horizontal="center" vertical="center" wrapText="1"/>
    </xf>
    <xf numFmtId="0" fontId="77" fillId="17" borderId="93" xfId="0" applyFont="1" applyFill="1" applyBorder="1" applyAlignment="1">
      <alignment horizontal="center" vertical="center" textRotation="90"/>
    </xf>
    <xf numFmtId="0" fontId="52" fillId="3" borderId="52" xfId="2" applyFont="1" applyFill="1" applyBorder="1" applyAlignment="1">
      <alignment horizontal="justify" vertical="center" wrapText="1"/>
    </xf>
    <xf numFmtId="0" fontId="52" fillId="3" borderId="53" xfId="2" applyFont="1" applyFill="1" applyBorder="1" applyAlignment="1">
      <alignment horizontal="justify" vertical="center" wrapText="1"/>
    </xf>
    <xf numFmtId="0" fontId="51" fillId="3" borderId="59" xfId="0" applyFont="1" applyFill="1" applyBorder="1" applyAlignment="1">
      <alignment horizontal="left" vertical="center" wrapText="1"/>
    </xf>
    <xf numFmtId="0" fontId="51" fillId="3" borderId="60" xfId="0" applyFont="1" applyFill="1" applyBorder="1" applyAlignment="1">
      <alignment horizontal="left" vertical="center" wrapText="1"/>
    </xf>
    <xf numFmtId="0" fontId="51" fillId="3" borderId="46" xfId="3" applyFont="1" applyFill="1" applyBorder="1" applyAlignment="1">
      <alignment horizontal="left" vertical="top" wrapText="1" readingOrder="1"/>
    </xf>
    <xf numFmtId="0" fontId="51" fillId="3" borderId="47" xfId="3" applyFont="1" applyFill="1" applyBorder="1" applyAlignment="1">
      <alignment horizontal="left" vertical="top" wrapText="1" readingOrder="1"/>
    </xf>
    <xf numFmtId="0" fontId="52" fillId="3" borderId="48" xfId="2" applyFont="1" applyFill="1" applyBorder="1" applyAlignment="1">
      <alignment horizontal="justify" vertical="center" wrapText="1"/>
    </xf>
    <xf numFmtId="0" fontId="52" fillId="3" borderId="49" xfId="2" applyFont="1" applyFill="1" applyBorder="1" applyAlignment="1">
      <alignment horizontal="justify" vertical="center" wrapText="1"/>
    </xf>
    <xf numFmtId="0" fontId="51" fillId="3" borderId="50" xfId="0" applyFont="1" applyFill="1" applyBorder="1" applyAlignment="1">
      <alignment horizontal="left" vertical="center" wrapText="1"/>
    </xf>
    <xf numFmtId="0" fontId="51" fillId="3" borderId="51" xfId="0" applyFont="1" applyFill="1" applyBorder="1" applyAlignment="1">
      <alignment horizontal="left" vertical="center" wrapText="1"/>
    </xf>
    <xf numFmtId="0" fontId="46" fillId="3" borderId="7" xfId="2" applyFont="1" applyFill="1" applyBorder="1" applyAlignment="1">
      <alignment horizontal="left" vertical="top" wrapText="1"/>
    </xf>
    <xf numFmtId="0" fontId="46" fillId="3" borderId="0" xfId="2" applyFont="1" applyFill="1" applyAlignment="1">
      <alignment horizontal="left" vertical="top" wrapText="1"/>
    </xf>
    <xf numFmtId="0" fontId="46" fillId="3" borderId="8" xfId="2" applyFont="1" applyFill="1" applyBorder="1" applyAlignment="1">
      <alignment horizontal="left" vertical="top" wrapText="1"/>
    </xf>
    <xf numFmtId="0" fontId="51" fillId="3" borderId="61" xfId="0" applyFont="1" applyFill="1" applyBorder="1" applyAlignment="1">
      <alignment horizontal="left" vertical="center" wrapText="1"/>
    </xf>
    <xf numFmtId="0" fontId="51" fillId="3" borderId="62" xfId="0" applyFont="1" applyFill="1" applyBorder="1" applyAlignment="1">
      <alignment horizontal="left" vertical="center" wrapText="1"/>
    </xf>
    <xf numFmtId="0" fontId="52" fillId="3" borderId="54" xfId="0" applyFont="1" applyFill="1" applyBorder="1" applyAlignment="1">
      <alignment horizontal="justify" vertical="center" wrapText="1"/>
    </xf>
    <xf numFmtId="0" fontId="52" fillId="3" borderId="55" xfId="0" applyFont="1" applyFill="1" applyBorder="1" applyAlignment="1">
      <alignment horizontal="justify" vertical="center" wrapText="1"/>
    </xf>
    <xf numFmtId="0" fontId="47" fillId="14" borderId="36" xfId="2" applyFont="1" applyFill="1" applyBorder="1" applyAlignment="1">
      <alignment horizontal="center" vertical="center" wrapText="1"/>
    </xf>
    <xf numFmtId="0" fontId="47" fillId="14" borderId="37" xfId="2" applyFont="1" applyFill="1" applyBorder="1" applyAlignment="1">
      <alignment horizontal="center" vertical="center" wrapText="1"/>
    </xf>
    <xf numFmtId="0" fontId="47" fillId="14" borderId="38" xfId="2" applyFont="1" applyFill="1" applyBorder="1" applyAlignment="1">
      <alignment horizontal="center" vertical="center" wrapText="1"/>
    </xf>
    <xf numFmtId="0" fontId="46" fillId="0" borderId="7" xfId="2" quotePrefix="1" applyFont="1" applyBorder="1" applyAlignment="1">
      <alignment horizontal="left" vertical="center" wrapText="1"/>
    </xf>
    <xf numFmtId="0" fontId="46" fillId="0" borderId="0" xfId="2" quotePrefix="1" applyFont="1" applyAlignment="1">
      <alignment horizontal="left" vertical="center" wrapText="1"/>
    </xf>
    <xf numFmtId="0" fontId="46" fillId="0" borderId="8" xfId="2" quotePrefix="1" applyFont="1" applyBorder="1" applyAlignment="1">
      <alignment horizontal="left" vertical="center" wrapText="1"/>
    </xf>
    <xf numFmtId="0" fontId="46" fillId="0" borderId="56" xfId="2" quotePrefix="1" applyFont="1" applyBorder="1" applyAlignment="1">
      <alignment horizontal="left" vertical="center" wrapText="1"/>
    </xf>
    <xf numFmtId="0" fontId="46" fillId="0" borderId="57" xfId="2" quotePrefix="1" applyFont="1" applyBorder="1" applyAlignment="1">
      <alignment horizontal="left" vertical="center" wrapText="1"/>
    </xf>
    <xf numFmtId="0" fontId="46" fillId="0" borderId="58" xfId="2" quotePrefix="1" applyFont="1" applyBorder="1" applyAlignment="1">
      <alignment horizontal="left" vertical="center" wrapText="1"/>
    </xf>
    <xf numFmtId="0" fontId="48" fillId="3" borderId="39" xfId="2" quotePrefix="1" applyFont="1" applyFill="1" applyBorder="1" applyAlignment="1">
      <alignment horizontal="left" vertical="top" wrapText="1"/>
    </xf>
    <xf numFmtId="0" fontId="49" fillId="3" borderId="40" xfId="2" quotePrefix="1" applyFont="1" applyFill="1" applyBorder="1" applyAlignment="1">
      <alignment horizontal="left" vertical="top" wrapText="1"/>
    </xf>
    <xf numFmtId="0" fontId="49" fillId="3" borderId="41" xfId="2" quotePrefix="1" applyFont="1" applyFill="1" applyBorder="1" applyAlignment="1">
      <alignment horizontal="left" vertical="top" wrapText="1"/>
    </xf>
    <xf numFmtId="0" fontId="46" fillId="0" borderId="7" xfId="2" quotePrefix="1" applyFont="1" applyBorder="1" applyAlignment="1">
      <alignment horizontal="left" vertical="top" wrapText="1"/>
    </xf>
    <xf numFmtId="0" fontId="46" fillId="0" borderId="0" xfId="2" quotePrefix="1" applyFont="1" applyAlignment="1">
      <alignment horizontal="left" vertical="top" wrapText="1"/>
    </xf>
    <xf numFmtId="0" fontId="46" fillId="0" borderId="8" xfId="2" quotePrefix="1" applyFont="1" applyBorder="1" applyAlignment="1">
      <alignment horizontal="left" vertical="top" wrapText="1"/>
    </xf>
    <xf numFmtId="0" fontId="51" fillId="14" borderId="42" xfId="3" applyFont="1" applyFill="1" applyBorder="1" applyAlignment="1">
      <alignment horizontal="center" vertical="center" wrapText="1"/>
    </xf>
    <xf numFmtId="0" fontId="51" fillId="14" borderId="43" xfId="3" applyFont="1" applyFill="1" applyBorder="1" applyAlignment="1">
      <alignment horizontal="center" vertical="center" wrapText="1"/>
    </xf>
    <xf numFmtId="0" fontId="51" fillId="14" borderId="44" xfId="2" applyFont="1" applyFill="1" applyBorder="1" applyAlignment="1">
      <alignment horizontal="center" vertical="center"/>
    </xf>
    <xf numFmtId="0" fontId="51" fillId="14" borderId="45" xfId="2" applyFont="1" applyFill="1" applyBorder="1" applyAlignment="1">
      <alignment horizontal="center" vertical="center"/>
    </xf>
    <xf numFmtId="0" fontId="1" fillId="3" borderId="56" xfId="2" quotePrefix="1" applyFont="1" applyFill="1" applyBorder="1" applyAlignment="1">
      <alignment horizontal="justify" vertical="center" wrapText="1"/>
    </xf>
    <xf numFmtId="0" fontId="1" fillId="3" borderId="57" xfId="2" quotePrefix="1" applyFont="1" applyFill="1" applyBorder="1" applyAlignment="1">
      <alignment horizontal="justify" vertical="center" wrapText="1"/>
    </xf>
    <xf numFmtId="0" fontId="1" fillId="3" borderId="58" xfId="2" quotePrefix="1" applyFont="1" applyFill="1" applyBorder="1" applyAlignment="1">
      <alignment horizontal="justify" vertical="center" wrapText="1"/>
    </xf>
    <xf numFmtId="0" fontId="66" fillId="0" borderId="33" xfId="0" applyFont="1" applyBorder="1" applyAlignment="1">
      <alignment horizontal="left" vertical="center" wrapText="1"/>
    </xf>
    <xf numFmtId="0" fontId="66" fillId="0" borderId="34" xfId="0" applyFont="1" applyBorder="1" applyAlignment="1">
      <alignment horizontal="left" vertical="center" wrapText="1"/>
    </xf>
    <xf numFmtId="165" fontId="66" fillId="0" borderId="23" xfId="0" applyNumberFormat="1" applyFont="1" applyBorder="1" applyAlignment="1">
      <alignment horizontal="center" vertical="center"/>
    </xf>
    <xf numFmtId="165" fontId="66" fillId="0" borderId="35" xfId="0" applyNumberFormat="1" applyFont="1" applyBorder="1" applyAlignment="1">
      <alignment horizontal="center" vertical="center"/>
    </xf>
    <xf numFmtId="0" fontId="66" fillId="0" borderId="87" xfId="0" applyFont="1" applyBorder="1" applyAlignment="1">
      <alignment horizontal="center" vertical="center" wrapText="1"/>
    </xf>
    <xf numFmtId="0" fontId="66" fillId="0" borderId="33" xfId="0" applyFont="1" applyBorder="1" applyAlignment="1">
      <alignment horizontal="center" vertical="center" wrapText="1"/>
    </xf>
    <xf numFmtId="0" fontId="76" fillId="0" borderId="0" xfId="0" applyFont="1" applyAlignment="1">
      <alignment horizontal="left" wrapText="1"/>
    </xf>
    <xf numFmtId="0" fontId="74" fillId="0" borderId="7" xfId="0" applyFont="1" applyBorder="1" applyAlignment="1">
      <alignment horizontal="center" vertical="center" wrapText="1"/>
    </xf>
    <xf numFmtId="0" fontId="75" fillId="0" borderId="0" xfId="0" applyFont="1" applyAlignment="1">
      <alignment horizontal="center" vertical="center" wrapText="1"/>
    </xf>
    <xf numFmtId="0" fontId="74" fillId="0" borderId="0" xfId="0" applyFont="1" applyAlignment="1">
      <alignment horizontal="center" vertical="center" wrapText="1"/>
    </xf>
    <xf numFmtId="0" fontId="74" fillId="0" borderId="8" xfId="0" applyFont="1" applyBorder="1" applyAlignment="1">
      <alignment horizontal="center" vertical="center" wrapText="1"/>
    </xf>
    <xf numFmtId="0" fontId="66" fillId="0" borderId="9"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1" xfId="0" applyFont="1" applyBorder="1" applyAlignment="1">
      <alignment horizontal="center"/>
    </xf>
    <xf numFmtId="0" fontId="67" fillId="0" borderId="23"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35" xfId="0" applyFont="1" applyBorder="1" applyAlignment="1">
      <alignment horizontal="center" vertical="center" wrapText="1"/>
    </xf>
    <xf numFmtId="0" fontId="72" fillId="0" borderId="0" xfId="0" applyFont="1" applyAlignment="1">
      <alignment horizontal="center" vertical="center"/>
    </xf>
    <xf numFmtId="0" fontId="73" fillId="16" borderId="88" xfId="0" applyFont="1" applyFill="1" applyBorder="1" applyAlignment="1">
      <alignment horizontal="center" vertical="center" wrapText="1"/>
    </xf>
    <xf numFmtId="0" fontId="73" fillId="16" borderId="89" xfId="0" applyFont="1" applyFill="1" applyBorder="1" applyAlignment="1">
      <alignment horizontal="center" vertical="center" wrapText="1"/>
    </xf>
    <xf numFmtId="0" fontId="73" fillId="16" borderId="90" xfId="0" applyFont="1" applyFill="1" applyBorder="1" applyAlignment="1">
      <alignment horizontal="center" vertical="center" wrapText="1"/>
    </xf>
    <xf numFmtId="0" fontId="73" fillId="16" borderId="5" xfId="0" applyFont="1" applyFill="1" applyBorder="1" applyAlignment="1">
      <alignment horizontal="center" vertical="center" wrapText="1"/>
    </xf>
    <xf numFmtId="0" fontId="73" fillId="16" borderId="12" xfId="0" applyFont="1" applyFill="1" applyBorder="1" applyAlignment="1">
      <alignment horizontal="center" vertical="center" wrapText="1"/>
    </xf>
    <xf numFmtId="0" fontId="73" fillId="16" borderId="6" xfId="0" applyFont="1" applyFill="1" applyBorder="1" applyAlignment="1">
      <alignment horizontal="center" vertical="center" wrapText="1"/>
    </xf>
    <xf numFmtId="0" fontId="73" fillId="16" borderId="81" xfId="0" applyFont="1" applyFill="1" applyBorder="1" applyAlignment="1">
      <alignment horizontal="center" vertical="center" wrapText="1"/>
    </xf>
    <xf numFmtId="0" fontId="73" fillId="16" borderId="82" xfId="0" applyFont="1" applyFill="1" applyBorder="1" applyAlignment="1">
      <alignment horizontal="center" vertical="center" wrapText="1"/>
    </xf>
    <xf numFmtId="0" fontId="74" fillId="0" borderId="5" xfId="0" applyFont="1" applyBorder="1" applyAlignment="1">
      <alignment horizontal="center" vertical="center" wrapText="1"/>
    </xf>
    <xf numFmtId="0" fontId="74" fillId="0" borderId="12" xfId="0" applyFont="1" applyBorder="1" applyAlignment="1">
      <alignment horizontal="center" vertical="center" wrapText="1"/>
    </xf>
    <xf numFmtId="0" fontId="66" fillId="0" borderId="12" xfId="0" applyFont="1" applyBorder="1" applyAlignment="1">
      <alignment horizontal="center"/>
    </xf>
    <xf numFmtId="0" fontId="66" fillId="0" borderId="6" xfId="0" applyFont="1" applyBorder="1" applyAlignment="1">
      <alignment horizontal="center"/>
    </xf>
    <xf numFmtId="0" fontId="71" fillId="16" borderId="32" xfId="0" applyFont="1" applyFill="1" applyBorder="1" applyAlignment="1">
      <alignment horizontal="center" vertical="center" wrapText="1"/>
    </xf>
    <xf numFmtId="0" fontId="71" fillId="16" borderId="33" xfId="0" applyFont="1" applyFill="1" applyBorder="1" applyAlignment="1">
      <alignment horizontal="center" vertical="center" wrapText="1"/>
    </xf>
    <xf numFmtId="0" fontId="71" fillId="16" borderId="86" xfId="0" applyFont="1" applyFill="1" applyBorder="1" applyAlignment="1">
      <alignment horizontal="center" vertical="center" wrapText="1"/>
    </xf>
    <xf numFmtId="0" fontId="71" fillId="16" borderId="87" xfId="0" applyFont="1" applyFill="1" applyBorder="1" applyAlignment="1">
      <alignment horizontal="center" vertical="center" wrapText="1"/>
    </xf>
    <xf numFmtId="0" fontId="71" fillId="16" borderId="24" xfId="0" applyFont="1" applyFill="1" applyBorder="1" applyAlignment="1">
      <alignment horizontal="center" vertical="center" wrapText="1"/>
    </xf>
    <xf numFmtId="0" fontId="71" fillId="16" borderId="35" xfId="0" applyFont="1" applyFill="1" applyBorder="1" applyAlignment="1">
      <alignment horizontal="center" vertical="center" wrapText="1"/>
    </xf>
    <xf numFmtId="0" fontId="68" fillId="0" borderId="71" xfId="0" applyFont="1" applyBorder="1" applyAlignment="1">
      <alignment horizontal="center" wrapText="1"/>
    </xf>
    <xf numFmtId="0" fontId="70" fillId="0" borderId="5" xfId="0" applyFont="1" applyBorder="1" applyAlignment="1">
      <alignment horizontal="center" vertical="center" wrapText="1"/>
    </xf>
    <xf numFmtId="0" fontId="70" fillId="0" borderId="12"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0" xfId="0" applyFont="1" applyAlignment="1">
      <alignment horizontal="center" vertical="center" wrapText="1"/>
    </xf>
    <xf numFmtId="0" fontId="70" fillId="0" borderId="9" xfId="0" applyFont="1" applyBorder="1" applyAlignment="1">
      <alignment horizontal="center" vertical="center" wrapText="1"/>
    </xf>
    <xf numFmtId="0" fontId="70" fillId="0" borderId="11" xfId="0" applyFont="1" applyBorder="1" applyAlignment="1">
      <alignment horizontal="center" vertical="center" wrapText="1"/>
    </xf>
    <xf numFmtId="0" fontId="22" fillId="0" borderId="0" xfId="0" applyFont="1" applyAlignment="1">
      <alignment horizontal="center" vertical="center"/>
    </xf>
    <xf numFmtId="0" fontId="42" fillId="0" borderId="0" xfId="0" applyFont="1" applyAlignment="1">
      <alignment horizontal="center" vertical="center"/>
    </xf>
    <xf numFmtId="0" fontId="37" fillId="15" borderId="23" xfId="0" applyFont="1" applyFill="1" applyBorder="1" applyAlignment="1">
      <alignment horizontal="center" vertical="center" wrapText="1" readingOrder="1"/>
    </xf>
    <xf numFmtId="0" fontId="37" fillId="15" borderId="24" xfId="0" applyFont="1" applyFill="1" applyBorder="1" applyAlignment="1">
      <alignment horizontal="center" vertical="center" wrapText="1" readingOrder="1"/>
    </xf>
    <xf numFmtId="0" fontId="37" fillId="15" borderId="35"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2" xfId="0" applyFont="1" applyFill="1" applyBorder="1" applyAlignment="1">
      <alignment horizontal="center" vertical="center" wrapText="1" readingOrder="1"/>
    </xf>
    <xf numFmtId="0" fontId="34" fillId="15" borderId="33" xfId="0" applyFont="1" applyFill="1" applyBorder="1" applyAlignment="1">
      <alignment horizontal="center" vertical="center" wrapText="1" readingOrder="1"/>
    </xf>
    <xf numFmtId="0" fontId="34" fillId="3" borderId="30"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2" xfId="0"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4" fillId="3" borderId="27"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7">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0000"/>
        </patternFill>
      </fill>
    </dxf>
  </dxfs>
  <tableStyles count="0" defaultTableStyle="TableStyleMedium2" defaultPivotStyle="PivotStyleLight16"/>
  <colors>
    <mruColors>
      <color rgb="FFB4B3B6"/>
      <color rgb="FF287840"/>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Matriz Calor Residual'!A1"/><Relationship Id="rId7" Type="http://schemas.openxmlformats.org/officeDocument/2006/relationships/image" Target="../media/image2.png"/><Relationship Id="rId2" Type="http://schemas.openxmlformats.org/officeDocument/2006/relationships/hyperlink" Target="#'CAMBIOS REGISTRO'!A1"/><Relationship Id="rId1" Type="http://schemas.openxmlformats.org/officeDocument/2006/relationships/image" Target="../media/image1.png"/><Relationship Id="rId6" Type="http://schemas.openxmlformats.org/officeDocument/2006/relationships/hyperlink" Target="#'CRITERIOS R CORRUPCION'!A1"/><Relationship Id="rId5" Type="http://schemas.openxmlformats.org/officeDocument/2006/relationships/hyperlink" Target="#'Matriz Calor Inherente'!A1"/><Relationship Id="rId4" Type="http://schemas.openxmlformats.org/officeDocument/2006/relationships/hyperlink" Target="#'Mapa final'!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1083929</xdr:colOff>
      <xdr:row>1</xdr:row>
      <xdr:rowOff>102415</xdr:rowOff>
    </xdr:from>
    <xdr:to>
      <xdr:col>2</xdr:col>
      <xdr:colOff>661737</xdr:colOff>
      <xdr:row>3</xdr:row>
      <xdr:rowOff>261785</xdr:rowOff>
    </xdr:to>
    <xdr:pic>
      <xdr:nvPicPr>
        <xdr:cNvPr id="2" name="Imagen 4">
          <a:extLst>
            <a:ext uri="{FF2B5EF4-FFF2-40B4-BE49-F238E27FC236}">
              <a16:creationId xmlns:a16="http://schemas.microsoft.com/office/drawing/2014/main" id="{B20ACFEF-BE51-4575-BEA3-DF4E537E9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613" y="262836"/>
          <a:ext cx="700756" cy="77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80211</xdr:colOff>
      <xdr:row>31</xdr:row>
      <xdr:rowOff>50132</xdr:rowOff>
    </xdr:from>
    <xdr:to>
      <xdr:col>13</xdr:col>
      <xdr:colOff>604086</xdr:colOff>
      <xdr:row>37</xdr:row>
      <xdr:rowOff>50132</xdr:rowOff>
    </xdr:to>
    <xdr:sp macro="" textlink="">
      <xdr:nvSpPr>
        <xdr:cNvPr id="3" name="Diagrama de flujo: multidocumento 2">
          <a:hlinkClick xmlns:r="http://schemas.openxmlformats.org/officeDocument/2006/relationships" r:id="rId2"/>
          <a:extLst>
            <a:ext uri="{FF2B5EF4-FFF2-40B4-BE49-F238E27FC236}">
              <a16:creationId xmlns:a16="http://schemas.microsoft.com/office/drawing/2014/main" id="{561EEA2B-EE45-474B-B261-C2F77FE53BED}"/>
            </a:ext>
            <a:ext uri="{147F2762-F138-4A5C-976F-8EAC2B608ADB}">
              <a16:predDERef xmlns:a16="http://schemas.microsoft.com/office/drawing/2014/main" pred="{A0CA84D1-D22B-4210-8FA4-F089CFE3202B}"/>
            </a:ext>
          </a:extLst>
        </xdr:cNvPr>
        <xdr:cNvSpPr/>
      </xdr:nvSpPr>
      <xdr:spPr>
        <a:xfrm>
          <a:off x="9314448" y="6035843"/>
          <a:ext cx="1285875" cy="1143000"/>
        </a:xfrm>
        <a:prstGeom prst="flowChartMultidocument">
          <a:avLst/>
        </a:prstGeom>
        <a:solidFill>
          <a:srgbClr val="28784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ctr"/>
          <a:r>
            <a:rPr lang="en-US" sz="1100" b="1" i="0" u="none" strike="noStrike">
              <a:solidFill>
                <a:schemeClr val="lt1"/>
              </a:solidFill>
              <a:latin typeface="Calibri" panose="020F0502020204030204" pitchFamily="34" charset="0"/>
              <a:cs typeface="Calibri" panose="020F0502020204030204" pitchFamily="34" charset="0"/>
            </a:rPr>
            <a:t>CONTROL DE CAMBIOS </a:t>
          </a:r>
        </a:p>
      </xdr:txBody>
    </xdr:sp>
    <xdr:clientData/>
  </xdr:twoCellAnchor>
  <xdr:twoCellAnchor>
    <xdr:from>
      <xdr:col>2</xdr:col>
      <xdr:colOff>280736</xdr:colOff>
      <xdr:row>8</xdr:row>
      <xdr:rowOff>130342</xdr:rowOff>
    </xdr:from>
    <xdr:to>
      <xdr:col>12</xdr:col>
      <xdr:colOff>601579</xdr:colOff>
      <xdr:row>28</xdr:row>
      <xdr:rowOff>40105</xdr:rowOff>
    </xdr:to>
    <xdr:grpSp>
      <xdr:nvGrpSpPr>
        <xdr:cNvPr id="4" name="Google Shape;6040;p62">
          <a:extLst>
            <a:ext uri="{FF2B5EF4-FFF2-40B4-BE49-F238E27FC236}">
              <a16:creationId xmlns:a16="http://schemas.microsoft.com/office/drawing/2014/main" id="{B3F5F72E-E959-4301-B587-7E1224BDEF5E}"/>
            </a:ext>
          </a:extLst>
        </xdr:cNvPr>
        <xdr:cNvGrpSpPr/>
      </xdr:nvGrpSpPr>
      <xdr:grpSpPr>
        <a:xfrm>
          <a:off x="1664368" y="2125579"/>
          <a:ext cx="8482264" cy="4010526"/>
          <a:chOff x="238125" y="1188750"/>
          <a:chExt cx="7140450" cy="3335550"/>
        </a:xfrm>
      </xdr:grpSpPr>
      <xdr:sp macro="" textlink="">
        <xdr:nvSpPr>
          <xdr:cNvPr id="5" name="Google Shape;6041;p62">
            <a:extLst>
              <a:ext uri="{FF2B5EF4-FFF2-40B4-BE49-F238E27FC236}">
                <a16:creationId xmlns:a16="http://schemas.microsoft.com/office/drawing/2014/main" id="{18AB30EA-3692-4E95-AC57-A61DDC3B62D6}"/>
              </a:ext>
            </a:extLst>
          </xdr:cNvPr>
          <xdr:cNvSpPr/>
        </xdr:nvSpPr>
        <xdr:spPr>
          <a:xfrm>
            <a:off x="238125" y="1188750"/>
            <a:ext cx="3507025" cy="1584000"/>
          </a:xfrm>
          <a:custGeom>
            <a:avLst/>
            <a:gdLst/>
            <a:ahLst/>
            <a:cxnLst/>
            <a:rect l="l" t="t" r="r" b="b"/>
            <a:pathLst>
              <a:path w="140281" h="63360" extrusionOk="0">
                <a:moveTo>
                  <a:pt x="4021" y="0"/>
                </a:moveTo>
                <a:cubicBezTo>
                  <a:pt x="1801" y="6"/>
                  <a:pt x="6" y="1801"/>
                  <a:pt x="0" y="4021"/>
                </a:cubicBezTo>
                <a:lnTo>
                  <a:pt x="0" y="59338"/>
                </a:lnTo>
                <a:cubicBezTo>
                  <a:pt x="6" y="61552"/>
                  <a:pt x="1801" y="63354"/>
                  <a:pt x="4021" y="63359"/>
                </a:cubicBezTo>
                <a:lnTo>
                  <a:pt x="98272" y="63359"/>
                </a:lnTo>
                <a:cubicBezTo>
                  <a:pt x="99963" y="41512"/>
                  <a:pt x="118098" y="24204"/>
                  <a:pt x="140280" y="23813"/>
                </a:cubicBezTo>
                <a:lnTo>
                  <a:pt x="140280" y="4021"/>
                </a:lnTo>
                <a:cubicBezTo>
                  <a:pt x="140275" y="1801"/>
                  <a:pt x="138474" y="6"/>
                  <a:pt x="136259"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CONTEXTO -</a:t>
            </a:r>
            <a:r>
              <a:rPr lang="es-MX" b="1" baseline="0">
                <a:solidFill>
                  <a:schemeClr val="bg1"/>
                </a:solidFill>
              </a:rPr>
              <a:t> DOFA</a:t>
            </a:r>
          </a:p>
          <a:p>
            <a:pPr marL="0" lvl="0" indent="0" algn="ctr" rtl="0">
              <a:spcBef>
                <a:spcPts val="0"/>
              </a:spcBef>
              <a:spcAft>
                <a:spcPts val="0"/>
              </a:spcAft>
              <a:buNone/>
            </a:pPr>
            <a:r>
              <a:rPr lang="es-MX" b="1" baseline="0">
                <a:solidFill>
                  <a:schemeClr val="bg1"/>
                </a:solidFill>
              </a:rPr>
              <a:t>(KAWAK)</a:t>
            </a:r>
            <a:endParaRPr b="1">
              <a:solidFill>
                <a:schemeClr val="bg1"/>
              </a:solidFill>
            </a:endParaRPr>
          </a:p>
        </xdr:txBody>
      </xdr:sp>
      <xdr:sp macro="" textlink="">
        <xdr:nvSpPr>
          <xdr:cNvPr id="6" name="Google Shape;6042;p62">
            <a:hlinkClick xmlns:r="http://schemas.openxmlformats.org/officeDocument/2006/relationships" r:id="rId3"/>
            <a:extLst>
              <a:ext uri="{FF2B5EF4-FFF2-40B4-BE49-F238E27FC236}">
                <a16:creationId xmlns:a16="http://schemas.microsoft.com/office/drawing/2014/main" id="{BD507546-1AC8-44E1-93E6-7187A5D8A960}"/>
              </a:ext>
            </a:extLst>
          </xdr:cNvPr>
          <xdr:cNvSpPr/>
        </xdr:nvSpPr>
        <xdr:spPr>
          <a:xfrm>
            <a:off x="238125" y="2940300"/>
            <a:ext cx="3507025" cy="1584000"/>
          </a:xfrm>
          <a:custGeom>
            <a:avLst/>
            <a:gdLst/>
            <a:ahLst/>
            <a:cxnLst/>
            <a:rect l="l" t="t" r="r" b="b"/>
            <a:pathLst>
              <a:path w="140281" h="63360" extrusionOk="0">
                <a:moveTo>
                  <a:pt x="4021" y="1"/>
                </a:moveTo>
                <a:cubicBezTo>
                  <a:pt x="1801" y="6"/>
                  <a:pt x="6" y="1808"/>
                  <a:pt x="0" y="4022"/>
                </a:cubicBezTo>
                <a:lnTo>
                  <a:pt x="0" y="59339"/>
                </a:lnTo>
                <a:cubicBezTo>
                  <a:pt x="6" y="61559"/>
                  <a:pt x="1801" y="63354"/>
                  <a:pt x="4021" y="63360"/>
                </a:cubicBezTo>
                <a:lnTo>
                  <a:pt x="136259" y="63360"/>
                </a:lnTo>
                <a:cubicBezTo>
                  <a:pt x="138474" y="63354"/>
                  <a:pt x="140275" y="61559"/>
                  <a:pt x="140280" y="59339"/>
                </a:cubicBezTo>
                <a:lnTo>
                  <a:pt x="140280" y="39547"/>
                </a:lnTo>
                <a:cubicBezTo>
                  <a:pt x="118098" y="39155"/>
                  <a:pt x="99963" y="21848"/>
                  <a:pt x="98272" y="1"/>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a:t>
            </a:r>
          </a:p>
          <a:p>
            <a:pPr algn="ctr"/>
            <a:r>
              <a:rPr lang="es-CO" sz="1400" b="1" i="0" u="none" strike="noStrike" cap="none">
                <a:solidFill>
                  <a:schemeClr val="bg1"/>
                </a:solidFill>
                <a:effectLst/>
                <a:latin typeface="Arial"/>
                <a:ea typeface="Arial"/>
                <a:cs typeface="Arial"/>
                <a:sym typeface="Arial"/>
              </a:rPr>
              <a:t> RESIDUAL</a:t>
            </a:r>
          </a:p>
          <a:p>
            <a:pPr marL="0" lvl="0" indent="0" algn="ctr" rtl="0">
              <a:spcBef>
                <a:spcPts val="0"/>
              </a:spcBef>
              <a:spcAft>
                <a:spcPts val="0"/>
              </a:spcAft>
              <a:buNone/>
            </a:pPr>
            <a:endParaRPr/>
          </a:p>
        </xdr:txBody>
      </xdr:sp>
      <xdr:sp macro="" textlink="">
        <xdr:nvSpPr>
          <xdr:cNvPr id="7" name="Google Shape;6043;p62">
            <a:hlinkClick xmlns:r="http://schemas.openxmlformats.org/officeDocument/2006/relationships" r:id="rId4"/>
            <a:extLst>
              <a:ext uri="{FF2B5EF4-FFF2-40B4-BE49-F238E27FC236}">
                <a16:creationId xmlns:a16="http://schemas.microsoft.com/office/drawing/2014/main" id="{B42689E8-C2D2-49B1-8850-0208BA377BE1}"/>
              </a:ext>
            </a:extLst>
          </xdr:cNvPr>
          <xdr:cNvSpPr/>
        </xdr:nvSpPr>
        <xdr:spPr>
          <a:xfrm>
            <a:off x="3871550" y="1188750"/>
            <a:ext cx="3507025" cy="1584000"/>
          </a:xfrm>
          <a:custGeom>
            <a:avLst/>
            <a:gdLst/>
            <a:ahLst/>
            <a:cxnLst/>
            <a:rect l="l" t="t" r="r" b="b"/>
            <a:pathLst>
              <a:path w="140281" h="63360" extrusionOk="0">
                <a:moveTo>
                  <a:pt x="4022" y="0"/>
                </a:moveTo>
                <a:cubicBezTo>
                  <a:pt x="1807" y="6"/>
                  <a:pt x="6" y="1801"/>
                  <a:pt x="0" y="4021"/>
                </a:cubicBezTo>
                <a:lnTo>
                  <a:pt x="0" y="24017"/>
                </a:lnTo>
                <a:cubicBezTo>
                  <a:pt x="20553" y="26066"/>
                  <a:pt x="36886" y="42675"/>
                  <a:pt x="38494" y="63359"/>
                </a:cubicBezTo>
                <a:lnTo>
                  <a:pt x="136260" y="63359"/>
                </a:lnTo>
                <a:cubicBezTo>
                  <a:pt x="138480" y="63354"/>
                  <a:pt x="140275" y="61552"/>
                  <a:pt x="140281" y="59338"/>
                </a:cubicBezTo>
                <a:lnTo>
                  <a:pt x="140281" y="4021"/>
                </a:lnTo>
                <a:cubicBezTo>
                  <a:pt x="140275" y="1801"/>
                  <a:pt x="138480" y="6"/>
                  <a:pt x="136260" y="0"/>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MAPA DE</a:t>
            </a:r>
            <a:r>
              <a:rPr lang="es-MX" b="1" baseline="0">
                <a:solidFill>
                  <a:schemeClr val="bg1"/>
                </a:solidFill>
              </a:rPr>
              <a:t> </a:t>
            </a:r>
            <a:r>
              <a:rPr lang="es-MX" b="1">
                <a:solidFill>
                  <a:schemeClr val="bg1"/>
                </a:solidFill>
              </a:rPr>
              <a:t>RIESGOS</a:t>
            </a:r>
            <a:r>
              <a:rPr lang="es-MX" b="1" baseline="0">
                <a:solidFill>
                  <a:schemeClr val="bg1"/>
                </a:solidFill>
              </a:rPr>
              <a:t>  </a:t>
            </a:r>
          </a:p>
          <a:p>
            <a:pPr marL="0" lvl="0" indent="0" algn="ctr" rtl="0">
              <a:spcBef>
                <a:spcPts val="0"/>
              </a:spcBef>
              <a:spcAft>
                <a:spcPts val="0"/>
              </a:spcAft>
              <a:buNone/>
            </a:pPr>
            <a:r>
              <a:rPr lang="es-MX" b="1" baseline="0">
                <a:solidFill>
                  <a:schemeClr val="bg1"/>
                </a:solidFill>
              </a:rPr>
              <a:t>DE PROCESO</a:t>
            </a:r>
            <a:endParaRPr b="1">
              <a:solidFill>
                <a:schemeClr val="bg1"/>
              </a:solidFill>
            </a:endParaRPr>
          </a:p>
        </xdr:txBody>
      </xdr:sp>
      <xdr:sp macro="" textlink="">
        <xdr:nvSpPr>
          <xdr:cNvPr id="8" name="Google Shape;6044;p62">
            <a:hlinkClick xmlns:r="http://schemas.openxmlformats.org/officeDocument/2006/relationships" r:id="rId5"/>
            <a:extLst>
              <a:ext uri="{FF2B5EF4-FFF2-40B4-BE49-F238E27FC236}">
                <a16:creationId xmlns:a16="http://schemas.microsoft.com/office/drawing/2014/main" id="{CDE12DC8-5FFF-4D49-BD61-EB6409C00729}"/>
              </a:ext>
            </a:extLst>
          </xdr:cNvPr>
          <xdr:cNvSpPr/>
        </xdr:nvSpPr>
        <xdr:spPr>
          <a:xfrm>
            <a:off x="3871550" y="2940300"/>
            <a:ext cx="3507025" cy="1584000"/>
          </a:xfrm>
          <a:custGeom>
            <a:avLst/>
            <a:gdLst/>
            <a:ahLst/>
            <a:cxnLst/>
            <a:rect l="l" t="t" r="r" b="b"/>
            <a:pathLst>
              <a:path w="140281" h="63360" extrusionOk="0">
                <a:moveTo>
                  <a:pt x="38494" y="1"/>
                </a:moveTo>
                <a:cubicBezTo>
                  <a:pt x="36886" y="20680"/>
                  <a:pt x="20553" y="37294"/>
                  <a:pt x="0" y="39343"/>
                </a:cubicBezTo>
                <a:lnTo>
                  <a:pt x="0" y="59339"/>
                </a:lnTo>
                <a:cubicBezTo>
                  <a:pt x="6" y="61559"/>
                  <a:pt x="1807" y="63354"/>
                  <a:pt x="4022" y="63360"/>
                </a:cubicBezTo>
                <a:lnTo>
                  <a:pt x="136260" y="63360"/>
                </a:lnTo>
                <a:cubicBezTo>
                  <a:pt x="138480" y="63354"/>
                  <a:pt x="140275" y="61559"/>
                  <a:pt x="140281" y="59339"/>
                </a:cubicBezTo>
                <a:lnTo>
                  <a:pt x="140281" y="4022"/>
                </a:lnTo>
                <a:cubicBezTo>
                  <a:pt x="140275" y="1808"/>
                  <a:pt x="138480" y="6"/>
                  <a:pt x="136260" y="1"/>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 </a:t>
            </a:r>
          </a:p>
          <a:p>
            <a:pPr algn="ctr"/>
            <a:r>
              <a:rPr lang="es-CO" sz="1400" b="1" i="0" u="none" strike="noStrike" cap="none">
                <a:solidFill>
                  <a:schemeClr val="bg1"/>
                </a:solidFill>
                <a:effectLst/>
                <a:latin typeface="Arial"/>
                <a:ea typeface="Arial"/>
                <a:cs typeface="Arial"/>
                <a:sym typeface="Arial"/>
              </a:rPr>
              <a:t>INHERENTE</a:t>
            </a:r>
          </a:p>
        </xdr:txBody>
      </xdr:sp>
      <xdr:sp macro="" textlink="">
        <xdr:nvSpPr>
          <xdr:cNvPr id="9" name="Google Shape;6045;p62">
            <a:extLst>
              <a:ext uri="{FF2B5EF4-FFF2-40B4-BE49-F238E27FC236}">
                <a16:creationId xmlns:a16="http://schemas.microsoft.com/office/drawing/2014/main" id="{4F08F53C-068E-4448-BD7A-AC4DC9C52EAA}"/>
              </a:ext>
            </a:extLst>
          </xdr:cNvPr>
          <xdr:cNvSpPr/>
        </xdr:nvSpPr>
        <xdr:spPr>
          <a:xfrm>
            <a:off x="2842425" y="1934600"/>
            <a:ext cx="1843850" cy="1843850"/>
          </a:xfrm>
          <a:custGeom>
            <a:avLst/>
            <a:gdLst/>
            <a:ahLst/>
            <a:cxnLst/>
            <a:rect l="l" t="t" r="r" b="b"/>
            <a:pathLst>
              <a:path w="73754" h="73754" extrusionOk="0">
                <a:moveTo>
                  <a:pt x="36880" y="0"/>
                </a:moveTo>
                <a:cubicBezTo>
                  <a:pt x="36621" y="0"/>
                  <a:pt x="36362" y="6"/>
                  <a:pt x="36108" y="11"/>
                </a:cubicBezTo>
                <a:cubicBezTo>
                  <a:pt x="17253" y="397"/>
                  <a:pt x="1834" y="15011"/>
                  <a:pt x="154" y="33525"/>
                </a:cubicBezTo>
                <a:cubicBezTo>
                  <a:pt x="55" y="34627"/>
                  <a:pt x="0" y="35745"/>
                  <a:pt x="0" y="36874"/>
                </a:cubicBezTo>
                <a:cubicBezTo>
                  <a:pt x="0" y="38009"/>
                  <a:pt x="55" y="39122"/>
                  <a:pt x="154" y="40229"/>
                </a:cubicBezTo>
                <a:cubicBezTo>
                  <a:pt x="1834" y="58749"/>
                  <a:pt x="17253" y="73357"/>
                  <a:pt x="36108" y="73743"/>
                </a:cubicBezTo>
                <a:cubicBezTo>
                  <a:pt x="36362" y="73748"/>
                  <a:pt x="36621" y="73754"/>
                  <a:pt x="36880" y="73754"/>
                </a:cubicBezTo>
                <a:cubicBezTo>
                  <a:pt x="38312" y="73754"/>
                  <a:pt x="39744" y="73666"/>
                  <a:pt x="41165" y="73500"/>
                </a:cubicBezTo>
                <a:cubicBezTo>
                  <a:pt x="58391" y="71495"/>
                  <a:pt x="72030" y="57581"/>
                  <a:pt x="73600" y="40229"/>
                </a:cubicBezTo>
                <a:cubicBezTo>
                  <a:pt x="73699" y="39127"/>
                  <a:pt x="73754" y="38009"/>
                  <a:pt x="73754" y="36874"/>
                </a:cubicBezTo>
                <a:cubicBezTo>
                  <a:pt x="73754" y="35745"/>
                  <a:pt x="73699" y="34632"/>
                  <a:pt x="73600" y="33525"/>
                </a:cubicBezTo>
                <a:cubicBezTo>
                  <a:pt x="72024" y="16173"/>
                  <a:pt x="58391" y="2259"/>
                  <a:pt x="41165" y="254"/>
                </a:cubicBezTo>
                <a:cubicBezTo>
                  <a:pt x="39744" y="88"/>
                  <a:pt x="38312" y="0"/>
                  <a:pt x="36880"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SISTEMA DE GESTION INTEGRADO</a:t>
            </a:r>
            <a:r>
              <a:rPr lang="es-MX" b="1" baseline="0">
                <a:solidFill>
                  <a:schemeClr val="bg1"/>
                </a:solidFill>
              </a:rPr>
              <a:t> ETITC</a:t>
            </a:r>
            <a:endParaRPr b="1">
              <a:solidFill>
                <a:schemeClr val="bg1"/>
              </a:solidFill>
            </a:endParaRPr>
          </a:p>
        </xdr:txBody>
      </xdr:sp>
    </xdr:grpSp>
    <xdr:clientData/>
  </xdr:twoCellAnchor>
  <xdr:twoCellAnchor editAs="oneCell">
    <xdr:from>
      <xdr:col>3</xdr:col>
      <xdr:colOff>180473</xdr:colOff>
      <xdr:row>31</xdr:row>
      <xdr:rowOff>82217</xdr:rowOff>
    </xdr:from>
    <xdr:to>
      <xdr:col>5</xdr:col>
      <xdr:colOff>10027</xdr:colOff>
      <xdr:row>38</xdr:row>
      <xdr:rowOff>92244</xdr:rowOff>
    </xdr:to>
    <xdr:pic>
      <xdr:nvPicPr>
        <xdr:cNvPr id="11" name="Gráfico 10" descr="Lista de comprobación">
          <a:hlinkClick xmlns:r="http://schemas.openxmlformats.org/officeDocument/2006/relationships" r:id="rId6"/>
          <a:extLst>
            <a:ext uri="{FF2B5EF4-FFF2-40B4-BE49-F238E27FC236}">
              <a16:creationId xmlns:a16="http://schemas.microsoft.com/office/drawing/2014/main" id="{B2681AEC-BB6E-40BC-9B5F-2C3C98ED353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168315" y="6458954"/>
          <a:ext cx="1353553" cy="135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458788</xdr:colOff>
      <xdr:row>1</xdr:row>
      <xdr:rowOff>38100</xdr:rowOff>
    </xdr:from>
    <xdr:to>
      <xdr:col>2</xdr:col>
      <xdr:colOff>342899</xdr:colOff>
      <xdr:row>3</xdr:row>
      <xdr:rowOff>87829</xdr:rowOff>
    </xdr:to>
    <xdr:pic>
      <xdr:nvPicPr>
        <xdr:cNvPr id="2" name="Imagen 4">
          <a:extLst>
            <a:ext uri="{FF2B5EF4-FFF2-40B4-BE49-F238E27FC236}">
              <a16:creationId xmlns:a16="http://schemas.microsoft.com/office/drawing/2014/main" id="{3C1CD76F-FE75-4CE9-BCB2-B45BD421A5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788" y="2381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114300</xdr:rowOff>
    </xdr:from>
    <xdr:to>
      <xdr:col>0</xdr:col>
      <xdr:colOff>952500</xdr:colOff>
      <xdr:row>4</xdr:row>
      <xdr:rowOff>85725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2EC4FEF1-A890-48AB-8460-EBD7D26D13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 y="11430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972910</xdr:colOff>
      <xdr:row>1</xdr:row>
      <xdr:rowOff>49516</xdr:rowOff>
    </xdr:from>
    <xdr:to>
      <xdr:col>6</xdr:col>
      <xdr:colOff>104774</xdr:colOff>
      <xdr:row>3</xdr:row>
      <xdr:rowOff>343710</xdr:rowOff>
    </xdr:to>
    <xdr:pic>
      <xdr:nvPicPr>
        <xdr:cNvPr id="5" name="Imagen 4">
          <a:extLst>
            <a:ext uri="{FF2B5EF4-FFF2-40B4-BE49-F238E27FC236}">
              <a16:creationId xmlns:a16="http://schemas.microsoft.com/office/drawing/2014/main" id="{0D1958C4-CB10-460E-8F44-8A89D81070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0710" y="268591"/>
          <a:ext cx="913039" cy="999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62593</xdr:colOff>
      <xdr:row>7</xdr:row>
      <xdr:rowOff>21771</xdr:rowOff>
    </xdr:from>
    <xdr:to>
      <xdr:col>2</xdr:col>
      <xdr:colOff>14968</xdr:colOff>
      <xdr:row>9</xdr:row>
      <xdr:rowOff>266699</xdr:rowOff>
    </xdr:to>
    <xdr:pic>
      <xdr:nvPicPr>
        <xdr:cNvPr id="6" name="Gráfico 5" descr="Escena suburbana">
          <a:hlinkClick xmlns:r="http://schemas.openxmlformats.org/officeDocument/2006/relationships" r:id="rId2"/>
          <a:extLst>
            <a:ext uri="{FF2B5EF4-FFF2-40B4-BE49-F238E27FC236}">
              <a16:creationId xmlns:a16="http://schemas.microsoft.com/office/drawing/2014/main" id="{2A21950B-AED9-4C7D-A227-4B209EC561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2593" y="2174421"/>
          <a:ext cx="923925" cy="9307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44450</xdr:colOff>
      <xdr:row>0</xdr:row>
      <xdr:rowOff>0</xdr:rowOff>
    </xdr:from>
    <xdr:to>
      <xdr:col>11</xdr:col>
      <xdr:colOff>495300</xdr:colOff>
      <xdr:row>26</xdr:row>
      <xdr:rowOff>155042</xdr:rowOff>
    </xdr:to>
    <xdr:pic>
      <xdr:nvPicPr>
        <xdr:cNvPr id="2" name="Imagen 1">
          <a:extLst>
            <a:ext uri="{FF2B5EF4-FFF2-40B4-BE49-F238E27FC236}">
              <a16:creationId xmlns:a16="http://schemas.microsoft.com/office/drawing/2014/main" id="{05936C09-E2DB-C52B-4972-F52956DF6CB7}"/>
            </a:ext>
          </a:extLst>
        </xdr:cNvPr>
        <xdr:cNvPicPr>
          <a:picLocks noChangeAspect="1"/>
        </xdr:cNvPicPr>
      </xdr:nvPicPr>
      <xdr:blipFill>
        <a:blip xmlns:r="http://schemas.openxmlformats.org/officeDocument/2006/relationships" r:embed="rId1"/>
        <a:stretch>
          <a:fillRect/>
        </a:stretch>
      </xdr:blipFill>
      <xdr:spPr>
        <a:xfrm>
          <a:off x="3092450" y="0"/>
          <a:ext cx="5784850" cy="5108042"/>
        </a:xfrm>
        <a:prstGeom prst="rect">
          <a:avLst/>
        </a:prstGeom>
      </xdr:spPr>
    </xdr:pic>
    <xdr:clientData/>
  </xdr:twoCellAnchor>
  <xdr:twoCellAnchor editAs="oneCell">
    <xdr:from>
      <xdr:col>4</xdr:col>
      <xdr:colOff>76200</xdr:colOff>
      <xdr:row>27</xdr:row>
      <xdr:rowOff>47624</xdr:rowOff>
    </xdr:from>
    <xdr:to>
      <xdr:col>11</xdr:col>
      <xdr:colOff>485775</xdr:colOff>
      <xdr:row>42</xdr:row>
      <xdr:rowOff>180975</xdr:rowOff>
    </xdr:to>
    <xdr:pic>
      <xdr:nvPicPr>
        <xdr:cNvPr id="3" name="Imagen 2">
          <a:extLst>
            <a:ext uri="{FF2B5EF4-FFF2-40B4-BE49-F238E27FC236}">
              <a16:creationId xmlns:a16="http://schemas.microsoft.com/office/drawing/2014/main" id="{C26438EB-DE44-1D10-37E8-2751E58C62E8}"/>
            </a:ext>
          </a:extLst>
        </xdr:cNvPr>
        <xdr:cNvPicPr>
          <a:picLocks noChangeAspect="1"/>
        </xdr:cNvPicPr>
      </xdr:nvPicPr>
      <xdr:blipFill>
        <a:blip xmlns:r="http://schemas.openxmlformats.org/officeDocument/2006/relationships" r:embed="rId2"/>
        <a:stretch>
          <a:fillRect/>
        </a:stretch>
      </xdr:blipFill>
      <xdr:spPr>
        <a:xfrm>
          <a:off x="3124200" y="5191124"/>
          <a:ext cx="5743575" cy="29908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87313</xdr:colOff>
      <xdr:row>1</xdr:row>
      <xdr:rowOff>19050</xdr:rowOff>
    </xdr:from>
    <xdr:to>
      <xdr:col>7</xdr:col>
      <xdr:colOff>239713</xdr:colOff>
      <xdr:row>3</xdr:row>
      <xdr:rowOff>184708</xdr:rowOff>
    </xdr:to>
    <xdr:pic>
      <xdr:nvPicPr>
        <xdr:cNvPr id="2" name="Imagen 4">
          <a:extLst>
            <a:ext uri="{FF2B5EF4-FFF2-40B4-BE49-F238E27FC236}">
              <a16:creationId xmlns:a16="http://schemas.microsoft.com/office/drawing/2014/main" id="{C9EC256A-DB6F-4832-A5C7-920A72533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6313" y="22542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476250</xdr:colOff>
      <xdr:row>2</xdr:row>
      <xdr:rowOff>31750</xdr:rowOff>
    </xdr:from>
    <xdr:to>
      <xdr:col>2</xdr:col>
      <xdr:colOff>330200</xdr:colOff>
      <xdr:row>6</xdr:row>
      <xdr:rowOff>168275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AC2E177A-875D-4A57-A129-BCFB879CD9A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0" y="428625"/>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100013</xdr:colOff>
      <xdr:row>1</xdr:row>
      <xdr:rowOff>19050</xdr:rowOff>
    </xdr:from>
    <xdr:to>
      <xdr:col>6</xdr:col>
      <xdr:colOff>252413</xdr:colOff>
      <xdr:row>3</xdr:row>
      <xdr:rowOff>184708</xdr:rowOff>
    </xdr:to>
    <xdr:pic>
      <xdr:nvPicPr>
        <xdr:cNvPr id="2" name="Imagen 4">
          <a:extLst>
            <a:ext uri="{FF2B5EF4-FFF2-40B4-BE49-F238E27FC236}">
              <a16:creationId xmlns:a16="http://schemas.microsoft.com/office/drawing/2014/main" id="{7FBAA5E0-89AF-4E19-B8BD-77A8F16D9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7013" y="228600"/>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269875</xdr:colOff>
      <xdr:row>1</xdr:row>
      <xdr:rowOff>127000</xdr:rowOff>
    </xdr:from>
    <xdr:to>
      <xdr:col>1</xdr:col>
      <xdr:colOff>422275</xdr:colOff>
      <xdr:row>6</xdr:row>
      <xdr:rowOff>66675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B215EECA-2602-46E7-BD53-16D06B6CA53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9875" y="333375"/>
          <a:ext cx="914400" cy="908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792163</xdr:colOff>
      <xdr:row>1</xdr:row>
      <xdr:rowOff>28575</xdr:rowOff>
    </xdr:from>
    <xdr:to>
      <xdr:col>1</xdr:col>
      <xdr:colOff>1323974</xdr:colOff>
      <xdr:row>3</xdr:row>
      <xdr:rowOff>173554</xdr:rowOff>
    </xdr:to>
    <xdr:pic>
      <xdr:nvPicPr>
        <xdr:cNvPr id="2" name="Imagen 4">
          <a:extLst>
            <a:ext uri="{FF2B5EF4-FFF2-40B4-BE49-F238E27FC236}">
              <a16:creationId xmlns:a16="http://schemas.microsoft.com/office/drawing/2014/main" id="{7A116EE0-832D-42FF-A5BC-F679D3E62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138" y="1238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95250</xdr:rowOff>
    </xdr:from>
    <xdr:to>
      <xdr:col>0</xdr:col>
      <xdr:colOff>676275</xdr:colOff>
      <xdr:row>5</xdr:row>
      <xdr:rowOff>66675</xdr:rowOff>
    </xdr:to>
    <xdr:grpSp>
      <xdr:nvGrpSpPr>
        <xdr:cNvPr id="3" name="Google Shape;6703;p64">
          <a:hlinkClick xmlns:r="http://schemas.openxmlformats.org/officeDocument/2006/relationships" r:id="rId2"/>
          <a:extLst>
            <a:ext uri="{FF2B5EF4-FFF2-40B4-BE49-F238E27FC236}">
              <a16:creationId xmlns:a16="http://schemas.microsoft.com/office/drawing/2014/main" id="{A9FAA5E6-A202-4E28-876A-E71E3D293F7D}"/>
            </a:ext>
          </a:extLst>
        </xdr:cNvPr>
        <xdr:cNvGrpSpPr/>
      </xdr:nvGrpSpPr>
      <xdr:grpSpPr>
        <a:xfrm>
          <a:off x="0" y="190500"/>
          <a:ext cx="676275" cy="771525"/>
          <a:chOff x="2508373" y="2779889"/>
          <a:chExt cx="337523" cy="337680"/>
        </a:xfrm>
      </xdr:grpSpPr>
      <xdr:sp macro="" textlink="">
        <xdr:nvSpPr>
          <xdr:cNvPr id="4" name="Google Shape;6704;p64">
            <a:extLst>
              <a:ext uri="{FF2B5EF4-FFF2-40B4-BE49-F238E27FC236}">
                <a16:creationId xmlns:a16="http://schemas.microsoft.com/office/drawing/2014/main" id="{38E993DD-8DD4-4BB8-BFD1-6897219496B3}"/>
              </a:ext>
            </a:extLst>
          </xdr:cNvPr>
          <xdr:cNvSpPr/>
        </xdr:nvSpPr>
        <xdr:spPr>
          <a:xfrm>
            <a:off x="2508373" y="2779889"/>
            <a:ext cx="256971" cy="256971"/>
          </a:xfrm>
          <a:custGeom>
            <a:avLst/>
            <a:gdLst/>
            <a:ahLst/>
            <a:cxnLst/>
            <a:rect l="l" t="t" r="r" b="b"/>
            <a:pathLst>
              <a:path w="9781" h="9781" extrusionOk="0">
                <a:moveTo>
                  <a:pt x="4585" y="0"/>
                </a:moveTo>
                <a:cubicBezTo>
                  <a:pt x="4377" y="0"/>
                  <a:pt x="4190" y="153"/>
                  <a:pt x="4155" y="354"/>
                </a:cubicBezTo>
                <a:lnTo>
                  <a:pt x="3933" y="1464"/>
                </a:lnTo>
                <a:cubicBezTo>
                  <a:pt x="3656" y="1540"/>
                  <a:pt x="3392" y="1651"/>
                  <a:pt x="3149" y="1790"/>
                </a:cubicBezTo>
                <a:lnTo>
                  <a:pt x="2213" y="1165"/>
                </a:lnTo>
                <a:cubicBezTo>
                  <a:pt x="2138" y="1116"/>
                  <a:pt x="2053" y="1092"/>
                  <a:pt x="1969" y="1092"/>
                </a:cubicBezTo>
                <a:cubicBezTo>
                  <a:pt x="1852" y="1092"/>
                  <a:pt x="1736" y="1139"/>
                  <a:pt x="1651" y="1228"/>
                </a:cubicBezTo>
                <a:lnTo>
                  <a:pt x="1221" y="1658"/>
                </a:lnTo>
                <a:cubicBezTo>
                  <a:pt x="1068" y="1803"/>
                  <a:pt x="1048" y="2039"/>
                  <a:pt x="1166" y="2220"/>
                </a:cubicBezTo>
                <a:lnTo>
                  <a:pt x="1790" y="3156"/>
                </a:lnTo>
                <a:cubicBezTo>
                  <a:pt x="1651" y="3399"/>
                  <a:pt x="1547" y="3662"/>
                  <a:pt x="1471" y="3940"/>
                </a:cubicBezTo>
                <a:lnTo>
                  <a:pt x="361" y="4162"/>
                </a:lnTo>
                <a:cubicBezTo>
                  <a:pt x="153" y="4196"/>
                  <a:pt x="7" y="4384"/>
                  <a:pt x="0" y="4592"/>
                </a:cubicBezTo>
                <a:lnTo>
                  <a:pt x="0" y="5202"/>
                </a:lnTo>
                <a:cubicBezTo>
                  <a:pt x="7" y="5410"/>
                  <a:pt x="153" y="5591"/>
                  <a:pt x="361" y="5632"/>
                </a:cubicBezTo>
                <a:lnTo>
                  <a:pt x="1471" y="5854"/>
                </a:lnTo>
                <a:cubicBezTo>
                  <a:pt x="1547" y="6125"/>
                  <a:pt x="1651" y="6388"/>
                  <a:pt x="1790" y="6638"/>
                </a:cubicBezTo>
                <a:lnTo>
                  <a:pt x="1166" y="7574"/>
                </a:lnTo>
                <a:cubicBezTo>
                  <a:pt x="1048" y="7748"/>
                  <a:pt x="1068" y="7984"/>
                  <a:pt x="1221" y="8136"/>
                </a:cubicBezTo>
                <a:lnTo>
                  <a:pt x="1651" y="8566"/>
                </a:lnTo>
                <a:cubicBezTo>
                  <a:pt x="1735" y="8650"/>
                  <a:pt x="1848" y="8692"/>
                  <a:pt x="1964" y="8692"/>
                </a:cubicBezTo>
                <a:cubicBezTo>
                  <a:pt x="2049" y="8692"/>
                  <a:pt x="2136" y="8669"/>
                  <a:pt x="2213" y="8622"/>
                </a:cubicBezTo>
                <a:lnTo>
                  <a:pt x="3156" y="7990"/>
                </a:lnTo>
                <a:cubicBezTo>
                  <a:pt x="3399" y="8129"/>
                  <a:pt x="3663" y="8233"/>
                  <a:pt x="3933" y="8310"/>
                </a:cubicBezTo>
                <a:lnTo>
                  <a:pt x="4155" y="9419"/>
                </a:lnTo>
                <a:cubicBezTo>
                  <a:pt x="4197" y="9627"/>
                  <a:pt x="4377" y="9773"/>
                  <a:pt x="4592" y="9780"/>
                </a:cubicBezTo>
                <a:lnTo>
                  <a:pt x="5195" y="9780"/>
                </a:lnTo>
                <a:cubicBezTo>
                  <a:pt x="5404" y="9773"/>
                  <a:pt x="5591" y="9627"/>
                  <a:pt x="5632" y="9419"/>
                </a:cubicBezTo>
                <a:lnTo>
                  <a:pt x="5854" y="8310"/>
                </a:lnTo>
                <a:cubicBezTo>
                  <a:pt x="6125" y="8233"/>
                  <a:pt x="6389" y="8129"/>
                  <a:pt x="6631" y="7990"/>
                </a:cubicBezTo>
                <a:lnTo>
                  <a:pt x="7568" y="8615"/>
                </a:lnTo>
                <a:cubicBezTo>
                  <a:pt x="7644" y="8664"/>
                  <a:pt x="7730" y="8688"/>
                  <a:pt x="7814" y="8688"/>
                </a:cubicBezTo>
                <a:cubicBezTo>
                  <a:pt x="7931" y="8688"/>
                  <a:pt x="8045" y="8643"/>
                  <a:pt x="8129" y="8559"/>
                </a:cubicBezTo>
                <a:lnTo>
                  <a:pt x="8560" y="8129"/>
                </a:lnTo>
                <a:cubicBezTo>
                  <a:pt x="8712" y="7984"/>
                  <a:pt x="8733" y="7748"/>
                  <a:pt x="8615" y="7567"/>
                </a:cubicBezTo>
                <a:lnTo>
                  <a:pt x="7991" y="6631"/>
                </a:lnTo>
                <a:cubicBezTo>
                  <a:pt x="8129" y="6381"/>
                  <a:pt x="8234" y="6118"/>
                  <a:pt x="8310" y="5847"/>
                </a:cubicBezTo>
                <a:lnTo>
                  <a:pt x="9420" y="5625"/>
                </a:lnTo>
                <a:cubicBezTo>
                  <a:pt x="9628" y="5584"/>
                  <a:pt x="9773" y="5403"/>
                  <a:pt x="9780" y="5195"/>
                </a:cubicBezTo>
                <a:lnTo>
                  <a:pt x="9780" y="4585"/>
                </a:lnTo>
                <a:cubicBezTo>
                  <a:pt x="9780" y="4377"/>
                  <a:pt x="9628" y="4189"/>
                  <a:pt x="9420" y="4148"/>
                </a:cubicBezTo>
                <a:lnTo>
                  <a:pt x="8310" y="3926"/>
                </a:lnTo>
                <a:cubicBezTo>
                  <a:pt x="8234" y="3655"/>
                  <a:pt x="8129" y="3392"/>
                  <a:pt x="7991" y="3149"/>
                </a:cubicBezTo>
                <a:lnTo>
                  <a:pt x="8615" y="2206"/>
                </a:lnTo>
                <a:cubicBezTo>
                  <a:pt x="8733" y="2032"/>
                  <a:pt x="8712" y="1796"/>
                  <a:pt x="8560" y="1644"/>
                </a:cubicBezTo>
                <a:lnTo>
                  <a:pt x="8129" y="1221"/>
                </a:lnTo>
                <a:cubicBezTo>
                  <a:pt x="8046" y="1134"/>
                  <a:pt x="7934" y="1090"/>
                  <a:pt x="7821" y="1090"/>
                </a:cubicBezTo>
                <a:cubicBezTo>
                  <a:pt x="7735" y="1090"/>
                  <a:pt x="7649" y="1115"/>
                  <a:pt x="7575" y="1165"/>
                </a:cubicBezTo>
                <a:lnTo>
                  <a:pt x="6631" y="1790"/>
                </a:lnTo>
                <a:cubicBezTo>
                  <a:pt x="6389" y="1651"/>
                  <a:pt x="6125" y="1540"/>
                  <a:pt x="5854" y="1464"/>
                </a:cubicBezTo>
                <a:lnTo>
                  <a:pt x="5626" y="354"/>
                </a:lnTo>
                <a:cubicBezTo>
                  <a:pt x="5584" y="153"/>
                  <a:pt x="5404" y="0"/>
                  <a:pt x="5195" y="0"/>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 name="Google Shape;6705;p64">
            <a:extLst>
              <a:ext uri="{FF2B5EF4-FFF2-40B4-BE49-F238E27FC236}">
                <a16:creationId xmlns:a16="http://schemas.microsoft.com/office/drawing/2014/main" id="{7CE847CD-5FCA-4405-BB52-E6893161F724}"/>
              </a:ext>
            </a:extLst>
          </xdr:cNvPr>
          <xdr:cNvSpPr/>
        </xdr:nvSpPr>
        <xdr:spPr>
          <a:xfrm>
            <a:off x="2561391" y="2852034"/>
            <a:ext cx="131783" cy="112814"/>
          </a:xfrm>
          <a:custGeom>
            <a:avLst/>
            <a:gdLst/>
            <a:ahLst/>
            <a:cxnLst/>
            <a:rect l="l" t="t" r="r" b="b"/>
            <a:pathLst>
              <a:path w="5016" h="4294" extrusionOk="0">
                <a:moveTo>
                  <a:pt x="2872" y="1"/>
                </a:moveTo>
                <a:cubicBezTo>
                  <a:pt x="958" y="1"/>
                  <a:pt x="1" y="2310"/>
                  <a:pt x="1353" y="3663"/>
                </a:cubicBezTo>
                <a:cubicBezTo>
                  <a:pt x="1791" y="4098"/>
                  <a:pt x="2328" y="4293"/>
                  <a:pt x="2855" y="4293"/>
                </a:cubicBezTo>
                <a:cubicBezTo>
                  <a:pt x="3958" y="4293"/>
                  <a:pt x="5016" y="3439"/>
                  <a:pt x="5016" y="2144"/>
                </a:cubicBezTo>
                <a:cubicBezTo>
                  <a:pt x="5016" y="958"/>
                  <a:pt x="4058" y="1"/>
                  <a:pt x="2872" y="1"/>
                </a:cubicBezTo>
                <a:close/>
              </a:path>
            </a:pathLst>
          </a:custGeom>
          <a:solidFill>
            <a:srgbClr val="DEE5EB"/>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6" name="Google Shape;6706;p64">
            <a:extLst>
              <a:ext uri="{FF2B5EF4-FFF2-40B4-BE49-F238E27FC236}">
                <a16:creationId xmlns:a16="http://schemas.microsoft.com/office/drawing/2014/main" id="{1947E24B-2236-4B10-B0A4-19ABD26BF976}"/>
              </a:ext>
            </a:extLst>
          </xdr:cNvPr>
          <xdr:cNvSpPr/>
        </xdr:nvSpPr>
        <xdr:spPr>
          <a:xfrm>
            <a:off x="2599302" y="2880277"/>
            <a:ext cx="65629" cy="56223"/>
          </a:xfrm>
          <a:custGeom>
            <a:avLst/>
            <a:gdLst/>
            <a:ahLst/>
            <a:cxnLst/>
            <a:rect l="l" t="t" r="r" b="b"/>
            <a:pathLst>
              <a:path w="2498" h="2140" extrusionOk="0">
                <a:moveTo>
                  <a:pt x="1429" y="1"/>
                </a:moveTo>
                <a:cubicBezTo>
                  <a:pt x="479" y="1"/>
                  <a:pt x="0" y="1152"/>
                  <a:pt x="673" y="1825"/>
                </a:cubicBezTo>
                <a:cubicBezTo>
                  <a:pt x="891" y="2042"/>
                  <a:pt x="1158" y="2140"/>
                  <a:pt x="1420" y="2140"/>
                </a:cubicBezTo>
                <a:cubicBezTo>
                  <a:pt x="1970" y="2140"/>
                  <a:pt x="2497" y="1712"/>
                  <a:pt x="2497" y="1069"/>
                </a:cubicBezTo>
                <a:cubicBezTo>
                  <a:pt x="2497" y="479"/>
                  <a:pt x="2019" y="1"/>
                  <a:pt x="1429" y="1"/>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7" name="Google Shape;6707;p64">
            <a:extLst>
              <a:ext uri="{FF2B5EF4-FFF2-40B4-BE49-F238E27FC236}">
                <a16:creationId xmlns:a16="http://schemas.microsoft.com/office/drawing/2014/main" id="{DD835CD5-BE0C-4FE1-976F-DD597D594F0C}"/>
              </a:ext>
            </a:extLst>
          </xdr:cNvPr>
          <xdr:cNvSpPr/>
        </xdr:nvSpPr>
        <xdr:spPr>
          <a:xfrm>
            <a:off x="2677121" y="2948611"/>
            <a:ext cx="168775" cy="168958"/>
          </a:xfrm>
          <a:custGeom>
            <a:avLst/>
            <a:gdLst/>
            <a:ahLst/>
            <a:cxnLst/>
            <a:rect l="l" t="t" r="r" b="b"/>
            <a:pathLst>
              <a:path w="6424" h="6431" extrusionOk="0">
                <a:moveTo>
                  <a:pt x="3017" y="1"/>
                </a:moveTo>
                <a:cubicBezTo>
                  <a:pt x="2879" y="1"/>
                  <a:pt x="2754" y="98"/>
                  <a:pt x="2733" y="237"/>
                </a:cubicBezTo>
                <a:lnTo>
                  <a:pt x="2587" y="965"/>
                </a:lnTo>
                <a:cubicBezTo>
                  <a:pt x="2407" y="1014"/>
                  <a:pt x="2234" y="1090"/>
                  <a:pt x="2067" y="1180"/>
                </a:cubicBezTo>
                <a:lnTo>
                  <a:pt x="1450" y="764"/>
                </a:lnTo>
                <a:cubicBezTo>
                  <a:pt x="1404" y="733"/>
                  <a:pt x="1350" y="718"/>
                  <a:pt x="1296" y="718"/>
                </a:cubicBezTo>
                <a:cubicBezTo>
                  <a:pt x="1218" y="718"/>
                  <a:pt x="1139" y="748"/>
                  <a:pt x="1082" y="805"/>
                </a:cubicBezTo>
                <a:lnTo>
                  <a:pt x="805" y="1083"/>
                </a:lnTo>
                <a:cubicBezTo>
                  <a:pt x="701" y="1180"/>
                  <a:pt x="687" y="1340"/>
                  <a:pt x="763" y="1451"/>
                </a:cubicBezTo>
                <a:lnTo>
                  <a:pt x="1179" y="2068"/>
                </a:lnTo>
                <a:cubicBezTo>
                  <a:pt x="1089" y="2234"/>
                  <a:pt x="1013" y="2408"/>
                  <a:pt x="964" y="2588"/>
                </a:cubicBezTo>
                <a:lnTo>
                  <a:pt x="236" y="2734"/>
                </a:lnTo>
                <a:cubicBezTo>
                  <a:pt x="97" y="2761"/>
                  <a:pt x="0" y="2879"/>
                  <a:pt x="0" y="3018"/>
                </a:cubicBezTo>
                <a:lnTo>
                  <a:pt x="0" y="3413"/>
                </a:lnTo>
                <a:cubicBezTo>
                  <a:pt x="0" y="3552"/>
                  <a:pt x="97" y="3670"/>
                  <a:pt x="236" y="3698"/>
                </a:cubicBezTo>
                <a:lnTo>
                  <a:pt x="964" y="3844"/>
                </a:lnTo>
                <a:cubicBezTo>
                  <a:pt x="1013" y="4024"/>
                  <a:pt x="1089" y="4197"/>
                  <a:pt x="1179" y="4364"/>
                </a:cubicBezTo>
                <a:lnTo>
                  <a:pt x="763" y="4981"/>
                </a:lnTo>
                <a:cubicBezTo>
                  <a:pt x="687" y="5092"/>
                  <a:pt x="701" y="5252"/>
                  <a:pt x="805" y="5349"/>
                </a:cubicBezTo>
                <a:lnTo>
                  <a:pt x="1082" y="5626"/>
                </a:lnTo>
                <a:cubicBezTo>
                  <a:pt x="1139" y="5683"/>
                  <a:pt x="1218" y="5714"/>
                  <a:pt x="1296" y="5714"/>
                </a:cubicBezTo>
                <a:cubicBezTo>
                  <a:pt x="1350" y="5714"/>
                  <a:pt x="1404" y="5699"/>
                  <a:pt x="1450" y="5668"/>
                </a:cubicBezTo>
                <a:lnTo>
                  <a:pt x="2067" y="5252"/>
                </a:lnTo>
                <a:cubicBezTo>
                  <a:pt x="2234" y="5342"/>
                  <a:pt x="2407" y="5418"/>
                  <a:pt x="2587" y="5467"/>
                </a:cubicBezTo>
                <a:lnTo>
                  <a:pt x="2733" y="6195"/>
                </a:lnTo>
                <a:cubicBezTo>
                  <a:pt x="2754" y="6334"/>
                  <a:pt x="2879" y="6431"/>
                  <a:pt x="3017" y="6431"/>
                </a:cubicBezTo>
                <a:lnTo>
                  <a:pt x="3413" y="6431"/>
                </a:lnTo>
                <a:cubicBezTo>
                  <a:pt x="3552" y="6431"/>
                  <a:pt x="3669" y="6334"/>
                  <a:pt x="3697" y="6195"/>
                </a:cubicBezTo>
                <a:lnTo>
                  <a:pt x="3843" y="5467"/>
                </a:lnTo>
                <a:cubicBezTo>
                  <a:pt x="4023" y="5418"/>
                  <a:pt x="4197" y="5342"/>
                  <a:pt x="4356" y="5252"/>
                </a:cubicBezTo>
                <a:lnTo>
                  <a:pt x="4980" y="5668"/>
                </a:lnTo>
                <a:cubicBezTo>
                  <a:pt x="5027" y="5697"/>
                  <a:pt x="5080" y="5711"/>
                  <a:pt x="5134" y="5711"/>
                </a:cubicBezTo>
                <a:cubicBezTo>
                  <a:pt x="5209" y="5711"/>
                  <a:pt x="5284" y="5683"/>
                  <a:pt x="5341" y="5626"/>
                </a:cubicBezTo>
                <a:lnTo>
                  <a:pt x="5625" y="5342"/>
                </a:lnTo>
                <a:cubicBezTo>
                  <a:pt x="5723" y="5245"/>
                  <a:pt x="5736" y="5092"/>
                  <a:pt x="5660" y="4974"/>
                </a:cubicBezTo>
                <a:lnTo>
                  <a:pt x="5251" y="4357"/>
                </a:lnTo>
                <a:cubicBezTo>
                  <a:pt x="5341" y="4190"/>
                  <a:pt x="5410" y="4024"/>
                  <a:pt x="5466" y="3844"/>
                </a:cubicBezTo>
                <a:lnTo>
                  <a:pt x="6194" y="3698"/>
                </a:lnTo>
                <a:cubicBezTo>
                  <a:pt x="6326" y="3670"/>
                  <a:pt x="6423" y="3552"/>
                  <a:pt x="6423" y="3413"/>
                </a:cubicBezTo>
                <a:lnTo>
                  <a:pt x="6423" y="3018"/>
                </a:lnTo>
                <a:cubicBezTo>
                  <a:pt x="6423" y="2879"/>
                  <a:pt x="6333" y="2761"/>
                  <a:pt x="6194" y="2734"/>
                </a:cubicBezTo>
                <a:lnTo>
                  <a:pt x="5466" y="2588"/>
                </a:lnTo>
                <a:cubicBezTo>
                  <a:pt x="5417" y="2408"/>
                  <a:pt x="5348" y="2234"/>
                  <a:pt x="5251" y="2068"/>
                </a:cubicBezTo>
                <a:lnTo>
                  <a:pt x="5667" y="1451"/>
                </a:lnTo>
                <a:cubicBezTo>
                  <a:pt x="5743" y="1340"/>
                  <a:pt x="5729" y="1180"/>
                  <a:pt x="5632" y="1083"/>
                </a:cubicBezTo>
                <a:lnTo>
                  <a:pt x="5348" y="805"/>
                </a:lnTo>
                <a:cubicBezTo>
                  <a:pt x="5291" y="748"/>
                  <a:pt x="5214" y="718"/>
                  <a:pt x="5137" y="718"/>
                </a:cubicBezTo>
                <a:cubicBezTo>
                  <a:pt x="5083" y="718"/>
                  <a:pt x="5029" y="733"/>
                  <a:pt x="4980" y="764"/>
                </a:cubicBezTo>
                <a:lnTo>
                  <a:pt x="4363" y="1180"/>
                </a:lnTo>
                <a:cubicBezTo>
                  <a:pt x="4197" y="1090"/>
                  <a:pt x="4030" y="1014"/>
                  <a:pt x="3850" y="965"/>
                </a:cubicBezTo>
                <a:lnTo>
                  <a:pt x="3704" y="237"/>
                </a:lnTo>
                <a:cubicBezTo>
                  <a:pt x="3676" y="98"/>
                  <a:pt x="3558" y="1"/>
                  <a:pt x="3420" y="1"/>
                </a:cubicBezTo>
                <a:close/>
              </a:path>
            </a:pathLst>
          </a:custGeom>
          <a:solidFill>
            <a:srgbClr val="445D73"/>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8" name="Google Shape;6708;p64">
            <a:extLst>
              <a:ext uri="{FF2B5EF4-FFF2-40B4-BE49-F238E27FC236}">
                <a16:creationId xmlns:a16="http://schemas.microsoft.com/office/drawing/2014/main" id="{E6B00809-D949-41E4-9F22-19E36042DF88}"/>
              </a:ext>
            </a:extLst>
          </xdr:cNvPr>
          <xdr:cNvSpPr/>
        </xdr:nvSpPr>
        <xdr:spPr>
          <a:xfrm>
            <a:off x="2705180" y="2990910"/>
            <a:ext cx="98601" cy="84466"/>
          </a:xfrm>
          <a:custGeom>
            <a:avLst/>
            <a:gdLst/>
            <a:ahLst/>
            <a:cxnLst/>
            <a:rect l="l" t="t" r="r" b="b"/>
            <a:pathLst>
              <a:path w="3753" h="3215" extrusionOk="0">
                <a:moveTo>
                  <a:pt x="2144" y="0"/>
                </a:moveTo>
                <a:cubicBezTo>
                  <a:pt x="715" y="0"/>
                  <a:pt x="0" y="1727"/>
                  <a:pt x="1013" y="2740"/>
                </a:cubicBezTo>
                <a:cubicBezTo>
                  <a:pt x="1341" y="3068"/>
                  <a:pt x="1743" y="3215"/>
                  <a:pt x="2138" y="3215"/>
                </a:cubicBezTo>
                <a:cubicBezTo>
                  <a:pt x="2963" y="3215"/>
                  <a:pt x="3753" y="2573"/>
                  <a:pt x="3753" y="1602"/>
                </a:cubicBezTo>
                <a:cubicBezTo>
                  <a:pt x="3753" y="721"/>
                  <a:pt x="3031" y="0"/>
                  <a:pt x="2144" y="0"/>
                </a:cubicBezTo>
                <a:close/>
              </a:path>
            </a:pathLst>
          </a:custGeom>
          <a:solidFill>
            <a:srgbClr val="BAC2CA"/>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9" name="Google Shape;6709;p64">
            <a:extLst>
              <a:ext uri="{FF2B5EF4-FFF2-40B4-BE49-F238E27FC236}">
                <a16:creationId xmlns:a16="http://schemas.microsoft.com/office/drawing/2014/main" id="{FE1B5E96-0894-4403-A969-355EA50B80B2}"/>
              </a:ext>
            </a:extLst>
          </xdr:cNvPr>
          <xdr:cNvSpPr/>
        </xdr:nvSpPr>
        <xdr:spPr>
          <a:xfrm>
            <a:off x="2727774" y="3007856"/>
            <a:ext cx="59061" cy="50601"/>
          </a:xfrm>
          <a:custGeom>
            <a:avLst/>
            <a:gdLst/>
            <a:ahLst/>
            <a:cxnLst/>
            <a:rect l="l" t="t" r="r" b="b"/>
            <a:pathLst>
              <a:path w="2248" h="1926" extrusionOk="0">
                <a:moveTo>
                  <a:pt x="1284" y="0"/>
                </a:moveTo>
                <a:cubicBezTo>
                  <a:pt x="430" y="0"/>
                  <a:pt x="0" y="1034"/>
                  <a:pt x="604" y="1644"/>
                </a:cubicBezTo>
                <a:cubicBezTo>
                  <a:pt x="801" y="1839"/>
                  <a:pt x="1041" y="1926"/>
                  <a:pt x="1277" y="1926"/>
                </a:cubicBezTo>
                <a:cubicBezTo>
                  <a:pt x="1773" y="1926"/>
                  <a:pt x="2248" y="1540"/>
                  <a:pt x="2248" y="957"/>
                </a:cubicBezTo>
                <a:cubicBezTo>
                  <a:pt x="2248" y="430"/>
                  <a:pt x="1818" y="0"/>
                  <a:pt x="1284" y="0"/>
                </a:cubicBezTo>
                <a:close/>
              </a:path>
            </a:pathLst>
          </a:custGeom>
          <a:solidFill>
            <a:schemeClr val="bg1">
              <a:lumMod val="50000"/>
            </a:schemeClr>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866775</xdr:colOff>
      <xdr:row>0</xdr:row>
      <xdr:rowOff>66675</xdr:rowOff>
    </xdr:from>
    <xdr:to>
      <xdr:col>1</xdr:col>
      <xdr:colOff>1400175</xdr:colOff>
      <xdr:row>3</xdr:row>
      <xdr:rowOff>156133</xdr:rowOff>
    </xdr:to>
    <xdr:pic>
      <xdr:nvPicPr>
        <xdr:cNvPr id="2" name="Imagen 4">
          <a:extLst>
            <a:ext uri="{FF2B5EF4-FFF2-40B4-BE49-F238E27FC236}">
              <a16:creationId xmlns:a16="http://schemas.microsoft.com/office/drawing/2014/main" id="{D0C39065-34D1-428B-8040-82A4986F5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6667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nicundiedu-my.sharepoint.com/Users/ymaguirre/AppData/Local/Microsoft/Windows/Temporary%20Internet%20Files/Content.Outlook/DH5A0Q16/Mapa%20riesgos%20Plan%20Anticorrupcion%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MapadeRiesgosCalida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ay\Downloads\GSI-CA-FO-09%20(3).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mapaderiesgodocenciaibti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NDRES\Downloads\MAPA%20DE%20RIESGOS%20IBTI%20202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3"/>
      <sheetData sheetId="4"/>
      <sheetData sheetId="5">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58"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4C19-3DBA-497D-AF9E-D7D767CDF5C0}">
  <dimension ref="B1:N38"/>
  <sheetViews>
    <sheetView showGridLines="0" tabSelected="1" zoomScale="95" zoomScaleNormal="95" workbookViewId="0"/>
  </sheetViews>
  <sheetFormatPr baseColWidth="10" defaultColWidth="11.42578125" defaultRowHeight="15" x14ac:dyDescent="0.25"/>
  <cols>
    <col min="1" max="1" width="3.85546875" style="69" customWidth="1"/>
    <col min="2" max="2" width="16.85546875" customWidth="1"/>
    <col min="3" max="3" width="25" customWidth="1"/>
    <col min="4" max="12" width="10.85546875" customWidth="1"/>
    <col min="13" max="13" width="13.28515625" customWidth="1"/>
    <col min="14" max="14" width="15.5703125" customWidth="1"/>
    <col min="15" max="16384" width="11.42578125" style="69"/>
  </cols>
  <sheetData>
    <row r="1" spans="2:14" ht="12.75" customHeight="1" thickBot="1" x14ac:dyDescent="0.3">
      <c r="B1" s="69"/>
      <c r="C1" s="69"/>
      <c r="D1" s="69"/>
      <c r="E1" s="69"/>
      <c r="F1" s="69"/>
      <c r="G1" s="69"/>
      <c r="H1" s="69"/>
      <c r="I1" s="69"/>
      <c r="J1" s="69"/>
      <c r="K1" s="69"/>
      <c r="L1" s="69"/>
      <c r="M1" s="69"/>
      <c r="N1" s="69"/>
    </row>
    <row r="2" spans="2:14" ht="18.75" customHeight="1" x14ac:dyDescent="0.25">
      <c r="B2" s="250" t="s">
        <v>267</v>
      </c>
      <c r="C2" s="251"/>
      <c r="D2" s="241" t="s">
        <v>205</v>
      </c>
      <c r="E2" s="242"/>
      <c r="F2" s="242"/>
      <c r="G2" s="242"/>
      <c r="H2" s="242"/>
      <c r="I2" s="242"/>
      <c r="J2" s="242"/>
      <c r="K2" s="242"/>
      <c r="L2" s="243"/>
      <c r="M2" s="256" t="s">
        <v>390</v>
      </c>
      <c r="N2" s="257"/>
    </row>
    <row r="3" spans="2:14" ht="29.25" customHeight="1" x14ac:dyDescent="0.25">
      <c r="B3" s="252"/>
      <c r="C3" s="253"/>
      <c r="D3" s="244"/>
      <c r="E3" s="245"/>
      <c r="F3" s="245"/>
      <c r="G3" s="245"/>
      <c r="H3" s="245"/>
      <c r="I3" s="245"/>
      <c r="J3" s="245"/>
      <c r="K3" s="245"/>
      <c r="L3" s="246"/>
      <c r="M3" s="258" t="s">
        <v>264</v>
      </c>
      <c r="N3" s="259"/>
    </row>
    <row r="4" spans="2:14" ht="29.25" customHeight="1" x14ac:dyDescent="0.25">
      <c r="B4" s="252"/>
      <c r="C4" s="253"/>
      <c r="D4" s="244"/>
      <c r="E4" s="245"/>
      <c r="F4" s="245"/>
      <c r="G4" s="245"/>
      <c r="H4" s="245"/>
      <c r="I4" s="245"/>
      <c r="J4" s="245"/>
      <c r="K4" s="245"/>
      <c r="L4" s="246"/>
      <c r="M4" s="258" t="s">
        <v>389</v>
      </c>
      <c r="N4" s="259"/>
    </row>
    <row r="5" spans="2:14" ht="29.25" customHeight="1" thickBot="1" x14ac:dyDescent="0.3">
      <c r="B5" s="254"/>
      <c r="C5" s="255"/>
      <c r="D5" s="247"/>
      <c r="E5" s="248"/>
      <c r="F5" s="248"/>
      <c r="G5" s="248"/>
      <c r="H5" s="248"/>
      <c r="I5" s="248"/>
      <c r="J5" s="248"/>
      <c r="K5" s="248"/>
      <c r="L5" s="249"/>
      <c r="M5" s="260" t="s">
        <v>245</v>
      </c>
      <c r="N5" s="261"/>
    </row>
    <row r="6" spans="2:14" ht="7.5" customHeight="1" thickBot="1" x14ac:dyDescent="0.3"/>
    <row r="7" spans="2:14" x14ac:dyDescent="0.25">
      <c r="B7" s="134"/>
      <c r="C7" s="135"/>
      <c r="D7" s="135"/>
      <c r="E7" s="135"/>
      <c r="F7" s="135"/>
      <c r="G7" s="135"/>
      <c r="H7" s="135"/>
      <c r="I7" s="135"/>
      <c r="J7" s="135"/>
      <c r="K7" s="135"/>
      <c r="L7" s="135"/>
      <c r="M7" s="135"/>
      <c r="N7" s="136"/>
    </row>
    <row r="8" spans="2:14" x14ac:dyDescent="0.25">
      <c r="B8" s="137"/>
      <c r="N8" s="138"/>
    </row>
    <row r="9" spans="2:14" x14ac:dyDescent="0.25">
      <c r="B9" s="137"/>
      <c r="N9" s="138"/>
    </row>
    <row r="10" spans="2:14" x14ac:dyDescent="0.25">
      <c r="B10" s="137"/>
      <c r="N10" s="138"/>
    </row>
    <row r="11" spans="2:14" x14ac:dyDescent="0.25">
      <c r="B11" s="137"/>
      <c r="N11" s="138"/>
    </row>
    <row r="12" spans="2:14" x14ac:dyDescent="0.25">
      <c r="B12" s="137"/>
      <c r="N12" s="138"/>
    </row>
    <row r="13" spans="2:14" x14ac:dyDescent="0.25">
      <c r="B13" s="137"/>
      <c r="N13" s="138"/>
    </row>
    <row r="14" spans="2:14" x14ac:dyDescent="0.25">
      <c r="B14" s="137"/>
      <c r="N14" s="138"/>
    </row>
    <row r="15" spans="2:14" x14ac:dyDescent="0.25">
      <c r="B15" s="137"/>
      <c r="N15" s="138"/>
    </row>
    <row r="16" spans="2:14" ht="21" customHeight="1" x14ac:dyDescent="0.25">
      <c r="B16" s="137"/>
      <c r="N16" s="138"/>
    </row>
    <row r="17" spans="2:14" ht="18.75" customHeight="1" x14ac:dyDescent="0.25">
      <c r="B17" s="137"/>
      <c r="N17" s="138"/>
    </row>
    <row r="18" spans="2:14" ht="17.25" customHeight="1" x14ac:dyDescent="0.25">
      <c r="B18" s="137"/>
      <c r="N18" s="138"/>
    </row>
    <row r="19" spans="2:14" ht="18.75" customHeight="1" x14ac:dyDescent="0.25">
      <c r="B19" s="137"/>
      <c r="N19" s="138"/>
    </row>
    <row r="20" spans="2:14" ht="21" customHeight="1" x14ac:dyDescent="0.25">
      <c r="B20" s="137"/>
      <c r="N20" s="138"/>
    </row>
    <row r="21" spans="2:14" x14ac:dyDescent="0.25">
      <c r="B21" s="137"/>
      <c r="N21" s="138"/>
    </row>
    <row r="22" spans="2:14" x14ac:dyDescent="0.25">
      <c r="B22" s="137"/>
      <c r="N22" s="138"/>
    </row>
    <row r="23" spans="2:14" x14ac:dyDescent="0.25">
      <c r="B23" s="137"/>
      <c r="N23" s="138"/>
    </row>
    <row r="24" spans="2:14" x14ac:dyDescent="0.25">
      <c r="B24" s="137"/>
      <c r="N24" s="138"/>
    </row>
    <row r="25" spans="2:14" x14ac:dyDescent="0.25">
      <c r="B25" s="137"/>
      <c r="N25" s="138"/>
    </row>
    <row r="26" spans="2:14" x14ac:dyDescent="0.25">
      <c r="B26" s="137"/>
      <c r="N26" s="138"/>
    </row>
    <row r="27" spans="2:14" x14ac:dyDescent="0.25">
      <c r="B27" s="137"/>
      <c r="N27" s="138"/>
    </row>
    <row r="28" spans="2:14" x14ac:dyDescent="0.25">
      <c r="B28" s="137"/>
      <c r="N28" s="138"/>
    </row>
    <row r="29" spans="2:14" x14ac:dyDescent="0.25">
      <c r="B29" s="137"/>
      <c r="N29" s="138"/>
    </row>
    <row r="30" spans="2:14" x14ac:dyDescent="0.25">
      <c r="B30" s="137"/>
      <c r="N30" s="138"/>
    </row>
    <row r="31" spans="2:14" x14ac:dyDescent="0.25">
      <c r="B31" s="137"/>
      <c r="D31" s="240" t="s">
        <v>309</v>
      </c>
      <c r="E31" s="240"/>
      <c r="N31" s="138"/>
    </row>
    <row r="32" spans="2:14" x14ac:dyDescent="0.25">
      <c r="B32" s="137"/>
      <c r="D32" s="240"/>
      <c r="E32" s="240"/>
      <c r="N32" s="138"/>
    </row>
    <row r="33" spans="2:14" x14ac:dyDescent="0.25">
      <c r="B33" s="137"/>
      <c r="N33" s="138"/>
    </row>
    <row r="34" spans="2:14" x14ac:dyDescent="0.25">
      <c r="B34" s="137"/>
      <c r="N34" s="138"/>
    </row>
    <row r="35" spans="2:14" x14ac:dyDescent="0.25">
      <c r="B35" s="137"/>
      <c r="N35" s="138"/>
    </row>
    <row r="36" spans="2:14" x14ac:dyDescent="0.25">
      <c r="B36" s="137"/>
      <c r="N36" s="138"/>
    </row>
    <row r="37" spans="2:14" x14ac:dyDescent="0.25">
      <c r="B37" s="137"/>
      <c r="N37" s="138"/>
    </row>
    <row r="38" spans="2:14" ht="15.75" thickBot="1" x14ac:dyDescent="0.3">
      <c r="B38" s="139"/>
      <c r="C38" s="140"/>
      <c r="D38" s="140"/>
      <c r="E38" s="140"/>
      <c r="F38" s="140"/>
      <c r="G38" s="140"/>
      <c r="H38" s="140"/>
      <c r="I38" s="140"/>
      <c r="J38" s="140"/>
      <c r="K38" s="140"/>
      <c r="L38" s="140"/>
      <c r="M38" s="140"/>
      <c r="N38" s="141"/>
    </row>
  </sheetData>
  <mergeCells count="7">
    <mergeCell ref="D31:E32"/>
    <mergeCell ref="D2:L5"/>
    <mergeCell ref="B2:C5"/>
    <mergeCell ref="M2:N2"/>
    <mergeCell ref="M3:N3"/>
    <mergeCell ref="M4:N4"/>
    <mergeCell ref="M5:N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6228-F5A5-46F7-B9B7-5792FAEC722A}">
  <dimension ref="A1:H31"/>
  <sheetViews>
    <sheetView showGridLines="0" workbookViewId="0">
      <selection activeCell="K12" sqref="K12"/>
    </sheetView>
  </sheetViews>
  <sheetFormatPr baseColWidth="10" defaultRowHeight="15" x14ac:dyDescent="0.25"/>
  <cols>
    <col min="1" max="1" width="17.42578125" customWidth="1"/>
    <col min="2" max="2" width="9.7109375" customWidth="1"/>
    <col min="4" max="4" width="72.140625" customWidth="1"/>
    <col min="5" max="6" width="11" customWidth="1"/>
    <col min="7" max="7" width="11.42578125" style="146"/>
    <col min="8" max="8" width="11.42578125" style="15"/>
  </cols>
  <sheetData>
    <row r="1" spans="1:8" ht="15.75" thickBot="1" x14ac:dyDescent="0.3"/>
    <row r="2" spans="1:8" ht="19.5" customHeight="1" x14ac:dyDescent="0.25">
      <c r="B2" s="276" t="s">
        <v>244</v>
      </c>
      <c r="C2" s="277"/>
      <c r="D2" s="264" t="s">
        <v>300</v>
      </c>
      <c r="E2" s="284" t="s">
        <v>377</v>
      </c>
      <c r="F2" s="257"/>
    </row>
    <row r="3" spans="1:8" ht="19.5" customHeight="1" x14ac:dyDescent="0.25">
      <c r="B3" s="252"/>
      <c r="C3" s="278"/>
      <c r="D3" s="265"/>
      <c r="E3" s="285" t="s">
        <v>264</v>
      </c>
      <c r="F3" s="259"/>
    </row>
    <row r="4" spans="1:8" ht="19.5" customHeight="1" x14ac:dyDescent="0.25">
      <c r="B4" s="252"/>
      <c r="C4" s="278"/>
      <c r="D4" s="265"/>
      <c r="E4" s="285" t="s">
        <v>389</v>
      </c>
      <c r="F4" s="259"/>
    </row>
    <row r="5" spans="1:8" ht="19.5" customHeight="1" thickBot="1" x14ac:dyDescent="0.3">
      <c r="A5" t="s">
        <v>266</v>
      </c>
      <c r="B5" s="254"/>
      <c r="C5" s="279"/>
      <c r="D5" s="266"/>
      <c r="E5" s="286" t="s">
        <v>245</v>
      </c>
      <c r="F5" s="261"/>
    </row>
    <row r="6" spans="1:8" ht="15.75" thickBot="1" x14ac:dyDescent="0.3"/>
    <row r="7" spans="1:8" x14ac:dyDescent="0.25">
      <c r="B7" s="267" t="s">
        <v>299</v>
      </c>
      <c r="C7" s="270" t="s">
        <v>268</v>
      </c>
      <c r="D7" s="271"/>
      <c r="E7" s="280" t="s">
        <v>270</v>
      </c>
      <c r="F7" s="281"/>
    </row>
    <row r="8" spans="1:8" ht="15.75" thickBot="1" x14ac:dyDescent="0.3">
      <c r="B8" s="268"/>
      <c r="C8" s="272"/>
      <c r="D8" s="273"/>
      <c r="E8" s="282"/>
      <c r="F8" s="283"/>
      <c r="H8" s="156">
        <f>+COUNTA($E$10:$E$28)</f>
        <v>0</v>
      </c>
    </row>
    <row r="9" spans="1:8" ht="15.75" thickBot="1" x14ac:dyDescent="0.3">
      <c r="B9" s="269"/>
      <c r="C9" s="274" t="s">
        <v>269</v>
      </c>
      <c r="D9" s="275"/>
      <c r="E9" s="153" t="s">
        <v>271</v>
      </c>
      <c r="F9" s="153" t="s">
        <v>272</v>
      </c>
      <c r="H9" s="156">
        <f>+COUNTA($F$10:$F$28)</f>
        <v>0</v>
      </c>
    </row>
    <row r="10" spans="1:8" ht="15.75" thickBot="1" x14ac:dyDescent="0.3">
      <c r="B10" s="152">
        <v>1</v>
      </c>
      <c r="C10" s="262" t="s">
        <v>273</v>
      </c>
      <c r="D10" s="263"/>
      <c r="E10" s="148"/>
      <c r="F10" s="149"/>
      <c r="H10" s="156">
        <f>+COUNTA($E$10:$E$28)-COUNTA(F10:F28)</f>
        <v>0</v>
      </c>
    </row>
    <row r="11" spans="1:8" ht="15.75" thickBot="1" x14ac:dyDescent="0.3">
      <c r="B11" s="152">
        <v>2</v>
      </c>
      <c r="C11" s="262" t="s">
        <v>275</v>
      </c>
      <c r="D11" s="263" t="s">
        <v>275</v>
      </c>
      <c r="E11" s="148"/>
      <c r="F11" s="149"/>
      <c r="H11" s="157"/>
    </row>
    <row r="12" spans="1:8" ht="15.75" thickBot="1" x14ac:dyDescent="0.3">
      <c r="B12" s="152">
        <v>3</v>
      </c>
      <c r="C12" s="262" t="s">
        <v>276</v>
      </c>
      <c r="D12" s="263" t="s">
        <v>276</v>
      </c>
      <c r="E12" s="148"/>
      <c r="F12" s="149"/>
    </row>
    <row r="13" spans="1:8" ht="15.75" thickBot="1" x14ac:dyDescent="0.3">
      <c r="B13" s="152">
        <v>4</v>
      </c>
      <c r="C13" s="262" t="s">
        <v>388</v>
      </c>
      <c r="D13" s="263" t="s">
        <v>277</v>
      </c>
      <c r="E13" s="148"/>
      <c r="F13" s="149"/>
    </row>
    <row r="14" spans="1:8" ht="15.75" thickBot="1" x14ac:dyDescent="0.3">
      <c r="B14" s="152">
        <v>5</v>
      </c>
      <c r="C14" s="262" t="s">
        <v>278</v>
      </c>
      <c r="D14" s="263" t="s">
        <v>278</v>
      </c>
      <c r="E14" s="148"/>
      <c r="F14" s="149"/>
    </row>
    <row r="15" spans="1:8" ht="15.75" thickBot="1" x14ac:dyDescent="0.3">
      <c r="B15" s="152">
        <v>6</v>
      </c>
      <c r="C15" s="262" t="s">
        <v>279</v>
      </c>
      <c r="D15" s="263" t="s">
        <v>279</v>
      </c>
      <c r="E15" s="148"/>
      <c r="F15" s="149"/>
    </row>
    <row r="16" spans="1:8" ht="15.75" thickBot="1" x14ac:dyDescent="0.3">
      <c r="B16" s="152">
        <v>7</v>
      </c>
      <c r="C16" s="262" t="s">
        <v>280</v>
      </c>
      <c r="D16" s="263" t="s">
        <v>280</v>
      </c>
      <c r="E16" s="148"/>
      <c r="F16" s="149"/>
    </row>
    <row r="17" spans="2:7" ht="28.5" customHeight="1" thickBot="1" x14ac:dyDescent="0.3">
      <c r="B17" s="152">
        <v>8</v>
      </c>
      <c r="C17" s="262" t="s">
        <v>281</v>
      </c>
      <c r="D17" s="263" t="s">
        <v>281</v>
      </c>
      <c r="E17" s="148"/>
      <c r="F17" s="149"/>
    </row>
    <row r="18" spans="2:7" ht="18.75" customHeight="1" thickBot="1" x14ac:dyDescent="0.3">
      <c r="B18" s="152">
        <v>9</v>
      </c>
      <c r="C18" s="262" t="s">
        <v>282</v>
      </c>
      <c r="D18" s="263" t="s">
        <v>282</v>
      </c>
      <c r="E18" s="148"/>
      <c r="F18" s="149"/>
    </row>
    <row r="19" spans="2:7" ht="15.75" thickBot="1" x14ac:dyDescent="0.3">
      <c r="B19" s="152">
        <v>10</v>
      </c>
      <c r="C19" s="262" t="s">
        <v>283</v>
      </c>
      <c r="D19" s="263" t="s">
        <v>283</v>
      </c>
      <c r="E19" s="148"/>
      <c r="F19" s="149"/>
    </row>
    <row r="20" spans="2:7" ht="15.75" thickBot="1" x14ac:dyDescent="0.3">
      <c r="B20" s="152">
        <v>11</v>
      </c>
      <c r="C20" s="262" t="s">
        <v>284</v>
      </c>
      <c r="D20" s="263" t="s">
        <v>284</v>
      </c>
      <c r="E20" s="148"/>
      <c r="F20" s="149"/>
    </row>
    <row r="21" spans="2:7" ht="15.75" thickBot="1" x14ac:dyDescent="0.3">
      <c r="B21" s="152">
        <v>12</v>
      </c>
      <c r="C21" s="262" t="s">
        <v>285</v>
      </c>
      <c r="D21" s="263" t="s">
        <v>285</v>
      </c>
      <c r="E21" s="148"/>
      <c r="F21" s="149"/>
    </row>
    <row r="22" spans="2:7" ht="15.75" thickBot="1" x14ac:dyDescent="0.3">
      <c r="B22" s="152">
        <v>13</v>
      </c>
      <c r="C22" s="262" t="s">
        <v>286</v>
      </c>
      <c r="D22" s="263" t="s">
        <v>286</v>
      </c>
      <c r="E22" s="148"/>
      <c r="F22" s="149"/>
    </row>
    <row r="23" spans="2:7" ht="15.75" thickBot="1" x14ac:dyDescent="0.3">
      <c r="B23" s="152">
        <v>14</v>
      </c>
      <c r="C23" s="262" t="s">
        <v>287</v>
      </c>
      <c r="D23" s="263" t="s">
        <v>287</v>
      </c>
      <c r="E23" s="148"/>
      <c r="F23" s="149"/>
    </row>
    <row r="24" spans="2:7" ht="15.75" thickBot="1" x14ac:dyDescent="0.3">
      <c r="B24" s="152">
        <v>15</v>
      </c>
      <c r="C24" s="262" t="s">
        <v>288</v>
      </c>
      <c r="D24" s="263" t="s">
        <v>288</v>
      </c>
      <c r="E24" s="148"/>
      <c r="F24" s="149"/>
    </row>
    <row r="25" spans="2:7" ht="15.75" thickBot="1" x14ac:dyDescent="0.3">
      <c r="B25" s="152">
        <v>16</v>
      </c>
      <c r="C25" s="262" t="s">
        <v>289</v>
      </c>
      <c r="D25" s="263" t="s">
        <v>289</v>
      </c>
      <c r="E25" s="148"/>
      <c r="F25" s="149"/>
    </row>
    <row r="26" spans="2:7" ht="15.75" thickBot="1" x14ac:dyDescent="0.3">
      <c r="B26" s="152">
        <v>17</v>
      </c>
      <c r="C26" s="262" t="s">
        <v>290</v>
      </c>
      <c r="D26" s="263" t="s">
        <v>290</v>
      </c>
      <c r="E26" s="148"/>
      <c r="F26" s="149"/>
    </row>
    <row r="27" spans="2:7" ht="15.75" thickBot="1" x14ac:dyDescent="0.3">
      <c r="B27" s="152">
        <v>18</v>
      </c>
      <c r="C27" s="262" t="s">
        <v>291</v>
      </c>
      <c r="D27" s="263" t="s">
        <v>291</v>
      </c>
      <c r="E27" s="148"/>
      <c r="F27" s="149"/>
    </row>
    <row r="28" spans="2:7" ht="15.75" thickBot="1" x14ac:dyDescent="0.3">
      <c r="B28" s="152">
        <v>19</v>
      </c>
      <c r="C28" s="262" t="s">
        <v>292</v>
      </c>
      <c r="D28" s="263" t="s">
        <v>292</v>
      </c>
      <c r="E28" s="148"/>
      <c r="F28" s="149"/>
    </row>
    <row r="29" spans="2:7" x14ac:dyDescent="0.25">
      <c r="C29" s="147"/>
      <c r="D29" s="147"/>
      <c r="E29" s="155">
        <f>COUNTIF(E10:E28,"x")</f>
        <v>0</v>
      </c>
      <c r="F29" s="155">
        <f>COUNTIF(F10:F28,"x")</f>
        <v>0</v>
      </c>
      <c r="G29" s="154" t="str">
        <f>+IF(H10=0,"",IF(H10&gt;=12,"Catastrófico",IF(H10&gt;=6,"Mayor",IF(H10&lt;=5,"Moderado",""))))</f>
        <v/>
      </c>
    </row>
    <row r="30" spans="2:7" x14ac:dyDescent="0.25">
      <c r="C30" s="145"/>
      <c r="D30" s="145"/>
      <c r="E30" s="145"/>
      <c r="F30" s="145"/>
    </row>
    <row r="31" spans="2:7" x14ac:dyDescent="0.25">
      <c r="C31" s="145"/>
      <c r="D31" s="145"/>
      <c r="E31" s="145"/>
      <c r="F31" s="145"/>
    </row>
  </sheetData>
  <mergeCells count="29">
    <mergeCell ref="C16:D16"/>
    <mergeCell ref="C13:D13"/>
    <mergeCell ref="C14:D14"/>
    <mergeCell ref="C28:D28"/>
    <mergeCell ref="C17:D17"/>
    <mergeCell ref="C18:D18"/>
    <mergeCell ref="C19:D19"/>
    <mergeCell ref="C20:D20"/>
    <mergeCell ref="C21:D21"/>
    <mergeCell ref="C22:D22"/>
    <mergeCell ref="C23:D23"/>
    <mergeCell ref="C24:D24"/>
    <mergeCell ref="C25:D25"/>
    <mergeCell ref="C26:D26"/>
    <mergeCell ref="C27:D27"/>
    <mergeCell ref="C15:D15"/>
    <mergeCell ref="E7:F8"/>
    <mergeCell ref="E2:F2"/>
    <mergeCell ref="E3:F3"/>
    <mergeCell ref="E4:F4"/>
    <mergeCell ref="E5:F5"/>
    <mergeCell ref="C12:D12"/>
    <mergeCell ref="D2:D5"/>
    <mergeCell ref="B7:B9"/>
    <mergeCell ref="C7:D8"/>
    <mergeCell ref="C9:D9"/>
    <mergeCell ref="C11:D11"/>
    <mergeCell ref="B2:C5"/>
    <mergeCell ref="C10:D10"/>
  </mergeCells>
  <conditionalFormatting sqref="G29">
    <cfRule type="cellIs" dxfId="46" priority="1" stopIfTrue="1" operator="equal">
      <formula>"Catastrófico"</formula>
    </cfRule>
    <cfRule type="cellIs" dxfId="45" priority="2" stopIfTrue="1" operator="equal">
      <formula>"Moderado"</formula>
    </cfRule>
    <cfRule type="cellIs" dxfId="44" priority="3" stopIfTrue="1" operator="equal">
      <formula>"Mayor"</formula>
    </cfRule>
  </conditionalFormatting>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DDAA4E-D254-4140-91F7-79E301199378}">
          <x14:formula1>
            <xm:f>Intructivo!$J$2</xm:f>
          </x14:formula1>
          <xm:sqref>E10:F28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87840"/>
  </sheetPr>
  <dimension ref="A1:CB29"/>
  <sheetViews>
    <sheetView showGridLines="0" zoomScale="60" zoomScaleNormal="60" workbookViewId="0">
      <pane ySplit="10" topLeftCell="A19" activePane="bottomLeft" state="frozen"/>
      <selection pane="bottomLeft" activeCell="D26" sqref="D26:L26"/>
    </sheetView>
  </sheetViews>
  <sheetFormatPr baseColWidth="10" defaultColWidth="11.42578125" defaultRowHeight="14.25" x14ac:dyDescent="0.2"/>
  <cols>
    <col min="1" max="1" width="11.42578125" style="181"/>
    <col min="2" max="2" width="3" style="181" customWidth="1"/>
    <col min="3" max="3" width="2.5703125" style="181" customWidth="1"/>
    <col min="4" max="4" width="4.7109375" style="182" customWidth="1"/>
    <col min="5" max="5" width="14.7109375" style="182" customWidth="1"/>
    <col min="6" max="8" width="12" style="182" customWidth="1"/>
    <col min="9" max="9" width="31" style="182" customWidth="1"/>
    <col min="10" max="10" width="16.28515625" style="182" hidden="1" customWidth="1"/>
    <col min="11" max="11" width="33" style="182" customWidth="1"/>
    <col min="12" max="12" width="42.42578125" style="181" customWidth="1"/>
    <col min="13" max="15" width="19" style="183" customWidth="1"/>
    <col min="16" max="16" width="17.7109375" style="181" customWidth="1"/>
    <col min="17" max="17" width="16.42578125" style="181" customWidth="1"/>
    <col min="18" max="18" width="6.28515625" style="181" bestFit="1" customWidth="1"/>
    <col min="19" max="19" width="27.28515625" style="181" bestFit="1" customWidth="1"/>
    <col min="20" max="20" width="17" style="181" customWidth="1"/>
    <col min="21" max="21" width="17.42578125" style="181" customWidth="1"/>
    <col min="22" max="22" width="6.28515625" style="181" bestFit="1" customWidth="1"/>
    <col min="23" max="23" width="16" style="181" customWidth="1"/>
    <col min="24" max="24" width="5.7109375" style="181" customWidth="1"/>
    <col min="25" max="25" width="48.7109375" style="181" customWidth="1"/>
    <col min="26" max="26" width="57.28515625" style="181" customWidth="1"/>
    <col min="27" max="27" width="15.140625" style="181" bestFit="1" customWidth="1"/>
    <col min="28" max="28" width="6.7109375" style="181" customWidth="1"/>
    <col min="29" max="29" width="5" style="181" customWidth="1"/>
    <col min="30" max="30" width="5.42578125" style="181" customWidth="1"/>
    <col min="31" max="31" width="7.140625" style="181" customWidth="1"/>
    <col min="32" max="32" width="6.7109375" style="181" customWidth="1"/>
    <col min="33" max="34" width="12.5703125" style="181" customWidth="1"/>
    <col min="35" max="35" width="13.7109375" style="181" customWidth="1"/>
    <col min="36" max="36" width="8.7109375" style="181" customWidth="1"/>
    <col min="37" max="37" width="10.42578125" style="181" customWidth="1"/>
    <col min="38" max="38" width="9.28515625" style="181" customWidth="1"/>
    <col min="39" max="39" width="9.140625" style="181" customWidth="1"/>
    <col min="40" max="40" width="8.42578125" style="181" customWidth="1"/>
    <col min="41" max="41" width="7.28515625" style="181" customWidth="1"/>
    <col min="42" max="42" width="33.85546875" style="181" customWidth="1"/>
    <col min="43" max="43" width="18.7109375" style="181" customWidth="1"/>
    <col min="44" max="44" width="16.7109375" style="181" customWidth="1"/>
    <col min="45" max="45" width="14.7109375" style="181" customWidth="1"/>
    <col min="46" max="46" width="18.42578125" style="181" customWidth="1"/>
    <col min="47" max="47" width="21" style="181" customWidth="1"/>
    <col min="48" max="48" width="14.140625" style="181" customWidth="1"/>
    <col min="49" max="49" width="17.7109375" style="181" customWidth="1"/>
    <col min="50" max="51" width="20.7109375" style="181" customWidth="1"/>
    <col min="52" max="52" width="15.42578125" style="181" customWidth="1"/>
    <col min="53" max="53" width="19.5703125" style="181" customWidth="1"/>
    <col min="54" max="54" width="17.28515625" style="181" customWidth="1"/>
    <col min="55" max="16384" width="11.42578125" style="181"/>
  </cols>
  <sheetData>
    <row r="1" spans="1:80" ht="15" thickBot="1" x14ac:dyDescent="0.25"/>
    <row r="2" spans="1:80" ht="27.75" customHeight="1" x14ac:dyDescent="0.2">
      <c r="D2" s="302" t="s">
        <v>301</v>
      </c>
      <c r="E2" s="303"/>
      <c r="F2" s="303"/>
      <c r="G2" s="303"/>
      <c r="H2" s="303"/>
      <c r="I2" s="308" t="s">
        <v>205</v>
      </c>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16" t="s">
        <v>377</v>
      </c>
      <c r="BB2" s="317"/>
    </row>
    <row r="3" spans="1:80" ht="27.75" customHeight="1" x14ac:dyDescent="0.2">
      <c r="D3" s="304"/>
      <c r="E3" s="305"/>
      <c r="F3" s="305"/>
      <c r="G3" s="305"/>
      <c r="H3" s="305"/>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18" t="s">
        <v>242</v>
      </c>
      <c r="BB3" s="318"/>
    </row>
    <row r="4" spans="1:80" ht="27.75" customHeight="1" x14ac:dyDescent="0.2">
      <c r="D4" s="304"/>
      <c r="E4" s="305"/>
      <c r="F4" s="305"/>
      <c r="G4" s="305"/>
      <c r="H4" s="305"/>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18" t="s">
        <v>389</v>
      </c>
      <c r="BB4" s="318"/>
    </row>
    <row r="5" spans="1:80" ht="27.75" customHeight="1" thickBot="1" x14ac:dyDescent="0.25">
      <c r="D5" s="306"/>
      <c r="E5" s="307"/>
      <c r="F5" s="307"/>
      <c r="G5" s="307"/>
      <c r="H5" s="307"/>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c r="AY5" s="308"/>
      <c r="AZ5" s="308"/>
      <c r="BA5" s="318" t="s">
        <v>206</v>
      </c>
      <c r="BB5" s="318"/>
    </row>
    <row r="6" spans="1:80" ht="13.9" customHeight="1" x14ac:dyDescent="0.25">
      <c r="D6" s="119"/>
      <c r="E6" s="120"/>
      <c r="F6" s="120"/>
      <c r="G6" s="120"/>
      <c r="H6" s="120"/>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22"/>
      <c r="BB6" s="121"/>
    </row>
    <row r="7" spans="1:80" ht="26.25" customHeight="1" x14ac:dyDescent="0.2">
      <c r="D7" s="296" t="s">
        <v>42</v>
      </c>
      <c r="E7" s="297"/>
      <c r="F7" s="297"/>
      <c r="G7" s="298"/>
      <c r="H7" s="309" t="s">
        <v>440</v>
      </c>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1"/>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row>
    <row r="8" spans="1:80" ht="30" customHeight="1" x14ac:dyDescent="0.2">
      <c r="D8" s="296" t="s">
        <v>129</v>
      </c>
      <c r="E8" s="297"/>
      <c r="F8" s="297"/>
      <c r="G8" s="298"/>
      <c r="H8" s="309" t="s">
        <v>441</v>
      </c>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B8" s="311"/>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row>
    <row r="9" spans="1:80" ht="24" customHeight="1" x14ac:dyDescent="0.2">
      <c r="D9" s="296" t="s">
        <v>43</v>
      </c>
      <c r="E9" s="297"/>
      <c r="F9" s="297"/>
      <c r="G9" s="298"/>
      <c r="H9" s="309" t="s">
        <v>442</v>
      </c>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310"/>
      <c r="AY9" s="310"/>
      <c r="AZ9" s="310"/>
      <c r="BA9" s="310"/>
      <c r="BB9" s="311"/>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row>
    <row r="10" spans="1:80" s="186" customFormat="1" ht="24" customHeight="1" x14ac:dyDescent="0.2">
      <c r="D10" s="187"/>
      <c r="E10" s="188"/>
      <c r="F10" s="189"/>
      <c r="G10" s="189"/>
      <c r="H10" s="187"/>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1"/>
      <c r="AW10" s="191"/>
      <c r="AX10" s="191"/>
      <c r="AY10" s="191"/>
      <c r="AZ10" s="191"/>
      <c r="BA10" s="191"/>
      <c r="BB10" s="191"/>
    </row>
    <row r="11" spans="1:80" s="186" customFormat="1" ht="24" customHeight="1" x14ac:dyDescent="0.25">
      <c r="A11" s="333" t="s">
        <v>266</v>
      </c>
      <c r="B11" s="333"/>
      <c r="C11" s="334"/>
      <c r="D11" s="336" t="s">
        <v>304</v>
      </c>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8" t="s">
        <v>302</v>
      </c>
      <c r="AW11" s="339"/>
      <c r="AX11" s="339"/>
      <c r="AY11" s="340"/>
      <c r="AZ11" s="341" t="s">
        <v>303</v>
      </c>
      <c r="BA11" s="342"/>
      <c r="BB11" s="343"/>
    </row>
    <row r="12" spans="1:80" ht="15.75" x14ac:dyDescent="0.2">
      <c r="D12" s="301" t="s">
        <v>137</v>
      </c>
      <c r="E12" s="301"/>
      <c r="F12" s="301"/>
      <c r="G12" s="301"/>
      <c r="H12" s="301"/>
      <c r="I12" s="287"/>
      <c r="J12" s="287"/>
      <c r="K12" s="287"/>
      <c r="L12" s="287"/>
      <c r="M12" s="287"/>
      <c r="N12" s="287"/>
      <c r="O12" s="287"/>
      <c r="P12" s="287"/>
      <c r="Q12" s="287" t="s">
        <v>138</v>
      </c>
      <c r="R12" s="287"/>
      <c r="S12" s="287"/>
      <c r="T12" s="287"/>
      <c r="U12" s="287"/>
      <c r="V12" s="287"/>
      <c r="W12" s="287"/>
      <c r="X12" s="287" t="s">
        <v>139</v>
      </c>
      <c r="Y12" s="287"/>
      <c r="Z12" s="287"/>
      <c r="AA12" s="287"/>
      <c r="AB12" s="287"/>
      <c r="AC12" s="287"/>
      <c r="AD12" s="287"/>
      <c r="AE12" s="287"/>
      <c r="AF12" s="287"/>
      <c r="AG12" s="287"/>
      <c r="AH12" s="330" t="s">
        <v>18</v>
      </c>
      <c r="AI12" s="287" t="s">
        <v>140</v>
      </c>
      <c r="AJ12" s="287"/>
      <c r="AK12" s="287"/>
      <c r="AL12" s="287"/>
      <c r="AM12" s="287"/>
      <c r="AN12" s="287"/>
      <c r="AO12" s="287"/>
      <c r="AP12" s="321" t="s">
        <v>34</v>
      </c>
      <c r="AQ12" s="322"/>
      <c r="AR12" s="322"/>
      <c r="AS12" s="322"/>
      <c r="AT12" s="322"/>
      <c r="AU12" s="322"/>
      <c r="AV12" s="322"/>
      <c r="AW12" s="322"/>
      <c r="AX12" s="322"/>
      <c r="AY12" s="322"/>
      <c r="AZ12" s="322"/>
      <c r="BA12" s="322"/>
      <c r="BB12" s="322"/>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row>
    <row r="13" spans="1:80" ht="16.5" customHeight="1" x14ac:dyDescent="0.2">
      <c r="D13" s="335" t="s">
        <v>0</v>
      </c>
      <c r="E13" s="289" t="s">
        <v>311</v>
      </c>
      <c r="F13" s="192"/>
      <c r="G13" s="192"/>
      <c r="H13" s="301" t="s">
        <v>224</v>
      </c>
      <c r="I13" s="289" t="s">
        <v>307</v>
      </c>
      <c r="J13" s="193"/>
      <c r="K13" s="289" t="s">
        <v>308</v>
      </c>
      <c r="L13" s="301" t="s">
        <v>1</v>
      </c>
      <c r="M13" s="312" t="s">
        <v>49</v>
      </c>
      <c r="N13" s="328" t="s">
        <v>392</v>
      </c>
      <c r="O13" s="329"/>
      <c r="P13" s="289" t="s">
        <v>133</v>
      </c>
      <c r="Q13" s="289" t="s">
        <v>33</v>
      </c>
      <c r="R13" s="301" t="s">
        <v>5</v>
      </c>
      <c r="S13" s="289" t="s">
        <v>86</v>
      </c>
      <c r="T13" s="289" t="s">
        <v>91</v>
      </c>
      <c r="U13" s="289" t="s">
        <v>44</v>
      </c>
      <c r="V13" s="301" t="s">
        <v>5</v>
      </c>
      <c r="W13" s="289" t="s">
        <v>47</v>
      </c>
      <c r="X13" s="288" t="s">
        <v>11</v>
      </c>
      <c r="Y13" s="289" t="s">
        <v>159</v>
      </c>
      <c r="Z13" s="289" t="s">
        <v>204</v>
      </c>
      <c r="AA13" s="289" t="s">
        <v>12</v>
      </c>
      <c r="AB13" s="289" t="s">
        <v>8</v>
      </c>
      <c r="AC13" s="289"/>
      <c r="AD13" s="289"/>
      <c r="AE13" s="289"/>
      <c r="AF13" s="289"/>
      <c r="AG13" s="289"/>
      <c r="AH13" s="331"/>
      <c r="AI13" s="288" t="s">
        <v>136</v>
      </c>
      <c r="AJ13" s="288" t="s">
        <v>45</v>
      </c>
      <c r="AK13" s="288" t="s">
        <v>5</v>
      </c>
      <c r="AL13" s="288" t="s">
        <v>46</v>
      </c>
      <c r="AM13" s="288" t="s">
        <v>5</v>
      </c>
      <c r="AN13" s="288" t="s">
        <v>48</v>
      </c>
      <c r="AO13" s="288" t="s">
        <v>29</v>
      </c>
      <c r="AP13" s="289" t="s">
        <v>34</v>
      </c>
      <c r="AQ13" s="289" t="s">
        <v>35</v>
      </c>
      <c r="AR13" s="289" t="s">
        <v>36</v>
      </c>
      <c r="AS13" s="289" t="s">
        <v>37</v>
      </c>
      <c r="AT13" s="289" t="s">
        <v>212</v>
      </c>
      <c r="AU13" s="289" t="s">
        <v>38</v>
      </c>
      <c r="AV13" s="324" t="s">
        <v>37</v>
      </c>
      <c r="AW13" s="314" t="s">
        <v>213</v>
      </c>
      <c r="AX13" s="314" t="s">
        <v>38</v>
      </c>
      <c r="AY13" s="319" t="s">
        <v>243</v>
      </c>
      <c r="AZ13" s="323" t="s">
        <v>37</v>
      </c>
      <c r="BA13" s="323" t="s">
        <v>214</v>
      </c>
      <c r="BB13" s="323" t="s">
        <v>38</v>
      </c>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row>
    <row r="14" spans="1:80" s="197" customFormat="1" ht="94.5" customHeight="1" x14ac:dyDescent="0.25">
      <c r="A14" s="194"/>
      <c r="B14" s="194"/>
      <c r="C14" s="194"/>
      <c r="D14" s="335"/>
      <c r="E14" s="289"/>
      <c r="F14" s="192" t="s">
        <v>2</v>
      </c>
      <c r="G14" s="193" t="s">
        <v>317</v>
      </c>
      <c r="H14" s="301"/>
      <c r="I14" s="289"/>
      <c r="J14" s="193" t="s">
        <v>367</v>
      </c>
      <c r="K14" s="289"/>
      <c r="L14" s="301"/>
      <c r="M14" s="313"/>
      <c r="N14" s="214" t="s">
        <v>240</v>
      </c>
      <c r="O14" s="214" t="s">
        <v>241</v>
      </c>
      <c r="P14" s="289"/>
      <c r="Q14" s="289"/>
      <c r="R14" s="301"/>
      <c r="S14" s="289"/>
      <c r="T14" s="289"/>
      <c r="U14" s="301"/>
      <c r="V14" s="301"/>
      <c r="W14" s="289"/>
      <c r="X14" s="288"/>
      <c r="Y14" s="289"/>
      <c r="Z14" s="289"/>
      <c r="AA14" s="289"/>
      <c r="AB14" s="195" t="s">
        <v>13</v>
      </c>
      <c r="AC14" s="195" t="s">
        <v>17</v>
      </c>
      <c r="AD14" s="195" t="s">
        <v>28</v>
      </c>
      <c r="AE14" s="195" t="s">
        <v>18</v>
      </c>
      <c r="AF14" s="195" t="s">
        <v>21</v>
      </c>
      <c r="AG14" s="195" t="s">
        <v>24</v>
      </c>
      <c r="AH14" s="332"/>
      <c r="AI14" s="288"/>
      <c r="AJ14" s="288"/>
      <c r="AK14" s="288"/>
      <c r="AL14" s="288"/>
      <c r="AM14" s="288"/>
      <c r="AN14" s="288"/>
      <c r="AO14" s="288"/>
      <c r="AP14" s="289"/>
      <c r="AQ14" s="289"/>
      <c r="AR14" s="289"/>
      <c r="AS14" s="289"/>
      <c r="AT14" s="289"/>
      <c r="AU14" s="289"/>
      <c r="AV14" s="325"/>
      <c r="AW14" s="315"/>
      <c r="AX14" s="315"/>
      <c r="AY14" s="320"/>
      <c r="AZ14" s="323"/>
      <c r="BA14" s="323"/>
      <c r="BB14" s="323"/>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row>
    <row r="15" spans="1:80" s="198" customFormat="1" ht="147.75" customHeight="1" x14ac:dyDescent="0.25">
      <c r="D15" s="215">
        <v>1</v>
      </c>
      <c r="E15" s="215" t="s">
        <v>216</v>
      </c>
      <c r="F15" s="215" t="s">
        <v>130</v>
      </c>
      <c r="G15" s="215" t="s">
        <v>313</v>
      </c>
      <c r="H15" s="199" t="s">
        <v>227</v>
      </c>
      <c r="I15" s="222" t="s">
        <v>396</v>
      </c>
      <c r="J15" s="200"/>
      <c r="K15" s="222" t="s">
        <v>402</v>
      </c>
      <c r="L15" s="227" t="s">
        <v>403</v>
      </c>
      <c r="M15" s="217" t="s">
        <v>124</v>
      </c>
      <c r="N15" s="200" t="s">
        <v>233</v>
      </c>
      <c r="O15" s="200" t="s">
        <v>238</v>
      </c>
      <c r="P15" s="225">
        <v>365</v>
      </c>
      <c r="Q15" s="201" t="str">
        <f>IF(P15&lt;=0,"",IF(P15&lt;=2,"Muy Baja",IF(P15&lt;=24,"Baja",IF(P15&lt;=500,"Media",IF(P15&lt;=5000,"Alta","Muy Alta")))))</f>
        <v>Media</v>
      </c>
      <c r="R15" s="202">
        <f>IF(Q15="","",IF(Q15="Muy Baja",0.2,IF(Q15="Baja",0.4,IF(Q15="Media",0.6,IF(Q15="Alta",0.8,IF(Q15="Muy Alta",1,))))))</f>
        <v>0.6</v>
      </c>
      <c r="S15" s="203" t="s">
        <v>149</v>
      </c>
      <c r="T15" s="202" t="str">
        <f ca="1">IF(NOT(ISERROR(MATCH(S15,'[2]Tabla Impacto'!$B$221:$B$223,0))),'[2]Tabla Impacto'!$F$223&amp;"Por favor no seleccionar los criterios de impacto(Afectación Económica o presupuestal y Pérdida Reputacional)",S15)</f>
        <v xml:space="preserve">     El riesgo afecta la imagen de alguna área de la organización</v>
      </c>
      <c r="U15" s="239" t="str">
        <f ca="1">IF(OR(T15='[3]Tabla Impacto'!$C$11,T15='[3]Tabla Impacto'!$D$11),"Leve",IF(OR(T15='[3]Tabla Impacto'!$C$12,T15='[3]Tabla Impacto'!$D$12),"Menor",IF(OR(T15='[3]Tabla Impacto'!$C$13,T15='[3]Tabla Impacto'!$D$13),"Moderado",IF(OR(T15='[3]Tabla Impacto'!$C$14,T15='[3]Tabla Impacto'!$D$14),"Mayor",IF(OR(T15='[3]Tabla Impacto'!$C$15,T15='[3]Tabla Impacto'!$D$15),"Catastrófico","")))))</f>
        <v>Leve</v>
      </c>
      <c r="V15" s="202">
        <f ca="1">IF(U15="","",IF(U15="Leve",0.2,IF(U15="Menor",0.4,IF(U15="Moderado",0.6,IF(U15="Mayor",0.8,IF(U15="Catastrófico",1,))))))</f>
        <v>0.2</v>
      </c>
      <c r="W15" s="201" t="str">
        <f ca="1">IF(OR(AND(Q15="Muy Baja",U15="Leve"),AND(Q15="Muy Baja",U15="Menor"),AND(Q15="Baja",U15="Leve")),"Bajo",IF(OR(AND(Q15="Muy baja",U15="Moderado"),AND(Q15="Baja",U15="Menor"),AND(Q15="Baja",U15="Moderado"),AND(Q15="Media",U15="Leve"),AND(Q15="Media",U15="Menor"),AND(Q15="Media",U15="Moderado"),AND(Q15="Alta",U15="Leve"),AND(Q15="Alta",U15="Menor")),"Moderado",IF(OR(AND(Q15="Muy Baja",U15="Mayor"),AND(Q15="Baja",U15="Mayor"),AND(Q15="Media",U15="Mayor"),AND(Q15="Alta",U15="Moderado"),AND(Q15="Alta",U15="Mayor"),AND(Q15="Muy Alta",U15="Leve"),AND(Q15="Muy Alta",U15="Menor"),AND(Q15="Muy Alta",U15="Moderado"),AND(Q15="Muy Alta",U15="Mayor")),"Alto",IF(OR(AND(Q15="Muy Baja",U15="Catastrófico"),AND(Q15="Baja",U15="Catastrófico"),AND(Q15="Media",U15="Catastrófico"),AND(Q15="Alta",U15="Catastrófico"),AND(Q15="Muy Alta",U15="Catastrófico")),"Extremo",""))))</f>
        <v>Moderado</v>
      </c>
      <c r="X15" s="231">
        <v>1</v>
      </c>
      <c r="Y15" s="232" t="s">
        <v>414</v>
      </c>
      <c r="Z15" s="233" t="s">
        <v>415</v>
      </c>
      <c r="AA15" s="204" t="str">
        <f>IF(OR(AB15="Preventivo",AB15="Detectivo"),"Probabilidad",IF(AB15="Correctivo","Impacto",""))</f>
        <v>Probabilidad</v>
      </c>
      <c r="AB15" s="205" t="s">
        <v>14</v>
      </c>
      <c r="AC15" s="205" t="s">
        <v>9</v>
      </c>
      <c r="AD15" s="202" t="str">
        <f>IF(AND(AB15="Preventivo",AC15="Automático"),"50%",IF(AND(AB15="Preventivo",AC15="Manual"),"40%",IF(AND(AB15="Detectivo",AC15="Automático"),"40%",IF(AND(AB15="Detectivo",AC15="Manual"),"30%",IF(AND(AB15="Correctivo",AC15="Automático"),"35%",IF(AND(AB15="Correctivo",AC15="Manual"),"25%",""))))))</f>
        <v>40%</v>
      </c>
      <c r="AE15" s="205" t="s">
        <v>19</v>
      </c>
      <c r="AF15" s="205" t="s">
        <v>22</v>
      </c>
      <c r="AG15" s="205" t="s">
        <v>118</v>
      </c>
      <c r="AH15" s="200" t="s">
        <v>426</v>
      </c>
      <c r="AI15" s="238">
        <f>IFERROR(IF(AA15="Probabilidad",(R15-(+R15*AD15)),IF(AA15="Impacto",R15,"")),"")</f>
        <v>0.36</v>
      </c>
      <c r="AJ15" s="206" t="str">
        <f>IFERROR(IF(AI15="","",IF(AI15&lt;=0.2,"Muy Baja",IF(AI15&lt;=0.4,"Baja",IF(AI15&lt;=0.6,"Media",IF(AI15&lt;=0.8,"Alta","Muy Alta"))))),"")</f>
        <v>Baja</v>
      </c>
      <c r="AK15" s="202">
        <f t="shared" ref="AK15" si="0">+AI15</f>
        <v>0.36</v>
      </c>
      <c r="AL15" s="206" t="str">
        <f ca="1">IFERROR(IF(AM15="","",IF(AM15&lt;=0.2,"Leve",IF(AM15&lt;=0.4,"Menor",IF(AM15&lt;=0.6,"Moderado",IF(AM15&lt;=0.8,"Mayor","Catastrófico"))))),"")</f>
        <v>Leve</v>
      </c>
      <c r="AM15" s="202">
        <f ca="1">IFERROR(IF(AA15="Impacto",(V15-(+V15*AD15)),IF(AA15="Probabilidad",V15,"")),"")</f>
        <v>0.2</v>
      </c>
      <c r="AN15" s="206" t="str">
        <f t="shared" ref="AN15" ca="1" si="1">IFERROR(IF(OR(AND(AJ15="Muy Baja",AL15="Leve"),AND(AJ15="Muy Baja",AL15="Menor"),AND(AJ15="Baja",AL15="Leve")),"Bajo",IF(OR(AND(AJ15="Muy baja",AL15="Moderado"),AND(AJ15="Baja",AL15="Menor"),AND(AJ15="Baja",AL15="Moderado"),AND(AJ15="Media",AL15="Leve"),AND(AJ15="Media",AL15="Menor"),AND(AJ15="Media",AL15="Moderado"),AND(AJ15="Alta",AL15="Leve"),AND(AJ15="Alta",AL15="Menor")),"Moderado",IF(OR(AND(AJ15="Muy Baja",AL15="Mayor"),AND(AJ15="Baja",AL15="Mayor"),AND(AJ15="Media",AL15="Mayor"),AND(AJ15="Alta",AL15="Moderado"),AND(AJ15="Alta",AL15="Mayor"),AND(AJ15="Muy Alta",AL15="Leve"),AND(AJ15="Muy Alta",AL15="Menor"),AND(AJ15="Muy Alta",AL15="Moderado"),AND(AJ15="Muy Alta",AL15="Mayor")),"Alto",IF(OR(AND(AJ15="Muy Baja",AL15="Catastrófico"),AND(AJ15="Baja",AL15="Catastrófico"),AND(AJ15="Media",AL15="Catastrófico"),AND(AJ15="Alta",AL15="Catastrófico"),AND(AJ15="Muy Alta",AL15="Catastrófico")),"Extremo","")))),"")</f>
        <v>Bajo</v>
      </c>
      <c r="AO15" s="205" t="s">
        <v>134</v>
      </c>
      <c r="AP15" s="222" t="s">
        <v>427</v>
      </c>
      <c r="AQ15" s="222" t="s">
        <v>428</v>
      </c>
      <c r="AR15" s="207">
        <v>45687</v>
      </c>
      <c r="AS15" s="207"/>
      <c r="AT15" s="200"/>
      <c r="AU15" s="200"/>
      <c r="AV15" s="207"/>
      <c r="AW15" s="200"/>
      <c r="AX15" s="200"/>
      <c r="AY15" s="200"/>
      <c r="AZ15" s="207"/>
      <c r="BA15" s="200"/>
      <c r="BB15" s="200"/>
      <c r="BC15" s="208"/>
      <c r="BD15" s="208"/>
      <c r="BE15" s="208"/>
      <c r="BF15" s="208"/>
      <c r="BG15" s="208"/>
      <c r="BH15" s="208"/>
      <c r="BI15" s="208"/>
      <c r="BJ15" s="208"/>
      <c r="BK15" s="208"/>
      <c r="BL15" s="208"/>
      <c r="BM15" s="208"/>
      <c r="BN15" s="208"/>
      <c r="BO15" s="208"/>
      <c r="BP15" s="208"/>
      <c r="BQ15" s="208"/>
      <c r="BR15" s="208"/>
      <c r="BS15" s="208"/>
      <c r="BT15" s="208"/>
      <c r="BU15" s="208"/>
      <c r="BV15" s="208"/>
      <c r="BW15" s="208"/>
      <c r="BX15" s="208"/>
      <c r="BY15" s="208"/>
      <c r="BZ15" s="208"/>
      <c r="CA15" s="208"/>
      <c r="CB15" s="208"/>
    </row>
    <row r="16" spans="1:80" s="198" customFormat="1" ht="136.5" customHeight="1" x14ac:dyDescent="0.25">
      <c r="D16" s="215">
        <v>2</v>
      </c>
      <c r="E16" s="215" t="s">
        <v>217</v>
      </c>
      <c r="F16" s="215" t="s">
        <v>130</v>
      </c>
      <c r="G16" s="215" t="s">
        <v>313</v>
      </c>
      <c r="H16" s="199" t="s">
        <v>227</v>
      </c>
      <c r="I16" s="223" t="s">
        <v>397</v>
      </c>
      <c r="J16" s="200"/>
      <c r="K16" s="228" t="s">
        <v>404</v>
      </c>
      <c r="L16" s="229" t="s">
        <v>405</v>
      </c>
      <c r="M16" s="217" t="s">
        <v>122</v>
      </c>
      <c r="N16" s="200" t="s">
        <v>233</v>
      </c>
      <c r="O16" s="200" t="s">
        <v>238</v>
      </c>
      <c r="P16" s="225">
        <v>365</v>
      </c>
      <c r="Q16" s="201" t="str">
        <f t="shared" ref="Q16:Q20" si="2">IF(P16&lt;=0,"",IF(P16&lt;=2,"Muy Baja",IF(P16&lt;=24,"Baja",IF(P16&lt;=500,"Media",IF(P16&lt;=5000,"Alta","Muy Alta")))))</f>
        <v>Media</v>
      </c>
      <c r="R16" s="202">
        <f t="shared" ref="R16:R22" si="3">IF(Q16="","",IF(Q16="Muy Baja",0.2,IF(Q16="Baja",0.4,IF(Q16="Media",0.6,IF(Q16="Alta",0.8,IF(Q16="Muy Alta",1,))))))</f>
        <v>0.6</v>
      </c>
      <c r="S16" s="203" t="s">
        <v>149</v>
      </c>
      <c r="T16" s="202" t="str">
        <f ca="1">IF(NOT(ISERROR(MATCH(S16,'[2]Tabla Impacto'!$B$221:$B$223,0))),'[2]Tabla Impacto'!$F$223&amp;"Por favor no seleccionar los criterios de impacto(Afectación Económica o presupuestal y Pérdida Reputacional)",S16)</f>
        <v xml:space="preserve">     El riesgo afecta la imagen de alguna área de la organización</v>
      </c>
      <c r="U16" s="239" t="str">
        <f ca="1">IF(OR(T16='[3]Tabla Impacto'!$C$11,T16='[3]Tabla Impacto'!$D$11),"Leve",IF(OR(T16='[3]Tabla Impacto'!$C$12,T16='[3]Tabla Impacto'!$D$12),"Menor",IF(OR(T16='[3]Tabla Impacto'!$C$13,T16='[3]Tabla Impacto'!$D$13),"Moderado",IF(OR(T16='[3]Tabla Impacto'!$C$14,T16='[3]Tabla Impacto'!$D$14),"Mayor",IF(OR(T16='[3]Tabla Impacto'!$C$15,T16='[3]Tabla Impacto'!$D$15),"Catastrófico","")))))</f>
        <v>Leve</v>
      </c>
      <c r="V16" s="202">
        <f t="shared" ref="V16:V22" ca="1" si="4">IF(U16="","",IF(U16="Leve",0.2,IF(U16="Menor",0.4,IF(U16="Moderado",0.6,IF(U16="Mayor",0.8,IF(U16="Catastrófico",1,))))))</f>
        <v>0.2</v>
      </c>
      <c r="W16" s="201" t="str">
        <f t="shared" ref="W16:W20" ca="1" si="5">IF(OR(AND(Q16="Muy Baja",U16="Leve"),AND(Q16="Muy Baja",U16="Menor"),AND(Q16="Baja",U16="Leve")),"Bajo",IF(OR(AND(Q16="Muy baja",U16="Moderado"),AND(Q16="Baja",U16="Menor"),AND(Q16="Baja",U16="Moderado"),AND(Q16="Media",U16="Leve"),AND(Q16="Media",U16="Menor"),AND(Q16="Media",U16="Moderado"),AND(Q16="Alta",U16="Leve"),AND(Q16="Alta",U16="Menor")),"Moderado",IF(OR(AND(Q16="Muy Baja",U16="Mayor"),AND(Q16="Baja",U16="Mayor"),AND(Q16="Media",U16="Mayor"),AND(Q16="Alta",U16="Moderado"),AND(Q16="Alta",U16="Mayor"),AND(Q16="Muy Alta",U16="Leve"),AND(Q16="Muy Alta",U16="Menor"),AND(Q16="Muy Alta",U16="Moderado"),AND(Q16="Muy Alta",U16="Mayor")),"Alto",IF(OR(AND(Q16="Muy Baja",U16="Catastrófico"),AND(Q16="Baja",U16="Catastrófico"),AND(Q16="Media",U16="Catastrófico"),AND(Q16="Alta",U16="Catastrófico"),AND(Q16="Muy Alta",U16="Catastrófico")),"Extremo",""))))</f>
        <v>Moderado</v>
      </c>
      <c r="X16" s="231">
        <v>1</v>
      </c>
      <c r="Y16" s="233" t="s">
        <v>416</v>
      </c>
      <c r="Z16" s="233" t="s">
        <v>417</v>
      </c>
      <c r="AA16" s="204" t="str">
        <f t="shared" ref="AA16:AA22" si="6">IF(OR(AB16="Preventivo",AB16="Detectivo"),"Probabilidad",IF(AB16="Correctivo","Impacto",""))</f>
        <v>Probabilidad</v>
      </c>
      <c r="AB16" s="205" t="s">
        <v>14</v>
      </c>
      <c r="AC16" s="205" t="s">
        <v>9</v>
      </c>
      <c r="AD16" s="202" t="str">
        <f t="shared" ref="AD16:AD22" si="7">IF(AND(AB16="Preventivo",AC16="Automático"),"50%",IF(AND(AB16="Preventivo",AC16="Manual"),"40%",IF(AND(AB16="Detectivo",AC16="Automático"),"40%",IF(AND(AB16="Detectivo",AC16="Manual"),"30%",IF(AND(AB16="Correctivo",AC16="Automático"),"35%",IF(AND(AB16="Correctivo",AC16="Manual"),"25%",""))))))</f>
        <v>40%</v>
      </c>
      <c r="AE16" s="205" t="s">
        <v>19</v>
      </c>
      <c r="AF16" s="205" t="s">
        <v>23</v>
      </c>
      <c r="AG16" s="205" t="s">
        <v>118</v>
      </c>
      <c r="AH16" s="200" t="s">
        <v>426</v>
      </c>
      <c r="AI16" s="238">
        <f t="shared" ref="AI16:AI20" si="8">IFERROR(IF(AA16="Probabilidad",(R16-(+R16*AD16)),IF(AA16="Impacto",R16,"")),"")</f>
        <v>0.36</v>
      </c>
      <c r="AJ16" s="206" t="str">
        <f t="shared" ref="AJ16:AJ22" si="9">IFERROR(IF(AI16="","",IF(AI16&lt;=0.2,"Muy Baja",IF(AI16&lt;=0.4,"Baja",IF(AI16&lt;=0.6,"Media",IF(AI16&lt;=0.8,"Alta","Muy Alta"))))),"")</f>
        <v>Baja</v>
      </c>
      <c r="AK16" s="202">
        <f t="shared" ref="AK16:AK22" si="10">+AI16</f>
        <v>0.36</v>
      </c>
      <c r="AL16" s="206" t="str">
        <f t="shared" ref="AL16:AL22" ca="1" si="11">IFERROR(IF(AM16="","",IF(AM16&lt;=0.2,"Leve",IF(AM16&lt;=0.4,"Menor",IF(AM16&lt;=0.6,"Moderado",IF(AM16&lt;=0.8,"Mayor","Catastrófico"))))),"")</f>
        <v>Leve</v>
      </c>
      <c r="AM16" s="202">
        <f t="shared" ref="AM16:AM22" ca="1" si="12">IFERROR(IF(AA16="Impacto",(V16-(+V16*AD16)),IF(AA16="Probabilidad",V16,"")),"")</f>
        <v>0.2</v>
      </c>
      <c r="AN16" s="206" t="str">
        <f t="shared" ref="AN16:AN22" ca="1" si="13">IFERROR(IF(OR(AND(AJ16="Muy Baja",AL16="Leve"),AND(AJ16="Muy Baja",AL16="Menor"),AND(AJ16="Baja",AL16="Leve")),"Bajo",IF(OR(AND(AJ16="Muy baja",AL16="Moderado"),AND(AJ16="Baja",AL16="Menor"),AND(AJ16="Baja",AL16="Moderado"),AND(AJ16="Media",AL16="Leve"),AND(AJ16="Media",AL16="Menor"),AND(AJ16="Media",AL16="Moderado"),AND(AJ16="Alta",AL16="Leve"),AND(AJ16="Alta",AL16="Menor")),"Moderado",IF(OR(AND(AJ16="Muy Baja",AL16="Mayor"),AND(AJ16="Baja",AL16="Mayor"),AND(AJ16="Media",AL16="Mayor"),AND(AJ16="Alta",AL16="Moderado"),AND(AJ16="Alta",AL16="Mayor"),AND(AJ16="Muy Alta",AL16="Leve"),AND(AJ16="Muy Alta",AL16="Menor"),AND(AJ16="Muy Alta",AL16="Moderado"),AND(AJ16="Muy Alta",AL16="Mayor")),"Alto",IF(OR(AND(AJ16="Muy Baja",AL16="Catastrófico"),AND(AJ16="Baja",AL16="Catastrófico"),AND(AJ16="Media",AL16="Catastrófico"),AND(AJ16="Alta",AL16="Catastrófico"),AND(AJ16="Muy Alta",AL16="Catastrófico")),"Extremo","")))),"")</f>
        <v>Bajo</v>
      </c>
      <c r="AO16" s="205" t="s">
        <v>134</v>
      </c>
      <c r="AP16" s="228" t="s">
        <v>429</v>
      </c>
      <c r="AQ16" s="228" t="s">
        <v>430</v>
      </c>
      <c r="AR16" s="207">
        <v>45687</v>
      </c>
      <c r="AS16" s="207"/>
      <c r="AT16" s="200"/>
      <c r="AU16" s="200"/>
      <c r="AV16" s="207"/>
      <c r="AW16" s="200"/>
      <c r="AX16" s="200"/>
      <c r="AY16" s="200"/>
      <c r="AZ16" s="207"/>
      <c r="BA16" s="200"/>
      <c r="BB16" s="200"/>
      <c r="BC16" s="208"/>
      <c r="BD16" s="208"/>
      <c r="BE16" s="208"/>
      <c r="BF16" s="208"/>
      <c r="BG16" s="208"/>
      <c r="BH16" s="208"/>
      <c r="BI16" s="208"/>
      <c r="BJ16" s="208"/>
      <c r="BK16" s="208"/>
      <c r="BL16" s="208"/>
      <c r="BM16" s="208"/>
      <c r="BN16" s="208"/>
      <c r="BO16" s="208"/>
      <c r="BP16" s="208"/>
      <c r="BQ16" s="208"/>
      <c r="BR16" s="208"/>
      <c r="BS16" s="208"/>
      <c r="BT16" s="208"/>
      <c r="BU16" s="208"/>
      <c r="BV16" s="208"/>
      <c r="BW16" s="208"/>
      <c r="BX16" s="208"/>
      <c r="BY16" s="208"/>
      <c r="BZ16" s="208"/>
      <c r="CA16" s="208"/>
      <c r="CB16" s="208"/>
    </row>
    <row r="17" spans="4:80" s="198" customFormat="1" ht="129.75" customHeight="1" x14ac:dyDescent="0.25">
      <c r="D17" s="215">
        <v>3</v>
      </c>
      <c r="E17" s="215" t="s">
        <v>217</v>
      </c>
      <c r="F17" s="215" t="s">
        <v>130</v>
      </c>
      <c r="G17" s="215" t="s">
        <v>313</v>
      </c>
      <c r="H17" s="199" t="s">
        <v>227</v>
      </c>
      <c r="I17" s="224" t="s">
        <v>398</v>
      </c>
      <c r="J17" s="200"/>
      <c r="K17" s="224" t="s">
        <v>406</v>
      </c>
      <c r="L17" s="230" t="s">
        <v>407</v>
      </c>
      <c r="M17" s="217" t="s">
        <v>127</v>
      </c>
      <c r="N17" s="200" t="s">
        <v>233</v>
      </c>
      <c r="O17" s="200" t="s">
        <v>237</v>
      </c>
      <c r="P17" s="226">
        <v>6</v>
      </c>
      <c r="Q17" s="201" t="str">
        <f t="shared" si="2"/>
        <v>Baja</v>
      </c>
      <c r="R17" s="202">
        <f t="shared" si="3"/>
        <v>0.4</v>
      </c>
      <c r="S17" s="203" t="s">
        <v>142</v>
      </c>
      <c r="T17" s="202" t="str">
        <f ca="1">IF(NOT(ISERROR(MATCH(S17,'[2]Tabla Impacto'!$B$221:$B$223,0))),'[2]Tabla Impacto'!$F$223&amp;"Por favor no seleccionar los criterios de impacto(Afectación Económica o presupuestal y Pérdida Reputacional)",S17)</f>
        <v xml:space="preserve">     Afectación menor a 10 SMLMV .</v>
      </c>
      <c r="U17" s="239" t="str">
        <f ca="1">IF(OR(T17='[3]Tabla Impacto'!$C$11,T17='[3]Tabla Impacto'!$D$11),"Leve",IF(OR(T17='[3]Tabla Impacto'!$C$12,T17='[3]Tabla Impacto'!$D$12),"Menor",IF(OR(T17='[3]Tabla Impacto'!$C$13,T17='[3]Tabla Impacto'!$D$13),"Moderado",IF(OR(T17='[3]Tabla Impacto'!$C$14,T17='[3]Tabla Impacto'!$D$14),"Mayor",IF(OR(T17='[3]Tabla Impacto'!$C$15,T17='[3]Tabla Impacto'!$D$15),"Catastrófico","")))))</f>
        <v>Leve</v>
      </c>
      <c r="V17" s="202">
        <f t="shared" ca="1" si="4"/>
        <v>0.2</v>
      </c>
      <c r="W17" s="201" t="str">
        <f t="shared" ca="1" si="5"/>
        <v>Bajo</v>
      </c>
      <c r="X17" s="234">
        <v>1</v>
      </c>
      <c r="Y17" s="235" t="s">
        <v>418</v>
      </c>
      <c r="Z17" s="236" t="s">
        <v>419</v>
      </c>
      <c r="AA17" s="204" t="str">
        <f t="shared" si="6"/>
        <v>Probabilidad</v>
      </c>
      <c r="AB17" s="205" t="s">
        <v>14</v>
      </c>
      <c r="AC17" s="205" t="s">
        <v>9</v>
      </c>
      <c r="AD17" s="202" t="str">
        <f t="shared" si="7"/>
        <v>40%</v>
      </c>
      <c r="AE17" s="205" t="s">
        <v>19</v>
      </c>
      <c r="AF17" s="205" t="s">
        <v>22</v>
      </c>
      <c r="AG17" s="205" t="s">
        <v>118</v>
      </c>
      <c r="AH17" s="200" t="s">
        <v>426</v>
      </c>
      <c r="AI17" s="238">
        <f t="shared" si="8"/>
        <v>0.24</v>
      </c>
      <c r="AJ17" s="206" t="str">
        <f t="shared" si="9"/>
        <v>Baja</v>
      </c>
      <c r="AK17" s="202">
        <f t="shared" si="10"/>
        <v>0.24</v>
      </c>
      <c r="AL17" s="206" t="str">
        <f t="shared" ca="1" si="11"/>
        <v>Leve</v>
      </c>
      <c r="AM17" s="202">
        <f t="shared" ca="1" si="12"/>
        <v>0.2</v>
      </c>
      <c r="AN17" s="206" t="str">
        <f t="shared" ca="1" si="13"/>
        <v>Bajo</v>
      </c>
      <c r="AO17" s="205" t="s">
        <v>134</v>
      </c>
      <c r="AP17" s="224" t="s">
        <v>431</v>
      </c>
      <c r="AQ17" s="224" t="s">
        <v>432</v>
      </c>
      <c r="AR17" s="207">
        <v>45687</v>
      </c>
      <c r="AS17" s="207"/>
      <c r="AT17" s="200"/>
      <c r="AU17" s="200"/>
      <c r="AV17" s="207"/>
      <c r="AW17" s="200"/>
      <c r="AX17" s="200"/>
      <c r="AY17" s="200"/>
      <c r="AZ17" s="207"/>
      <c r="BA17" s="200"/>
      <c r="BB17" s="200"/>
      <c r="BC17" s="208"/>
      <c r="BD17" s="208"/>
      <c r="BE17" s="208"/>
      <c r="BF17" s="208"/>
      <c r="BG17" s="208"/>
      <c r="BH17" s="208"/>
      <c r="BI17" s="208"/>
      <c r="BJ17" s="208"/>
      <c r="BK17" s="208"/>
      <c r="BL17" s="208"/>
      <c r="BM17" s="208"/>
      <c r="BN17" s="208"/>
      <c r="BO17" s="208"/>
      <c r="BP17" s="208"/>
      <c r="BQ17" s="208"/>
      <c r="BR17" s="208"/>
      <c r="BS17" s="208"/>
      <c r="BT17" s="208"/>
      <c r="BU17" s="208"/>
      <c r="BV17" s="208"/>
      <c r="BW17" s="208"/>
      <c r="BX17" s="208"/>
      <c r="BY17" s="208"/>
      <c r="BZ17" s="208"/>
      <c r="CA17" s="208"/>
      <c r="CB17" s="208"/>
    </row>
    <row r="18" spans="4:80" s="198" customFormat="1" ht="132.75" customHeight="1" x14ac:dyDescent="0.25">
      <c r="D18" s="215">
        <v>4</v>
      </c>
      <c r="E18" s="215" t="s">
        <v>379</v>
      </c>
      <c r="F18" s="215" t="s">
        <v>130</v>
      </c>
      <c r="G18" s="215" t="s">
        <v>313</v>
      </c>
      <c r="H18" s="199" t="s">
        <v>227</v>
      </c>
      <c r="I18" s="222" t="s">
        <v>399</v>
      </c>
      <c r="J18" s="200"/>
      <c r="K18" s="222" t="s">
        <v>408</v>
      </c>
      <c r="L18" s="227" t="s">
        <v>409</v>
      </c>
      <c r="M18" s="217" t="s">
        <v>127</v>
      </c>
      <c r="N18" s="200" t="s">
        <v>235</v>
      </c>
      <c r="O18" s="200" t="s">
        <v>238</v>
      </c>
      <c r="P18" s="225">
        <v>365</v>
      </c>
      <c r="Q18" s="201" t="str">
        <f t="shared" si="2"/>
        <v>Media</v>
      </c>
      <c r="R18" s="202">
        <f t="shared" si="3"/>
        <v>0.6</v>
      </c>
      <c r="S18" s="203" t="s">
        <v>149</v>
      </c>
      <c r="T18" s="202" t="str">
        <f ca="1">IF(NOT(ISERROR(MATCH(S18,'[2]Tabla Impacto'!$B$221:$B$223,0))),'[2]Tabla Impacto'!$F$223&amp;"Por favor no seleccionar los criterios de impacto(Afectación Económica o presupuestal y Pérdida Reputacional)",S18)</f>
        <v xml:space="preserve">     El riesgo afecta la imagen de alguna área de la organización</v>
      </c>
      <c r="U18" s="239" t="str">
        <f ca="1">IF(OR(T18='[3]Tabla Impacto'!$C$11,T18='[3]Tabla Impacto'!$D$11),"Leve",IF(OR(T18='[3]Tabla Impacto'!$C$12,T18='[3]Tabla Impacto'!$D$12),"Menor",IF(OR(T18='[3]Tabla Impacto'!$C$13,T18='[3]Tabla Impacto'!$D$13),"Moderado",IF(OR(T18='[3]Tabla Impacto'!$C$14,T18='[3]Tabla Impacto'!$D$14),"Mayor",IF(OR(T18='[3]Tabla Impacto'!$C$15,T18='[3]Tabla Impacto'!$D$15),"Catastrófico","")))))</f>
        <v>Leve</v>
      </c>
      <c r="V18" s="202">
        <f t="shared" ca="1" si="4"/>
        <v>0.2</v>
      </c>
      <c r="W18" s="201" t="str">
        <f t="shared" ca="1" si="5"/>
        <v>Moderado</v>
      </c>
      <c r="X18" s="234">
        <v>1</v>
      </c>
      <c r="Y18" s="237" t="s">
        <v>420</v>
      </c>
      <c r="Z18" s="233" t="s">
        <v>421</v>
      </c>
      <c r="AA18" s="204" t="str">
        <f t="shared" si="6"/>
        <v>Probabilidad</v>
      </c>
      <c r="AB18" s="205" t="s">
        <v>14</v>
      </c>
      <c r="AC18" s="205" t="s">
        <v>9</v>
      </c>
      <c r="AD18" s="202" t="str">
        <f t="shared" si="7"/>
        <v>40%</v>
      </c>
      <c r="AE18" s="205" t="s">
        <v>19</v>
      </c>
      <c r="AF18" s="205" t="s">
        <v>22</v>
      </c>
      <c r="AG18" s="205" t="s">
        <v>118</v>
      </c>
      <c r="AH18" s="200" t="s">
        <v>426</v>
      </c>
      <c r="AI18" s="238">
        <f t="shared" si="8"/>
        <v>0.36</v>
      </c>
      <c r="AJ18" s="206" t="str">
        <f t="shared" si="9"/>
        <v>Baja</v>
      </c>
      <c r="AK18" s="202">
        <f t="shared" si="10"/>
        <v>0.36</v>
      </c>
      <c r="AL18" s="206" t="str">
        <f t="shared" ca="1" si="11"/>
        <v>Leve</v>
      </c>
      <c r="AM18" s="202">
        <f t="shared" ca="1" si="12"/>
        <v>0.2</v>
      </c>
      <c r="AN18" s="206" t="str">
        <f t="shared" ca="1" si="13"/>
        <v>Bajo</v>
      </c>
      <c r="AO18" s="205"/>
      <c r="AP18" s="222" t="s">
        <v>433</v>
      </c>
      <c r="AQ18" s="222" t="s">
        <v>434</v>
      </c>
      <c r="AR18" s="207">
        <v>45687</v>
      </c>
      <c r="AS18" s="207"/>
      <c r="AT18" s="200"/>
      <c r="AU18" s="200"/>
      <c r="AV18" s="207"/>
      <c r="AW18" s="200"/>
      <c r="AX18" s="200"/>
      <c r="AY18" s="200"/>
      <c r="AZ18" s="207"/>
      <c r="BA18" s="200"/>
      <c r="BB18" s="200"/>
      <c r="BC18" s="208"/>
      <c r="BD18" s="208"/>
      <c r="BE18" s="208"/>
      <c r="BF18" s="208"/>
      <c r="BG18" s="208"/>
      <c r="BH18" s="208"/>
      <c r="BI18" s="208"/>
      <c r="BJ18" s="208"/>
      <c r="BK18" s="208"/>
      <c r="BL18" s="208"/>
      <c r="BM18" s="208"/>
      <c r="BN18" s="208"/>
      <c r="BO18" s="208"/>
      <c r="BP18" s="208"/>
      <c r="BQ18" s="208"/>
      <c r="BR18" s="208"/>
      <c r="BS18" s="208"/>
      <c r="BT18" s="208"/>
      <c r="BU18" s="208"/>
      <c r="BV18" s="208"/>
      <c r="BW18" s="208"/>
      <c r="BX18" s="208"/>
      <c r="BY18" s="208"/>
      <c r="BZ18" s="208"/>
      <c r="CA18" s="208"/>
      <c r="CB18" s="208"/>
    </row>
    <row r="19" spans="4:80" s="198" customFormat="1" ht="117" customHeight="1" x14ac:dyDescent="0.25">
      <c r="D19" s="199">
        <v>5</v>
      </c>
      <c r="E19" s="215" t="s">
        <v>223</v>
      </c>
      <c r="F19" s="215" t="s">
        <v>130</v>
      </c>
      <c r="G19" s="215" t="s">
        <v>313</v>
      </c>
      <c r="H19" s="199" t="s">
        <v>227</v>
      </c>
      <c r="I19" s="222" t="s">
        <v>400</v>
      </c>
      <c r="J19" s="200"/>
      <c r="K19" s="222" t="s">
        <v>410</v>
      </c>
      <c r="L19" s="227" t="s">
        <v>411</v>
      </c>
      <c r="M19" s="217" t="s">
        <v>127</v>
      </c>
      <c r="N19" s="200" t="s">
        <v>232</v>
      </c>
      <c r="O19" s="200" t="s">
        <v>235</v>
      </c>
      <c r="P19" s="225">
        <v>365</v>
      </c>
      <c r="Q19" s="201" t="str">
        <f t="shared" si="2"/>
        <v>Media</v>
      </c>
      <c r="R19" s="202">
        <f t="shared" si="3"/>
        <v>0.6</v>
      </c>
      <c r="S19" s="203" t="s">
        <v>149</v>
      </c>
      <c r="T19" s="202" t="str">
        <f ca="1">IF(NOT(ISERROR(MATCH(S19,'[2]Tabla Impacto'!$B$221:$B$223,0))),'[2]Tabla Impacto'!$F$223&amp;"Por favor no seleccionar los criterios de impacto(Afectación Económica o presupuestal y Pérdida Reputacional)",S19)</f>
        <v xml:space="preserve">     El riesgo afecta la imagen de alguna área de la organización</v>
      </c>
      <c r="U19" s="239" t="str">
        <f ca="1">IF(OR(T19='[3]Tabla Impacto'!$C$11,T19='[3]Tabla Impacto'!$D$11),"Leve",IF(OR(T19='[3]Tabla Impacto'!$C$12,T19='[3]Tabla Impacto'!$D$12),"Menor",IF(OR(T19='[3]Tabla Impacto'!$C$13,T19='[3]Tabla Impacto'!$D$13),"Moderado",IF(OR(T19='[3]Tabla Impacto'!$C$14,T19='[3]Tabla Impacto'!$D$14),"Mayor",IF(OR(T19='[3]Tabla Impacto'!$C$15,T19='[3]Tabla Impacto'!$D$15),"Catastrófico","")))))</f>
        <v>Leve</v>
      </c>
      <c r="V19" s="202">
        <f t="shared" ca="1" si="4"/>
        <v>0.2</v>
      </c>
      <c r="W19" s="201" t="str">
        <f t="shared" ca="1" si="5"/>
        <v>Moderado</v>
      </c>
      <c r="X19" s="231">
        <v>1</v>
      </c>
      <c r="Y19" s="232" t="s">
        <v>422</v>
      </c>
      <c r="Z19" s="233" t="s">
        <v>423</v>
      </c>
      <c r="AA19" s="204" t="str">
        <f t="shared" si="6"/>
        <v>Probabilidad</v>
      </c>
      <c r="AB19" s="205" t="s">
        <v>14</v>
      </c>
      <c r="AC19" s="205" t="s">
        <v>9</v>
      </c>
      <c r="AD19" s="202" t="str">
        <f t="shared" si="7"/>
        <v>40%</v>
      </c>
      <c r="AE19" s="205" t="s">
        <v>19</v>
      </c>
      <c r="AF19" s="205" t="s">
        <v>23</v>
      </c>
      <c r="AG19" s="205" t="s">
        <v>118</v>
      </c>
      <c r="AH19" s="200" t="s">
        <v>426</v>
      </c>
      <c r="AI19" s="238">
        <f t="shared" si="8"/>
        <v>0.36</v>
      </c>
      <c r="AJ19" s="206" t="str">
        <f t="shared" si="9"/>
        <v>Baja</v>
      </c>
      <c r="AK19" s="202">
        <f t="shared" si="10"/>
        <v>0.36</v>
      </c>
      <c r="AL19" s="206" t="str">
        <f t="shared" ca="1" si="11"/>
        <v>Leve</v>
      </c>
      <c r="AM19" s="202">
        <f t="shared" ca="1" si="12"/>
        <v>0.2</v>
      </c>
      <c r="AN19" s="206" t="str">
        <f t="shared" ca="1" si="13"/>
        <v>Bajo</v>
      </c>
      <c r="AO19" s="205"/>
      <c r="AP19" s="222" t="s">
        <v>435</v>
      </c>
      <c r="AQ19" s="222" t="s">
        <v>436</v>
      </c>
      <c r="AR19" s="207">
        <v>45687</v>
      </c>
      <c r="AS19" s="207"/>
      <c r="AT19" s="200"/>
      <c r="AU19" s="200"/>
      <c r="AV19" s="207"/>
      <c r="AW19" s="200"/>
      <c r="AX19" s="200"/>
      <c r="AY19" s="200"/>
      <c r="AZ19" s="207"/>
      <c r="BA19" s="200"/>
      <c r="BB19" s="200"/>
      <c r="BC19" s="208"/>
      <c r="BD19" s="208"/>
      <c r="BE19" s="208"/>
      <c r="BF19" s="208"/>
      <c r="BG19" s="208"/>
      <c r="BH19" s="208"/>
      <c r="BI19" s="208"/>
      <c r="BJ19" s="208"/>
      <c r="BK19" s="208"/>
      <c r="BL19" s="208"/>
      <c r="BM19" s="208"/>
      <c r="BN19" s="208"/>
      <c r="BO19" s="208"/>
      <c r="BP19" s="208"/>
      <c r="BQ19" s="208"/>
      <c r="BR19" s="208"/>
      <c r="BS19" s="208"/>
      <c r="BT19" s="208"/>
      <c r="BU19" s="208"/>
      <c r="BV19" s="208"/>
      <c r="BW19" s="208"/>
      <c r="BX19" s="208"/>
      <c r="BY19" s="208"/>
      <c r="BZ19" s="208"/>
      <c r="CA19" s="208"/>
      <c r="CB19" s="208"/>
    </row>
    <row r="20" spans="4:80" s="198" customFormat="1" ht="110.25" customHeight="1" x14ac:dyDescent="0.25">
      <c r="D20" s="199">
        <v>6</v>
      </c>
      <c r="E20" s="215" t="s">
        <v>220</v>
      </c>
      <c r="F20" s="215" t="s">
        <v>130</v>
      </c>
      <c r="G20" s="215" t="s">
        <v>313</v>
      </c>
      <c r="H20" s="199" t="s">
        <v>229</v>
      </c>
      <c r="I20" s="222" t="s">
        <v>401</v>
      </c>
      <c r="J20" s="200"/>
      <c r="K20" s="222" t="s">
        <v>412</v>
      </c>
      <c r="L20" s="227" t="s">
        <v>413</v>
      </c>
      <c r="M20" s="217" t="s">
        <v>124</v>
      </c>
      <c r="N20" s="200" t="s">
        <v>232</v>
      </c>
      <c r="O20" s="200" t="s">
        <v>236</v>
      </c>
      <c r="P20" s="225">
        <v>365</v>
      </c>
      <c r="Q20" s="201" t="str">
        <f t="shared" si="2"/>
        <v>Media</v>
      </c>
      <c r="R20" s="202">
        <f t="shared" si="3"/>
        <v>0.6</v>
      </c>
      <c r="S20" s="203" t="s">
        <v>149</v>
      </c>
      <c r="T20" s="202" t="str">
        <f ca="1">IF(NOT(ISERROR(MATCH(S20,'[2]Tabla Impacto'!$B$221:$B$223,0))),'[2]Tabla Impacto'!$F$223&amp;"Por favor no seleccionar los criterios de impacto(Afectación Económica o presupuestal y Pérdida Reputacional)",S20)</f>
        <v xml:space="preserve">     El riesgo afecta la imagen de alguna área de la organización</v>
      </c>
      <c r="U20" s="239" t="str">
        <f ca="1">IF(OR(T20='[3]Tabla Impacto'!$C$11,T20='[3]Tabla Impacto'!$D$11),"Leve",IF(OR(T20='[3]Tabla Impacto'!$C$12,T20='[3]Tabla Impacto'!$D$12),"Menor",IF(OR(T20='[3]Tabla Impacto'!$C$13,T20='[3]Tabla Impacto'!$D$13),"Moderado",IF(OR(T20='[3]Tabla Impacto'!$C$14,T20='[3]Tabla Impacto'!$D$14),"Mayor",IF(OR(T20='[3]Tabla Impacto'!$C$15,T20='[3]Tabla Impacto'!$D$15),"Catastrófico","")))))</f>
        <v>Leve</v>
      </c>
      <c r="V20" s="202">
        <f t="shared" ca="1" si="4"/>
        <v>0.2</v>
      </c>
      <c r="W20" s="201" t="str">
        <f t="shared" ca="1" si="5"/>
        <v>Moderado</v>
      </c>
      <c r="X20" s="231">
        <v>1</v>
      </c>
      <c r="Y20" s="232" t="s">
        <v>424</v>
      </c>
      <c r="Z20" s="233" t="s">
        <v>425</v>
      </c>
      <c r="AA20" s="204" t="str">
        <f t="shared" si="6"/>
        <v>Probabilidad</v>
      </c>
      <c r="AB20" s="205" t="s">
        <v>14</v>
      </c>
      <c r="AC20" s="205" t="s">
        <v>9</v>
      </c>
      <c r="AD20" s="202" t="str">
        <f t="shared" si="7"/>
        <v>40%</v>
      </c>
      <c r="AE20" s="205" t="s">
        <v>19</v>
      </c>
      <c r="AF20" s="205" t="s">
        <v>23</v>
      </c>
      <c r="AG20" s="205" t="s">
        <v>118</v>
      </c>
      <c r="AH20" s="200" t="s">
        <v>426</v>
      </c>
      <c r="AI20" s="238">
        <f t="shared" si="8"/>
        <v>0.36</v>
      </c>
      <c r="AJ20" s="206" t="str">
        <f t="shared" si="9"/>
        <v>Baja</v>
      </c>
      <c r="AK20" s="202">
        <f t="shared" si="10"/>
        <v>0.36</v>
      </c>
      <c r="AL20" s="206" t="str">
        <f t="shared" ca="1" si="11"/>
        <v>Leve</v>
      </c>
      <c r="AM20" s="202">
        <f t="shared" ca="1" si="12"/>
        <v>0.2</v>
      </c>
      <c r="AN20" s="206" t="str">
        <f t="shared" ca="1" si="13"/>
        <v>Bajo</v>
      </c>
      <c r="AO20" s="205"/>
      <c r="AP20" s="222" t="s">
        <v>437</v>
      </c>
      <c r="AQ20" s="222" t="s">
        <v>438</v>
      </c>
      <c r="AR20" s="207">
        <v>45687</v>
      </c>
      <c r="AS20" s="207"/>
      <c r="AT20" s="200"/>
      <c r="AU20" s="200"/>
      <c r="AV20" s="207"/>
      <c r="AW20" s="200"/>
      <c r="AX20" s="200"/>
      <c r="AY20" s="200"/>
      <c r="AZ20" s="207"/>
      <c r="BA20" s="200"/>
      <c r="BB20" s="200"/>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row>
    <row r="21" spans="4:80" s="198" customFormat="1" ht="172.9" hidden="1" customHeight="1" x14ac:dyDescent="0.25">
      <c r="D21" s="199">
        <v>7</v>
      </c>
      <c r="E21" s="215"/>
      <c r="F21" s="215"/>
      <c r="G21" s="215"/>
      <c r="H21" s="199"/>
      <c r="I21" s="200"/>
      <c r="J21" s="200"/>
      <c r="K21" s="200"/>
      <c r="L21" s="216"/>
      <c r="M21" s="217"/>
      <c r="N21" s="200"/>
      <c r="O21" s="200"/>
      <c r="P21" s="200"/>
      <c r="Q21" s="201" t="str">
        <f t="shared" ref="Q21:Q22" si="14">IF(P21&lt;=0,"",IF(P21&lt;=2,"Muy Baja",IF(P21&lt;=24,"Baja",IF(P21&lt;=500,"Media",IF(P21&lt;=5000,"Alta","Muy Alta")))))</f>
        <v/>
      </c>
      <c r="R21" s="202" t="str">
        <f t="shared" si="3"/>
        <v/>
      </c>
      <c r="S21" s="203"/>
      <c r="T21" s="202">
        <f ca="1">IF(NOT(ISERROR(MATCH(S21,'[2]Tabla Impacto'!$B$221:$B$223,0))),'[2]Tabla Impacto'!$F$223&amp;"Por favor no seleccionar los criterios de impacto(Afectación Económica o presupuestal y Pérdida Reputacional)",S21)</f>
        <v>0</v>
      </c>
      <c r="U21" s="220" t="str">
        <f ca="1">IF(OR(T21='[2]Tabla Impacto'!$C$11,T21='[2]Tabla Impacto'!$D$11),"Leve",IF(OR(T21='[2]Tabla Impacto'!$C$12,T21='[2]Tabla Impacto'!$D$12),"Menor",IF(OR(T21='[2]Tabla Impacto'!$C$13,T21='[2]Tabla Impacto'!$D$13),"Moderado",IF(OR(T21='[2]Tabla Impacto'!$C$14,T21='[2]Tabla Impacto'!$D$14),"Mayor",IF(OR(T21='[2]Tabla Impacto'!$C$15,T21='[2]Tabla Impacto'!$D$15),"Catastrófico","")))))</f>
        <v/>
      </c>
      <c r="V21" s="202" t="str">
        <f t="shared" ca="1" si="4"/>
        <v/>
      </c>
      <c r="W21" s="201" t="str">
        <f t="shared" ref="W21:W22" ca="1" si="15">IF(OR(AND(Q21="Muy Baja",U21="Leve"),AND(Q21="Muy Baja",U21="Menor"),AND(Q21="Baja",U21="Leve")),"Bajo",IF(OR(AND(Q21="Muy baja",U21="Moderado"),AND(Q21="Baja",U21="Menor"),AND(Q21="Baja",U21="Moderado"),AND(Q21="Media",U21="Leve"),AND(Q21="Media",U21="Menor"),AND(Q21="Media",U21="Moderado"),AND(Q21="Alta",U21="Leve"),AND(Q21="Alta",U21="Menor")),"Moderado",IF(OR(AND(Q21="Muy Baja",U21="Mayor"),AND(Q21="Baja",U21="Mayor"),AND(Q21="Media",U21="Mayor"),AND(Q21="Alta",U21="Moderado"),AND(Q21="Alta",U21="Mayor"),AND(Q21="Muy Alta",U21="Leve"),AND(Q21="Muy Alta",U21="Menor"),AND(Q21="Muy Alta",U21="Moderado"),AND(Q21="Muy Alta",U21="Mayor")),"Alto",IF(OR(AND(Q21="Muy Baja",U21="Catastrófico"),AND(Q21="Baja",U21="Catastrófico"),AND(Q21="Media",U21="Catastrófico"),AND(Q21="Alta",U21="Catastrófico"),AND(Q21="Muy Alta",U21="Catastrófico")),"Extremo",""))))</f>
        <v/>
      </c>
      <c r="X21" s="199"/>
      <c r="Y21" s="163"/>
      <c r="Z21" s="163"/>
      <c r="AA21" s="204" t="str">
        <f t="shared" si="6"/>
        <v/>
      </c>
      <c r="AB21" s="205"/>
      <c r="AC21" s="205"/>
      <c r="AD21" s="202" t="str">
        <f t="shared" si="7"/>
        <v/>
      </c>
      <c r="AE21" s="205"/>
      <c r="AF21" s="205"/>
      <c r="AG21" s="205"/>
      <c r="AH21" s="200"/>
      <c r="AI21" s="218" t="str">
        <f t="shared" ref="AI21" si="16">IFERROR(IF(AB21="Probabilidad",(S21-(+S21*AE21)),IF(AB21="Impacto",S21,"")),"")</f>
        <v/>
      </c>
      <c r="AJ21" s="206" t="str">
        <f t="shared" si="9"/>
        <v/>
      </c>
      <c r="AK21" s="202" t="str">
        <f t="shared" si="10"/>
        <v/>
      </c>
      <c r="AL21" s="206" t="str">
        <f t="shared" si="11"/>
        <v/>
      </c>
      <c r="AM21" s="202" t="str">
        <f t="shared" si="12"/>
        <v/>
      </c>
      <c r="AN21" s="206" t="str">
        <f t="shared" si="13"/>
        <v/>
      </c>
      <c r="AO21" s="205"/>
      <c r="AP21" s="200"/>
      <c r="AQ21" s="200"/>
      <c r="AR21" s="207"/>
      <c r="AS21" s="207"/>
      <c r="AT21" s="200"/>
      <c r="AU21" s="200"/>
      <c r="AV21" s="207"/>
      <c r="AW21" s="200"/>
      <c r="AX21" s="200"/>
      <c r="AY21" s="200"/>
      <c r="AZ21" s="207"/>
      <c r="BA21" s="200"/>
      <c r="BB21" s="200"/>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row>
    <row r="22" spans="4:80" s="198" customFormat="1" ht="172.9" hidden="1" customHeight="1" x14ac:dyDescent="0.25">
      <c r="D22" s="199">
        <v>8</v>
      </c>
      <c r="E22" s="215"/>
      <c r="F22" s="215"/>
      <c r="G22" s="215"/>
      <c r="H22" s="199"/>
      <c r="I22" s="200"/>
      <c r="J22" s="200"/>
      <c r="K22" s="200"/>
      <c r="L22" s="216"/>
      <c r="M22" s="217"/>
      <c r="N22" s="200"/>
      <c r="O22" s="200"/>
      <c r="P22" s="200"/>
      <c r="Q22" s="201" t="str">
        <f t="shared" si="14"/>
        <v/>
      </c>
      <c r="R22" s="202" t="str">
        <f t="shared" si="3"/>
        <v/>
      </c>
      <c r="S22" s="203"/>
      <c r="T22" s="202">
        <f ca="1">IF(NOT(ISERROR(MATCH(S22,'[2]Tabla Impacto'!$B$221:$B$223,0))),'[2]Tabla Impacto'!$F$223&amp;"Por favor no seleccionar los criterios de impacto(Afectación Económica o presupuestal y Pérdida Reputacional)",S22)</f>
        <v>0</v>
      </c>
      <c r="U22" s="221" t="str">
        <f ca="1">IF(OR(T22='[2]Tabla Impacto'!$C$11,T22='[2]Tabla Impacto'!$D$11),"Leve",IF(OR(T22='[2]Tabla Impacto'!$C$12,T22='[2]Tabla Impacto'!$D$12),"Menor",IF(OR(T22='[2]Tabla Impacto'!$C$13,T22='[2]Tabla Impacto'!$D$13),"Moderado",IF(OR(T22='[2]Tabla Impacto'!$C$14,T22='[2]Tabla Impacto'!$D$14),"Mayor",IF(OR(T22='[2]Tabla Impacto'!$C$15,T22='[2]Tabla Impacto'!$D$15),"Catastrófico","")))))</f>
        <v/>
      </c>
      <c r="V22" s="202" t="str">
        <f t="shared" ca="1" si="4"/>
        <v/>
      </c>
      <c r="W22" s="201" t="str">
        <f t="shared" ca="1" si="15"/>
        <v/>
      </c>
      <c r="X22" s="199"/>
      <c r="Y22" s="163"/>
      <c r="Z22" s="163"/>
      <c r="AA22" s="204" t="str">
        <f t="shared" si="6"/>
        <v/>
      </c>
      <c r="AB22" s="205"/>
      <c r="AC22" s="205"/>
      <c r="AD22" s="202" t="str">
        <f t="shared" si="7"/>
        <v/>
      </c>
      <c r="AE22" s="205"/>
      <c r="AF22" s="205"/>
      <c r="AG22" s="205"/>
      <c r="AH22" s="200"/>
      <c r="AI22" s="219" t="str">
        <f>IFERROR(IF(AND(AB21="Probabilidad",AB22="Probabilidad"),(AK21-(+AK21*AE22)),IF(AB22="Probabilidad",(T21-(+T21*AE22)),IF(AB22="Impacto",AK21,""))),"")</f>
        <v/>
      </c>
      <c r="AJ22" s="206" t="str">
        <f t="shared" si="9"/>
        <v/>
      </c>
      <c r="AK22" s="202" t="str">
        <f t="shared" si="10"/>
        <v/>
      </c>
      <c r="AL22" s="206" t="str">
        <f t="shared" si="11"/>
        <v/>
      </c>
      <c r="AM22" s="202" t="str">
        <f t="shared" si="12"/>
        <v/>
      </c>
      <c r="AN22" s="206" t="str">
        <f t="shared" si="13"/>
        <v/>
      </c>
      <c r="AO22" s="205"/>
      <c r="AP22" s="200"/>
      <c r="AQ22" s="200"/>
      <c r="AR22" s="207"/>
      <c r="AS22" s="207"/>
      <c r="AT22" s="200"/>
      <c r="AU22" s="200"/>
      <c r="AV22" s="207"/>
      <c r="AW22" s="200"/>
      <c r="AX22" s="200"/>
      <c r="AY22" s="200"/>
      <c r="AZ22" s="207"/>
      <c r="BA22" s="200"/>
      <c r="BB22" s="200"/>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8"/>
      <c r="CA22" s="208"/>
      <c r="CB22" s="208"/>
    </row>
    <row r="23" spans="4:80" ht="49.5" customHeight="1" x14ac:dyDescent="0.2">
      <c r="D23" s="209"/>
      <c r="E23" s="210"/>
      <c r="F23" s="210"/>
      <c r="G23" s="210"/>
      <c r="H23" s="210"/>
      <c r="I23" s="299" t="s">
        <v>393</v>
      </c>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300"/>
    </row>
    <row r="25" spans="4:80" ht="15.75" x14ac:dyDescent="0.2">
      <c r="D25" s="109"/>
      <c r="E25" s="110"/>
      <c r="F25" s="110"/>
      <c r="G25" s="110"/>
      <c r="H25" s="110"/>
      <c r="I25" s="110"/>
      <c r="J25" s="110"/>
      <c r="K25" s="110"/>
      <c r="L25" s="110"/>
      <c r="M25" s="181"/>
      <c r="N25" s="181"/>
      <c r="O25" s="181"/>
      <c r="Q25" s="111"/>
      <c r="R25" s="110"/>
      <c r="S25" s="110"/>
      <c r="T25" s="110"/>
      <c r="U25" s="110"/>
      <c r="V25" s="110"/>
      <c r="W25" s="110"/>
      <c r="X25" s="110"/>
      <c r="Y25" s="110"/>
      <c r="Z25" s="110"/>
      <c r="AA25" s="112"/>
      <c r="AB25" s="112"/>
      <c r="AC25" s="110"/>
      <c r="AD25" s="110"/>
      <c r="AE25" s="110"/>
      <c r="AF25" s="110"/>
      <c r="AG25" s="110"/>
      <c r="AH25" s="110"/>
      <c r="AI25" s="110"/>
      <c r="AJ25" s="110"/>
      <c r="AK25" s="110"/>
      <c r="AL25" s="110"/>
      <c r="AM25" s="110"/>
      <c r="AN25" s="110"/>
      <c r="AO25" s="113"/>
      <c r="AP25" s="113"/>
      <c r="AQ25" s="110"/>
      <c r="AR25" s="110"/>
      <c r="AS25" s="110"/>
      <c r="AT25" s="110"/>
      <c r="AU25" s="110"/>
      <c r="AV25" s="110"/>
      <c r="AW25" s="110"/>
    </row>
    <row r="26" spans="4:80" ht="18" x14ac:dyDescent="0.2">
      <c r="D26" s="295" t="s">
        <v>439</v>
      </c>
      <c r="E26" s="295"/>
      <c r="F26" s="295"/>
      <c r="G26" s="295"/>
      <c r="H26" s="295"/>
      <c r="I26" s="295"/>
      <c r="J26" s="295"/>
      <c r="K26" s="295"/>
      <c r="L26" s="295"/>
      <c r="M26" s="181"/>
      <c r="N26" s="181"/>
      <c r="O26" s="181"/>
      <c r="P26" s="292" t="s">
        <v>391</v>
      </c>
      <c r="Q26" s="293"/>
      <c r="R26" s="293"/>
      <c r="S26" s="294"/>
      <c r="T26" s="110"/>
      <c r="U26" s="110"/>
      <c r="V26" s="110"/>
      <c r="W26" s="110"/>
      <c r="X26" s="110"/>
      <c r="Y26" s="110"/>
      <c r="Z26" s="113"/>
      <c r="AA26" s="112"/>
      <c r="AB26" s="112"/>
      <c r="AC26" s="110"/>
      <c r="AD26" s="112"/>
      <c r="AE26" s="112"/>
      <c r="AF26" s="110"/>
      <c r="AG26" s="110"/>
      <c r="AH26" s="110"/>
      <c r="AI26" s="110"/>
      <c r="AJ26" s="110"/>
      <c r="AK26" s="110"/>
      <c r="AL26" s="110"/>
      <c r="AM26" s="110"/>
      <c r="AN26" s="110"/>
      <c r="AO26" s="110"/>
      <c r="AP26" s="110"/>
      <c r="AQ26" s="110"/>
      <c r="AR26" s="110"/>
      <c r="AS26" s="110"/>
      <c r="AT26" s="110"/>
      <c r="AU26" s="110"/>
      <c r="AV26" s="110"/>
      <c r="AW26" s="110"/>
    </row>
    <row r="27" spans="4:80" ht="15" thickBot="1" x14ac:dyDescent="0.25">
      <c r="D27" s="181"/>
      <c r="E27" s="181"/>
      <c r="F27" s="181"/>
      <c r="G27" s="181"/>
      <c r="H27" s="181"/>
      <c r="I27" s="181"/>
      <c r="J27" s="181"/>
      <c r="K27" s="181"/>
      <c r="M27" s="181"/>
      <c r="N27" s="181"/>
      <c r="O27" s="181"/>
      <c r="Q27" s="183" t="str">
        <f>+IFERROR(VLOOKUP(M27,$M$182:$Q$186,3,FALSE)*VLOOKUP(P27,$P$182:$Q$186,3,FALSE),"")</f>
        <v/>
      </c>
      <c r="AA27" s="183"/>
      <c r="AB27" s="211"/>
      <c r="AD27" s="211"/>
      <c r="AE27" s="211"/>
      <c r="AF27" s="212"/>
      <c r="AG27" s="212"/>
      <c r="AH27" s="212"/>
      <c r="AI27" s="212"/>
      <c r="AJ27" s="212"/>
      <c r="AK27" s="114"/>
      <c r="AL27" s="114"/>
      <c r="AM27" s="212"/>
      <c r="AN27" s="213"/>
      <c r="AR27" s="212"/>
      <c r="AT27" s="212"/>
      <c r="AV27" s="212"/>
    </row>
    <row r="28" spans="4:80" ht="17.45" customHeight="1" thickTop="1" thickBot="1" x14ac:dyDescent="0.25">
      <c r="D28" s="290" t="s">
        <v>207</v>
      </c>
      <c r="E28" s="290"/>
      <c r="F28" s="290"/>
      <c r="G28" s="290"/>
      <c r="H28" s="290"/>
      <c r="I28" s="290"/>
      <c r="J28" s="290"/>
      <c r="K28" s="290"/>
      <c r="L28" s="180" t="s">
        <v>208</v>
      </c>
      <c r="M28" s="290" t="s">
        <v>209</v>
      </c>
      <c r="N28" s="290"/>
      <c r="O28" s="290"/>
      <c r="P28" s="290"/>
      <c r="Q28" s="290"/>
      <c r="R28" s="290"/>
      <c r="S28" s="290"/>
      <c r="T28" s="118"/>
      <c r="U28" s="291" t="s">
        <v>210</v>
      </c>
      <c r="V28" s="291"/>
      <c r="W28" s="291"/>
      <c r="X28" s="290" t="s">
        <v>211</v>
      </c>
      <c r="Y28" s="290"/>
      <c r="Z28" s="290"/>
      <c r="AA28" s="290"/>
      <c r="AB28" s="291">
        <v>1</v>
      </c>
      <c r="AC28" s="291"/>
      <c r="AD28" s="291"/>
      <c r="AE28" s="291"/>
      <c r="AF28" s="117"/>
      <c r="AG28" s="117"/>
      <c r="AH28" s="117"/>
      <c r="AI28" s="117"/>
      <c r="AJ28" s="117"/>
      <c r="AK28" s="117"/>
      <c r="AL28" s="117"/>
      <c r="AM28" s="117"/>
      <c r="AN28" s="117"/>
      <c r="AO28" s="117"/>
      <c r="AP28" s="117"/>
      <c r="AQ28" s="117"/>
      <c r="AR28" s="117"/>
      <c r="AS28" s="117"/>
      <c r="AT28" s="117"/>
      <c r="AU28" s="117"/>
      <c r="AV28" s="117"/>
      <c r="AW28" s="115"/>
    </row>
    <row r="29" spans="4:80" ht="36.75" customHeight="1" thickTop="1" x14ac:dyDescent="0.25">
      <c r="D29" s="326" t="s">
        <v>394</v>
      </c>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row>
  </sheetData>
  <dataConsolidate/>
  <mergeCells count="72">
    <mergeCell ref="D29:AE29"/>
    <mergeCell ref="N13:O13"/>
    <mergeCell ref="AH12:AH14"/>
    <mergeCell ref="A11:C11"/>
    <mergeCell ref="D8:G8"/>
    <mergeCell ref="D9:G9"/>
    <mergeCell ref="H9:BB9"/>
    <mergeCell ref="H8:BB8"/>
    <mergeCell ref="D13:D14"/>
    <mergeCell ref="D11:AU11"/>
    <mergeCell ref="AV11:AY11"/>
    <mergeCell ref="AZ11:BB11"/>
    <mergeCell ref="AZ13:AZ14"/>
    <mergeCell ref="E13:E14"/>
    <mergeCell ref="AA13:AA14"/>
    <mergeCell ref="H13:H14"/>
    <mergeCell ref="AX13:AX14"/>
    <mergeCell ref="BA2:BB2"/>
    <mergeCell ref="BA3:BB3"/>
    <mergeCell ref="BA4:BB4"/>
    <mergeCell ref="BA5:BB5"/>
    <mergeCell ref="AY13:AY14"/>
    <mergeCell ref="AP12:BB12"/>
    <mergeCell ref="BA13:BA14"/>
    <mergeCell ref="BB13:BB14"/>
    <mergeCell ref="AV13:AV14"/>
    <mergeCell ref="AW13:AW14"/>
    <mergeCell ref="D2:H5"/>
    <mergeCell ref="I2:AZ5"/>
    <mergeCell ref="H7:BB7"/>
    <mergeCell ref="AO13:AO14"/>
    <mergeCell ref="AN13:AN14"/>
    <mergeCell ref="AM13:AM14"/>
    <mergeCell ref="AI13:AI14"/>
    <mergeCell ref="Z13:Z14"/>
    <mergeCell ref="M13:M14"/>
    <mergeCell ref="D12:P12"/>
    <mergeCell ref="Q12:W12"/>
    <mergeCell ref="L13:L14"/>
    <mergeCell ref="K13:K14"/>
    <mergeCell ref="I13:I14"/>
    <mergeCell ref="S13:S14"/>
    <mergeCell ref="T13:T14"/>
    <mergeCell ref="D7:G7"/>
    <mergeCell ref="I23:AU23"/>
    <mergeCell ref="W13:W14"/>
    <mergeCell ref="AU13:AU14"/>
    <mergeCell ref="AT13:AT14"/>
    <mergeCell ref="AS13:AS14"/>
    <mergeCell ref="AR13:AR14"/>
    <mergeCell ref="AQ13:AQ14"/>
    <mergeCell ref="AL13:AL14"/>
    <mergeCell ref="AJ13:AJ14"/>
    <mergeCell ref="AK13:AK14"/>
    <mergeCell ref="P13:P14"/>
    <mergeCell ref="Q13:Q14"/>
    <mergeCell ref="R13:R14"/>
    <mergeCell ref="U13:U14"/>
    <mergeCell ref="V13:V14"/>
    <mergeCell ref="X28:AA28"/>
    <mergeCell ref="AB28:AE28"/>
    <mergeCell ref="D28:K28"/>
    <mergeCell ref="P26:S26"/>
    <mergeCell ref="M28:S28"/>
    <mergeCell ref="U28:W28"/>
    <mergeCell ref="D26:L26"/>
    <mergeCell ref="X12:AG12"/>
    <mergeCell ref="X13:X14"/>
    <mergeCell ref="Y13:Y14"/>
    <mergeCell ref="AP13:AP14"/>
    <mergeCell ref="AI12:AO12"/>
    <mergeCell ref="AB13:AG13"/>
  </mergeCells>
  <conditionalFormatting sqref="Q15:Q22">
    <cfRule type="cellIs" dxfId="43" priority="57" operator="equal">
      <formula>"Muy Alta"</formula>
    </cfRule>
    <cfRule type="cellIs" dxfId="42" priority="58" operator="equal">
      <formula>"Alta"</formula>
    </cfRule>
    <cfRule type="cellIs" dxfId="41" priority="59" operator="equal">
      <formula>"Media"</formula>
    </cfRule>
    <cfRule type="cellIs" dxfId="40" priority="60" operator="equal">
      <formula>"Baja"</formula>
    </cfRule>
    <cfRule type="cellIs" dxfId="39" priority="61" operator="equal">
      <formula>"Muy Baja"</formula>
    </cfRule>
  </conditionalFormatting>
  <conditionalFormatting sqref="T15:T22">
    <cfRule type="containsText" dxfId="38" priority="33" operator="containsText" text="❌">
      <formula>NOT(ISERROR(SEARCH("❌",T15)))</formula>
    </cfRule>
  </conditionalFormatting>
  <conditionalFormatting sqref="W15:W22">
    <cfRule type="cellIs" dxfId="37" priority="48" operator="equal">
      <formula>"Extremo"</formula>
    </cfRule>
    <cfRule type="cellIs" dxfId="36" priority="49" operator="equal">
      <formula>"Alto"</formula>
    </cfRule>
    <cfRule type="cellIs" dxfId="35" priority="50" operator="equal">
      <formula>"Moderado"</formula>
    </cfRule>
    <cfRule type="cellIs" dxfId="34" priority="51" operator="equal">
      <formula>"Bajo"</formula>
    </cfRule>
  </conditionalFormatting>
  <conditionalFormatting sqref="AJ15:AJ22">
    <cfRule type="cellIs" dxfId="33" priority="43" operator="equal">
      <formula>"Muy Alta"</formula>
    </cfRule>
    <cfRule type="cellIs" dxfId="32" priority="44" operator="equal">
      <formula>"Alta"</formula>
    </cfRule>
    <cfRule type="cellIs" dxfId="31" priority="45" operator="equal">
      <formula>"Media"</formula>
    </cfRule>
    <cfRule type="cellIs" dxfId="30" priority="46" operator="equal">
      <formula>"Baja"</formula>
    </cfRule>
    <cfRule type="cellIs" dxfId="29" priority="47" operator="equal">
      <formula>"Muy Baja"</formula>
    </cfRule>
  </conditionalFormatting>
  <conditionalFormatting sqref="AK25:AK27">
    <cfRule type="cellIs" dxfId="28" priority="21" stopIfTrue="1" operator="equal">
      <formula>#REF!</formula>
    </cfRule>
    <cfRule type="cellIs" dxfId="27" priority="22" operator="equal">
      <formula>#REF!</formula>
    </cfRule>
    <cfRule type="cellIs" dxfId="26" priority="23" operator="equal">
      <formula>#REF!</formula>
    </cfRule>
  </conditionalFormatting>
  <conditionalFormatting sqref="AL15:AL22">
    <cfRule type="cellIs" dxfId="25" priority="38" operator="equal">
      <formula>"Catastrófico"</formula>
    </cfRule>
    <cfRule type="cellIs" dxfId="24" priority="39" operator="equal">
      <formula>"Mayor"</formula>
    </cfRule>
    <cfRule type="cellIs" dxfId="23" priority="40" operator="equal">
      <formula>"Moderado"</formula>
    </cfRule>
    <cfRule type="cellIs" dxfId="22" priority="41" operator="equal">
      <formula>"Menor"</formula>
    </cfRule>
    <cfRule type="cellIs" dxfId="21" priority="42" operator="equal">
      <formula>"Leve"</formula>
    </cfRule>
  </conditionalFormatting>
  <conditionalFormatting sqref="AL25:AL27">
    <cfRule type="cellIs" dxfId="20" priority="24" stopIfTrue="1" operator="equal">
      <formula>#REF!</formula>
    </cfRule>
    <cfRule type="cellIs" dxfId="19" priority="25" stopIfTrue="1" operator="equal">
      <formula>#REF!</formula>
    </cfRule>
    <cfRule type="cellIs" dxfId="18" priority="26" stopIfTrue="1" operator="equal">
      <formula>#REF!</formula>
    </cfRule>
  </conditionalFormatting>
  <conditionalFormatting sqref="AN15:AN22">
    <cfRule type="cellIs" dxfId="17" priority="34" operator="equal">
      <formula>"Extremo"</formula>
    </cfRule>
    <cfRule type="cellIs" dxfId="16" priority="35" operator="equal">
      <formula>"Alto"</formula>
    </cfRule>
    <cfRule type="cellIs" dxfId="15" priority="36" operator="equal">
      <formula>"Moderado"</formula>
    </cfRule>
    <cfRule type="cellIs" dxfId="14" priority="37" operator="equal">
      <formula>"Bajo"</formula>
    </cfRule>
  </conditionalFormatting>
  <conditionalFormatting sqref="U21:U22">
    <cfRule type="cellIs" dxfId="13" priority="16" operator="equal">
      <formula>"Catastrófico"</formula>
    </cfRule>
    <cfRule type="cellIs" dxfId="12" priority="17" operator="equal">
      <formula>"Mayor"</formula>
    </cfRule>
    <cfRule type="cellIs" dxfId="11" priority="18" operator="equal">
      <formula>"Moderado"</formula>
    </cfRule>
    <cfRule type="cellIs" dxfId="10" priority="19" operator="equal">
      <formula>"Menor"</formula>
    </cfRule>
    <cfRule type="cellIs" dxfId="9" priority="20" operator="equal">
      <formula>"Leve"</formula>
    </cfRule>
  </conditionalFormatting>
  <conditionalFormatting sqref="U15:U20">
    <cfRule type="cellIs" dxfId="8" priority="1" operator="equal">
      <formula>"Catastrófico"</formula>
    </cfRule>
    <cfRule type="cellIs" dxfId="7" priority="2" operator="equal">
      <formula>"Mayor"</formula>
    </cfRule>
    <cfRule type="cellIs" dxfId="6" priority="3" operator="equal">
      <formula>"Moderado"</formula>
    </cfRule>
    <cfRule type="cellIs" dxfId="5" priority="4" operator="equal">
      <formula>"Menor"</formula>
    </cfRule>
    <cfRule type="cellIs" dxfId="4" priority="5" operator="equal">
      <formula>"Leve"</formula>
    </cfRule>
  </conditionalFormatting>
  <dataValidations count="6">
    <dataValidation type="list" allowBlank="1" showInputMessage="1" showErrorMessage="1" sqref="L25" xr:uid="{61DF7E04-DE5E-4FE1-A38F-8A138AA87D58}">
      <formula1>$L$182:$L$191</formula1>
    </dataValidation>
    <dataValidation type="list" allowBlank="1" showInputMessage="1" showErrorMessage="1" sqref="L27 AK27:AL27" xr:uid="{66A41BD7-B090-4403-937D-0435537D31DA}">
      <formula1>#REF!</formula1>
    </dataValidation>
    <dataValidation type="list" allowBlank="1" showInputMessage="1" showErrorMessage="1" sqref="AA27" xr:uid="{3BD557FD-BAB0-4660-A45C-D7AACD9880D7}">
      <formula1>$S$182:$S$183</formula1>
    </dataValidation>
    <dataValidation type="list" allowBlank="1" showInputMessage="1" showErrorMessage="1" sqref="P27" xr:uid="{6EC8CB42-9310-43CD-8FAB-388F6EFE7B5E}">
      <formula1>$P$182:$P$186</formula1>
    </dataValidation>
    <dataValidation type="list" allowBlank="1" showInputMessage="1" showErrorMessage="1" sqref="M27:O27" xr:uid="{681E5490-2B09-494D-9B90-359A2E8F22F3}">
      <formula1>$M$182:$M$186</formula1>
    </dataValidation>
    <dataValidation type="list" allowBlank="1" showInputMessage="1" showErrorMessage="1" sqref="AV27 AD27:AJ27 AB27 AR27 AT27" xr:uid="{208EF431-1729-4D5C-B151-F6757CBBD462}">
      <formula1>$AR$182:$AR$189</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4">
        <x14:dataValidation type="list" allowBlank="1" showInputMessage="1" showErrorMessage="1" xr:uid="{FFA9F3EB-8AAC-4371-8BA9-EA5BFF31F870}">
          <x14:formula1>
            <xm:f>'Opciones Tratamiento'!$B$9:$B$10</xm:f>
          </x14:formula1>
          <xm:sqref>AX15:AY22 BB15:BB22 AU15:AU22</xm:sqref>
        </x14:dataValidation>
        <x14:dataValidation type="list" allowBlank="1" showInputMessage="1" showErrorMessage="1" xr:uid="{2F8B922F-A596-4F43-8DB5-EB88E0211184}">
          <x14:formula1>
            <xm:f>'Tabla Valoración controles'!$D$4:$D$6</xm:f>
          </x14:formula1>
          <xm:sqref>AB15:AB22</xm:sqref>
        </x14:dataValidation>
        <x14:dataValidation type="list" allowBlank="1" showInputMessage="1" showErrorMessage="1" xr:uid="{DC38EDB2-F7BD-4E7B-9DDA-3C58EAD78CC5}">
          <x14:formula1>
            <xm:f>'Tabla Valoración controles'!$D$7:$D$8</xm:f>
          </x14:formula1>
          <xm:sqref>AC15:AC22</xm:sqref>
        </x14:dataValidation>
        <x14:dataValidation type="list" allowBlank="1" showInputMessage="1" showErrorMessage="1" xr:uid="{D75AC793-23AB-4ECB-AA93-972ACC7C18B9}">
          <x14:formula1>
            <xm:f>'Tabla Valoración controles'!$D$9:$D$10</xm:f>
          </x14:formula1>
          <xm:sqref>AE15:AE22</xm:sqref>
        </x14:dataValidation>
        <x14:dataValidation type="list" allowBlank="1" showInputMessage="1" showErrorMessage="1" xr:uid="{7CEE6D34-E894-4B07-9738-58E7887FE090}">
          <x14:formula1>
            <xm:f>'Tabla Valoración controles'!$D$11:$D$12</xm:f>
          </x14:formula1>
          <xm:sqref>AF15:AF22</xm:sqref>
        </x14:dataValidation>
        <x14:dataValidation type="list" allowBlank="1" showInputMessage="1" showErrorMessage="1" xr:uid="{B39FB738-8E70-4C89-BE00-31B6F6BC10CA}">
          <x14:formula1>
            <xm:f>'Tabla Valoración controles'!$D$13:$D$14</xm:f>
          </x14:formula1>
          <xm:sqref>AG15:AG22</xm:sqref>
        </x14:dataValidation>
        <x14:dataValidation type="list" allowBlank="1" showInputMessage="1" showErrorMessage="1" xr:uid="{5E056D49-2A01-4844-9657-EAFD8E3B5A80}">
          <x14:formula1>
            <xm:f>'Opciones Tratamiento'!$B$13:$B$19</xm:f>
          </x14:formula1>
          <xm:sqref>M15:M22</xm:sqref>
        </x14:dataValidation>
        <x14:dataValidation type="list" allowBlank="1" showInputMessage="1" showErrorMessage="1" xr:uid="{BCC5CE02-71F3-4D30-B2B6-0BC8D084AB56}">
          <x14:formula1>
            <xm:f>'Opciones Tratamiento'!$B$2:$B$5</xm:f>
          </x14:formula1>
          <xm:sqref>AO15:AO22</xm:sqref>
        </x14:dataValidation>
        <x14:dataValidation type="list" allowBlank="1" showInputMessage="1" showErrorMessage="1" xr:uid="{EF0C0067-1765-4F11-A967-1A801D325D81}">
          <x14:formula1>
            <xm:f>'Tabla Impacto'!$F$210:$F$221</xm:f>
          </x14:formula1>
          <xm:sqref>S15:S22</xm:sqref>
        </x14:dataValidation>
        <x14:dataValidation type="custom" allowBlank="1" showInputMessage="1" showErrorMessage="1" error="Recuerde que las acciones se generan bajo la medida de mitigar el riesgo" xr:uid="{7ED48018-4235-4B97-8418-73E7BBDB0232}">
          <x14:formula1>
            <xm:f>IF(OR(AO21='Opciones Tratamiento'!$B$2,AO21='Opciones Tratamiento'!$B$3,AO21='Opciones Tratamiento'!$B$4),ISBLANK(AO21),ISTEXT(AO21))</xm:f>
          </x14:formula1>
          <xm:sqref>AP21:AP22</xm:sqref>
        </x14:dataValidation>
        <x14:dataValidation type="custom" allowBlank="1" showInputMessage="1" showErrorMessage="1" error="Recuerde que las acciones se generan bajo la medida de mitigar el riesgo" xr:uid="{B9F9F086-C384-4D55-BBDC-46D063DF530B}">
          <x14:formula1>
            <xm:f>IF(OR(AO21='Opciones Tratamiento'!$B$2,AO21='Opciones Tratamiento'!$B$3,AO21='Opciones Tratamiento'!$B$4),ISBLANK(AO21),ISTEXT(AO21))</xm:f>
          </x14:formula1>
          <xm:sqref>AQ21:AQ22</xm:sqref>
        </x14:dataValidation>
        <x14:dataValidation type="custom" allowBlank="1" showInputMessage="1" showErrorMessage="1" error="Recuerde que las acciones se generan bajo la medida de mitigar el riesgo" xr:uid="{E3EDE35C-AB25-4047-9423-56EED39EADE9}">
          <x14:formula1>
            <xm:f>IF(OR(AO15='Opciones Tratamiento'!$B$2,AO15='Opciones Tratamiento'!$B$3,AO15='Opciones Tratamiento'!$B$4),ISBLANK(AO15),ISTEXT(AO15))</xm:f>
          </x14:formula1>
          <xm:sqref>AR15:AR22</xm:sqref>
        </x14:dataValidation>
        <x14:dataValidation type="custom" allowBlank="1" showInputMessage="1" showErrorMessage="1" error="Recuerde que las acciones se generan bajo la medida de mitigar el riesgo" xr:uid="{4313D17C-1132-4996-95F6-39D63D0B3505}">
          <x14:formula1>
            <xm:f>IF(OR(AO15='Opciones Tratamiento'!$B$2,AO15='Opciones Tratamiento'!$B$3,AO15='Opciones Tratamiento'!$B$4),ISBLANK(AO15),ISTEXT(AO15))</xm:f>
          </x14:formula1>
          <xm:sqref>AV15:AV22 AS15:AS22</xm:sqref>
        </x14:dataValidation>
        <x14:dataValidation type="custom" allowBlank="1" showInputMessage="1" showErrorMessage="1" error="Recuerde que las acciones se generan bajo la medida de mitigar el riesgo" xr:uid="{5067E0A1-85BC-4774-9D87-F4D5111F4D71}">
          <x14:formula1>
            <xm:f>IF(OR(AO15='Opciones Tratamiento'!$B$2,AO15='Opciones Tratamiento'!$B$3,AO15='Opciones Tratamiento'!$B$4),ISBLANK(AO15),ISTEXT(AO15))</xm:f>
          </x14:formula1>
          <xm:sqref>AW15:AW22 AZ15:AZ22 AT15:AT22</xm:sqref>
        </x14:dataValidation>
        <x14:dataValidation type="list" allowBlank="1" showInputMessage="1" showErrorMessage="1" xr:uid="{9E41A0A5-9033-48F4-A523-E78EEE31291B}">
          <x14:formula1>
            <xm:f>Listas!$B$2:$B$7</xm:f>
          </x14:formula1>
          <xm:sqref>H15:H22</xm:sqref>
        </x14:dataValidation>
        <x14:dataValidation type="list" allowBlank="1" showInputMessage="1" showErrorMessage="1" xr:uid="{E1211B7A-6A4E-4A48-9C6D-50DFE53A34CF}">
          <x14:formula1>
            <xm:f>Listas!$C$2:$C$6</xm:f>
          </x14:formula1>
          <xm:sqref>N15:N22</xm:sqref>
        </x14:dataValidation>
        <x14:dataValidation type="list" allowBlank="1" showInputMessage="1" showErrorMessage="1" xr:uid="{B88BA28A-2600-4BF8-8D1C-1591DFA3694A}">
          <x14:formula1>
            <xm:f>Listas!$D$2:$D$5</xm:f>
          </x14:formula1>
          <xm:sqref>O15:O22</xm:sqref>
        </x14:dataValidation>
        <x14:dataValidation type="custom" allowBlank="1" showInputMessage="1" showErrorMessage="1" error="Recuerde que las acciones se generan bajo la medida de mitigar el riesgo" xr:uid="{B9883EC3-2B93-49BB-8FD9-A1B582EB3BDF}">
          <x14:formula1>
            <xm:f>IF(OR(AU15='Opciones Tratamiento'!$B$2,AU15='Opciones Tratamiento'!$B$3,AU15='Opciones Tratamiento'!$B$4),ISBLANK(AU15),ISTEXT(AU15))</xm:f>
          </x14:formula1>
          <xm:sqref>BA15:BA22</xm:sqref>
        </x14:dataValidation>
        <x14:dataValidation type="list" allowBlank="1" showInputMessage="1" showErrorMessage="1" xr:uid="{C1C18457-6497-4468-A0EC-5756D2A505AB}">
          <x14:formula1>
            <xm:f>Hoja2!$B$3:$B$18</xm:f>
          </x14:formula1>
          <xm:sqref>E15:E22</xm:sqref>
        </x14:dataValidation>
        <x14:dataValidation type="list" allowBlank="1" showInputMessage="1" showErrorMessage="1" xr:uid="{30B1B799-4F7E-4DF0-8163-3420DCED9D9B}">
          <x14:formula1>
            <xm:f>Hoja2!$D$3:$D$21</xm:f>
          </x14:formula1>
          <xm:sqref>F15:F22</xm:sqref>
        </x14:dataValidation>
        <x14:dataValidation type="list" allowBlank="1" showInputMessage="1" showErrorMessage="1" xr:uid="{4543C4BE-F1CB-4CCC-8B32-CEE48E0F43C3}">
          <x14:formula1>
            <xm:f>Hoja2!$E$3:$E$23</xm:f>
          </x14:formula1>
          <xm:sqref>G15:G22</xm:sqref>
        </x14:dataValidation>
        <x14:dataValidation type="list" allowBlank="1" showInputMessage="1" showErrorMessage="1" xr:uid="{4E004354-5747-438C-A86B-2A9A0E395425}">
          <x14:formula1>
            <xm:f>[mapaderiesgodocenciaibti24.xlsx]Listas!#REF!</xm:f>
          </x14:formula1>
          <xm:sqref>L16</xm:sqref>
        </x14:dataValidation>
        <x14:dataValidation type="custom" allowBlank="1" showInputMessage="1" showErrorMessage="1" error="Recuerde que las acciones se generan bajo la medida de mitigar el riesgo" xr:uid="{56A3B0DF-E9FD-46E5-8196-31F63D6EBEF5}">
          <x14:formula1>
            <xm:f>IF(OR(AO15='C:\Users\ANDRES\Downloads\[MAPA DE RIESGOS IBTI 2022 (1).xlsx]Opciones Tratamiento'!#REF!,AO15='C:\Users\ANDRES\Downloads\[MAPA DE RIESGOS IBTI 2022 (1).xlsx]Opciones Tratamiento'!#REF!,AO15='C:\Users\ANDRES\Downloads\[MAPA DE RIESGOS IBTI 2022 (1).xlsx]Opciones Tratamiento'!#REF!),ISBLANK(AO15),ISTEXT(AO15))</xm:f>
          </x14:formula1>
          <xm:sqref>AP15:AP17</xm:sqref>
        </x14:dataValidation>
        <x14:dataValidation type="custom" allowBlank="1" showInputMessage="1" showErrorMessage="1" error="Recuerde que las acciones se generan bajo la medida de mitigar el riesgo" xr:uid="{3B164F92-C0BC-41F1-BA36-1AF0067650DF}">
          <x14:formula1>
            <xm:f>IF(OR(AO16='C:\Users\ANDRES\Downloads\[MAPA DE RIESGOS IBTI 2022 (1).xlsx]Opciones Tratamiento'!#REF!,AO16='C:\Users\ANDRES\Downloads\[MAPA DE RIESGOS IBTI 2022 (1).xlsx]Opciones Tratamiento'!#REF!,AO16='C:\Users\ANDRES\Downloads\[MAPA DE RIESGOS IBTI 2022 (1).xlsx]Opciones Tratamiento'!#REF!),ISBLANK(AO16),ISTEXT(AO16))</xm:f>
          </x14:formula1>
          <xm:sqref>AQ16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6313-6C3E-4B0A-BDA9-53D74F6F275D}">
  <dimension ref="B1:R13"/>
  <sheetViews>
    <sheetView workbookViewId="0">
      <selection activeCell="D8" sqref="D8"/>
    </sheetView>
  </sheetViews>
  <sheetFormatPr baseColWidth="10" defaultRowHeight="15" x14ac:dyDescent="0.25"/>
  <cols>
    <col min="1" max="1" width="4" customWidth="1"/>
    <col min="2" max="3" width="31.140625" customWidth="1"/>
    <col min="4" max="4" width="30.42578125" customWidth="1"/>
    <col min="5" max="5" width="24.42578125" customWidth="1"/>
    <col min="6" max="6" width="22.85546875" customWidth="1"/>
    <col min="7" max="7" width="37" customWidth="1"/>
    <col min="8" max="8" width="21.140625" customWidth="1"/>
    <col min="9" max="9" width="13.85546875" customWidth="1"/>
    <col min="10" max="10" width="17.28515625" customWidth="1"/>
    <col min="13" max="13" width="15.7109375" customWidth="1"/>
    <col min="14" max="14" width="14.85546875" customWidth="1"/>
    <col min="17" max="17" width="24.7109375" customWidth="1"/>
    <col min="18" max="18" width="29.5703125" customWidth="1"/>
  </cols>
  <sheetData>
    <row r="1" spans="2:18" x14ac:dyDescent="0.25">
      <c r="B1" s="344" t="s">
        <v>137</v>
      </c>
      <c r="C1" s="344"/>
      <c r="D1" s="344"/>
      <c r="E1" s="344"/>
      <c r="F1" s="344"/>
      <c r="G1" s="344"/>
      <c r="H1" s="344"/>
      <c r="I1" s="344"/>
      <c r="J1" s="344"/>
      <c r="L1" s="344" t="s">
        <v>139</v>
      </c>
      <c r="M1" s="344"/>
      <c r="N1" s="344"/>
      <c r="O1" s="344"/>
      <c r="P1" s="344"/>
      <c r="Q1" s="344"/>
      <c r="R1" s="344"/>
    </row>
    <row r="2" spans="2:18" ht="50.25" customHeight="1" x14ac:dyDescent="0.25">
      <c r="B2" s="175" t="s">
        <v>378</v>
      </c>
      <c r="C2" s="175" t="s">
        <v>382</v>
      </c>
      <c r="D2" s="174" t="s">
        <v>2</v>
      </c>
      <c r="E2" s="174" t="s">
        <v>317</v>
      </c>
      <c r="F2" s="174" t="s">
        <v>366</v>
      </c>
      <c r="G2" s="175" t="s">
        <v>368</v>
      </c>
      <c r="H2" s="176"/>
      <c r="I2" s="175" t="s">
        <v>230</v>
      </c>
      <c r="J2" s="174" t="s">
        <v>239</v>
      </c>
      <c r="L2" s="173" t="s">
        <v>13</v>
      </c>
      <c r="M2" s="173" t="s">
        <v>17</v>
      </c>
      <c r="N2" s="173" t="s">
        <v>18</v>
      </c>
      <c r="O2" s="173" t="s">
        <v>21</v>
      </c>
      <c r="P2" s="173" t="s">
        <v>24</v>
      </c>
      <c r="Q2" s="173" t="s">
        <v>29</v>
      </c>
      <c r="R2" s="177" t="s">
        <v>85</v>
      </c>
    </row>
    <row r="3" spans="2:18" ht="25.5" x14ac:dyDescent="0.25">
      <c r="B3" s="18" t="s">
        <v>219</v>
      </c>
      <c r="C3" s="18" t="s">
        <v>383</v>
      </c>
      <c r="D3" s="116" t="s">
        <v>131</v>
      </c>
      <c r="E3" s="116" t="s">
        <v>313</v>
      </c>
      <c r="F3" t="s">
        <v>225</v>
      </c>
      <c r="G3" s="116" t="s">
        <v>128</v>
      </c>
      <c r="I3" t="s">
        <v>369</v>
      </c>
      <c r="J3" t="s">
        <v>236</v>
      </c>
      <c r="L3" s="2" t="s">
        <v>14</v>
      </c>
      <c r="M3" s="2" t="s">
        <v>10</v>
      </c>
      <c r="N3" s="2" t="s">
        <v>19</v>
      </c>
      <c r="O3" s="2" t="s">
        <v>22</v>
      </c>
      <c r="P3" s="2" t="s">
        <v>25</v>
      </c>
      <c r="Q3" s="2" t="s">
        <v>31</v>
      </c>
      <c r="R3" t="s">
        <v>39</v>
      </c>
    </row>
    <row r="4" spans="2:18" ht="31.5" customHeight="1" x14ac:dyDescent="0.25">
      <c r="B4" s="18" t="s">
        <v>216</v>
      </c>
      <c r="C4" s="18" t="s">
        <v>384</v>
      </c>
      <c r="D4" s="116" t="s">
        <v>130</v>
      </c>
      <c r="E4" s="116" t="s">
        <v>314</v>
      </c>
      <c r="F4" t="s">
        <v>218</v>
      </c>
      <c r="G4" s="116" t="s">
        <v>122</v>
      </c>
      <c r="I4" t="s">
        <v>370</v>
      </c>
      <c r="J4" t="s">
        <v>237</v>
      </c>
      <c r="L4" s="2" t="s">
        <v>15</v>
      </c>
      <c r="M4" s="2" t="s">
        <v>9</v>
      </c>
      <c r="N4" s="2" t="s">
        <v>20</v>
      </c>
      <c r="O4" s="2" t="s">
        <v>23</v>
      </c>
      <c r="P4" s="2" t="s">
        <v>26</v>
      </c>
      <c r="Q4" s="2" t="s">
        <v>32</v>
      </c>
      <c r="R4" t="s">
        <v>40</v>
      </c>
    </row>
    <row r="5" spans="2:18" ht="51.75" customHeight="1" x14ac:dyDescent="0.25">
      <c r="B5" s="18" t="s">
        <v>217</v>
      </c>
      <c r="C5" s="18" t="s">
        <v>385</v>
      </c>
      <c r="D5" s="116" t="s">
        <v>132</v>
      </c>
      <c r="E5" s="116" t="s">
        <v>315</v>
      </c>
      <c r="F5" t="s">
        <v>226</v>
      </c>
      <c r="G5" s="116" t="s">
        <v>125</v>
      </c>
      <c r="I5" t="s">
        <v>231</v>
      </c>
      <c r="J5" t="s">
        <v>238</v>
      </c>
      <c r="L5" s="2" t="s">
        <v>16</v>
      </c>
      <c r="P5" s="2" t="s">
        <v>27</v>
      </c>
      <c r="Q5" s="2" t="s">
        <v>30</v>
      </c>
    </row>
    <row r="6" spans="2:18" ht="24.75" customHeight="1" x14ac:dyDescent="0.25">
      <c r="B6" s="18" t="s">
        <v>218</v>
      </c>
      <c r="C6" s="18" t="s">
        <v>386</v>
      </c>
      <c r="D6" s="116" t="s">
        <v>312</v>
      </c>
      <c r="E6" t="s">
        <v>374</v>
      </c>
      <c r="F6" t="s">
        <v>227</v>
      </c>
      <c r="G6" s="116" t="s">
        <v>123</v>
      </c>
      <c r="I6" t="s">
        <v>233</v>
      </c>
      <c r="J6" t="s">
        <v>316</v>
      </c>
      <c r="Q6" s="2" t="s">
        <v>134</v>
      </c>
    </row>
    <row r="7" spans="2:18" ht="26.25" customHeight="1" x14ac:dyDescent="0.25">
      <c r="B7" s="18" t="s">
        <v>222</v>
      </c>
      <c r="C7" s="18" t="s">
        <v>387</v>
      </c>
      <c r="D7" s="116" t="s">
        <v>395</v>
      </c>
      <c r="F7" t="s">
        <v>228</v>
      </c>
      <c r="G7" s="116" t="s">
        <v>124</v>
      </c>
      <c r="I7" t="s">
        <v>371</v>
      </c>
      <c r="Q7" s="2" t="s">
        <v>135</v>
      </c>
    </row>
    <row r="8" spans="2:18" ht="30" x14ac:dyDescent="0.25">
      <c r="B8" s="18" t="s">
        <v>310</v>
      </c>
      <c r="C8" s="18"/>
      <c r="D8" s="116"/>
      <c r="F8" t="s">
        <v>229</v>
      </c>
      <c r="G8" s="116" t="s">
        <v>126</v>
      </c>
      <c r="I8" s="116" t="s">
        <v>372</v>
      </c>
    </row>
    <row r="9" spans="2:18" ht="31.5" customHeight="1" x14ac:dyDescent="0.25">
      <c r="B9" s="18" t="s">
        <v>381</v>
      </c>
      <c r="C9" s="18"/>
      <c r="D9" s="116"/>
      <c r="G9" s="116" t="s">
        <v>127</v>
      </c>
      <c r="I9" t="s">
        <v>373</v>
      </c>
    </row>
    <row r="10" spans="2:18" x14ac:dyDescent="0.25">
      <c r="B10" s="18" t="s">
        <v>220</v>
      </c>
      <c r="C10" s="18"/>
      <c r="D10" s="116"/>
      <c r="I10" t="s">
        <v>374</v>
      </c>
    </row>
    <row r="11" spans="2:18" x14ac:dyDescent="0.25">
      <c r="B11" s="18" t="s">
        <v>379</v>
      </c>
      <c r="C11" s="18"/>
      <c r="D11" s="116"/>
    </row>
    <row r="12" spans="2:18" x14ac:dyDescent="0.25">
      <c r="B12" s="18" t="s">
        <v>380</v>
      </c>
      <c r="C12" s="18"/>
      <c r="I12" t="s">
        <v>374</v>
      </c>
    </row>
    <row r="13" spans="2:18" x14ac:dyDescent="0.25">
      <c r="B13" s="18" t="s">
        <v>223</v>
      </c>
      <c r="C13" s="18"/>
    </row>
  </sheetData>
  <mergeCells count="2">
    <mergeCell ref="B1:J1"/>
    <mergeCell ref="L1:R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F7EC-262C-45D7-BEF4-149806A0D01C}">
  <dimension ref="B2:B30"/>
  <sheetViews>
    <sheetView zoomScale="70" zoomScaleNormal="70" workbookViewId="0">
      <selection activeCell="O24" sqref="O24"/>
    </sheetView>
  </sheetViews>
  <sheetFormatPr baseColWidth="10" defaultRowHeight="15" x14ac:dyDescent="0.25"/>
  <sheetData>
    <row r="2" spans="2:2" x14ac:dyDescent="0.25">
      <c r="B2" t="s">
        <v>375</v>
      </c>
    </row>
    <row r="30" spans="2:2" x14ac:dyDescent="0.25">
      <c r="B30" t="s">
        <v>376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B0319-0BDC-4561-B17A-B95BBE2F0E97}">
  <dimension ref="C1:D75"/>
  <sheetViews>
    <sheetView topLeftCell="B7" workbookViewId="0">
      <selection activeCell="C41" sqref="C41"/>
    </sheetView>
  </sheetViews>
  <sheetFormatPr baseColWidth="10" defaultRowHeight="15" x14ac:dyDescent="0.25"/>
  <cols>
    <col min="3" max="3" width="119" customWidth="1"/>
    <col min="4" max="4" width="33.140625" customWidth="1"/>
  </cols>
  <sheetData>
    <row r="1" spans="3:4" ht="15.75" thickBot="1" x14ac:dyDescent="0.3"/>
    <row r="2" spans="3:4" x14ac:dyDescent="0.25">
      <c r="C2" s="345" t="s">
        <v>318</v>
      </c>
      <c r="D2" s="346"/>
    </row>
    <row r="3" spans="3:4" x14ac:dyDescent="0.25">
      <c r="C3" s="347"/>
      <c r="D3" s="348"/>
    </row>
    <row r="4" spans="3:4" ht="15.75" thickBot="1" x14ac:dyDescent="0.3">
      <c r="C4" s="158" t="s">
        <v>319</v>
      </c>
      <c r="D4" s="159" t="s">
        <v>320</v>
      </c>
    </row>
    <row r="5" spans="3:4" ht="30" customHeight="1" x14ac:dyDescent="0.25">
      <c r="C5" s="160" t="s">
        <v>321</v>
      </c>
      <c r="D5" s="161">
        <v>1</v>
      </c>
    </row>
    <row r="6" spans="3:4" ht="28.5" customHeight="1" x14ac:dyDescent="0.25">
      <c r="C6" s="162" t="s">
        <v>322</v>
      </c>
      <c r="D6" s="163">
        <v>1</v>
      </c>
    </row>
    <row r="7" spans="3:4" ht="28.5" customHeight="1" x14ac:dyDescent="0.25">
      <c r="C7" s="164" t="s">
        <v>323</v>
      </c>
      <c r="D7" s="163">
        <v>1</v>
      </c>
    </row>
    <row r="8" spans="3:4" ht="28.5" customHeight="1" x14ac:dyDescent="0.25">
      <c r="C8" s="164" t="s">
        <v>324</v>
      </c>
      <c r="D8" s="163">
        <v>1</v>
      </c>
    </row>
    <row r="9" spans="3:4" ht="18.600000000000001" customHeight="1" x14ac:dyDescent="0.25">
      <c r="C9" s="164" t="s">
        <v>325</v>
      </c>
      <c r="D9" s="163">
        <v>1</v>
      </c>
    </row>
    <row r="10" spans="3:4" ht="28.5" customHeight="1" x14ac:dyDescent="0.25">
      <c r="C10" s="164" t="s">
        <v>326</v>
      </c>
      <c r="D10" s="163">
        <v>1</v>
      </c>
    </row>
    <row r="11" spans="3:4" ht="21" customHeight="1" x14ac:dyDescent="0.25">
      <c r="C11" s="162" t="s">
        <v>327</v>
      </c>
      <c r="D11" s="163">
        <v>1</v>
      </c>
    </row>
    <row r="12" spans="3:4" ht="21" customHeight="1" x14ac:dyDescent="0.25">
      <c r="C12" s="162" t="s">
        <v>328</v>
      </c>
      <c r="D12" s="163">
        <v>1</v>
      </c>
    </row>
    <row r="13" spans="3:4" ht="21.6" customHeight="1" x14ac:dyDescent="0.25">
      <c r="C13" s="162" t="s">
        <v>329</v>
      </c>
      <c r="D13" s="163">
        <v>1</v>
      </c>
    </row>
    <row r="14" spans="3:4" ht="28.5" customHeight="1" x14ac:dyDescent="0.25">
      <c r="C14" s="162" t="s">
        <v>330</v>
      </c>
      <c r="D14" s="163">
        <v>1</v>
      </c>
    </row>
    <row r="15" spans="3:4" ht="22.5" customHeight="1" x14ac:dyDescent="0.25">
      <c r="C15" s="165"/>
      <c r="D15" s="163">
        <v>1</v>
      </c>
    </row>
    <row r="16" spans="3:4" ht="28.5" customHeight="1" x14ac:dyDescent="0.25">
      <c r="C16" s="166" t="s">
        <v>331</v>
      </c>
      <c r="D16" s="167"/>
    </row>
    <row r="17" spans="3:4" ht="28.5" customHeight="1" x14ac:dyDescent="0.25">
      <c r="C17" s="160" t="s">
        <v>332</v>
      </c>
      <c r="D17" s="163">
        <v>1</v>
      </c>
    </row>
    <row r="18" spans="3:4" ht="28.5" customHeight="1" x14ac:dyDescent="0.25">
      <c r="C18" s="160" t="s">
        <v>333</v>
      </c>
      <c r="D18" s="163">
        <v>1</v>
      </c>
    </row>
    <row r="19" spans="3:4" ht="28.5" customHeight="1" x14ac:dyDescent="0.25">
      <c r="C19" s="160" t="s">
        <v>334</v>
      </c>
      <c r="D19" s="163">
        <v>1</v>
      </c>
    </row>
    <row r="20" spans="3:4" ht="28.5" customHeight="1" x14ac:dyDescent="0.25">
      <c r="C20" s="162" t="s">
        <v>335</v>
      </c>
      <c r="D20" s="163">
        <v>1</v>
      </c>
    </row>
    <row r="21" spans="3:4" ht="28.5" customHeight="1" x14ac:dyDescent="0.25">
      <c r="C21" s="160" t="s">
        <v>336</v>
      </c>
      <c r="D21" s="163">
        <v>1</v>
      </c>
    </row>
    <row r="22" spans="3:4" ht="28.5" customHeight="1" x14ac:dyDescent="0.25">
      <c r="C22" s="168" t="s">
        <v>337</v>
      </c>
      <c r="D22" s="163">
        <v>1</v>
      </c>
    </row>
    <row r="23" spans="3:4" ht="28.5" customHeight="1" x14ac:dyDescent="0.25">
      <c r="C23" s="160" t="s">
        <v>338</v>
      </c>
      <c r="D23" s="163">
        <v>1</v>
      </c>
    </row>
    <row r="24" spans="3:4" ht="28.5" customHeight="1" x14ac:dyDescent="0.25">
      <c r="C24" s="160" t="s">
        <v>339</v>
      </c>
      <c r="D24" s="163">
        <v>1</v>
      </c>
    </row>
    <row r="25" spans="3:4" ht="28.5" customHeight="1" x14ac:dyDescent="0.25">
      <c r="C25" s="165"/>
      <c r="D25" s="163">
        <v>1</v>
      </c>
    </row>
    <row r="26" spans="3:4" ht="28.5" customHeight="1" x14ac:dyDescent="0.25">
      <c r="C26" s="165"/>
      <c r="D26" s="163">
        <v>1</v>
      </c>
    </row>
    <row r="27" spans="3:4" ht="28.5" customHeight="1" x14ac:dyDescent="0.25">
      <c r="C27" s="166" t="s">
        <v>340</v>
      </c>
      <c r="D27" s="169"/>
    </row>
    <row r="28" spans="3:4" ht="28.5" customHeight="1" x14ac:dyDescent="0.25">
      <c r="C28" s="164" t="s">
        <v>341</v>
      </c>
      <c r="D28" s="163">
        <v>1</v>
      </c>
    </row>
    <row r="29" spans="3:4" ht="28.5" customHeight="1" x14ac:dyDescent="0.25">
      <c r="C29" s="164" t="s">
        <v>342</v>
      </c>
      <c r="D29" s="163">
        <v>1</v>
      </c>
    </row>
    <row r="30" spans="3:4" ht="28.5" customHeight="1" x14ac:dyDescent="0.25">
      <c r="C30" s="164" t="s">
        <v>343</v>
      </c>
      <c r="D30" s="163">
        <v>1</v>
      </c>
    </row>
    <row r="31" spans="3:4" ht="28.5" customHeight="1" x14ac:dyDescent="0.25">
      <c r="C31" s="164" t="s">
        <v>344</v>
      </c>
      <c r="D31" s="163">
        <v>1</v>
      </c>
    </row>
    <row r="32" spans="3:4" ht="28.5" customHeight="1" x14ac:dyDescent="0.25">
      <c r="C32" s="164" t="s">
        <v>345</v>
      </c>
      <c r="D32" s="163">
        <v>1</v>
      </c>
    </row>
    <row r="33" spans="3:4" ht="28.5" customHeight="1" x14ac:dyDescent="0.25">
      <c r="C33" s="170" t="s">
        <v>346</v>
      </c>
      <c r="D33" s="163">
        <v>1</v>
      </c>
    </row>
    <row r="34" spans="3:4" ht="28.5" customHeight="1" x14ac:dyDescent="0.25">
      <c r="C34" s="162" t="s">
        <v>347</v>
      </c>
      <c r="D34" s="163">
        <v>1</v>
      </c>
    </row>
    <row r="35" spans="3:4" ht="28.5" customHeight="1" x14ac:dyDescent="0.25">
      <c r="C35" s="164" t="s">
        <v>348</v>
      </c>
      <c r="D35" s="163">
        <v>1</v>
      </c>
    </row>
    <row r="36" spans="3:4" ht="28.5" customHeight="1" x14ac:dyDescent="0.25">
      <c r="C36" s="164" t="s">
        <v>349</v>
      </c>
      <c r="D36" s="163">
        <v>1</v>
      </c>
    </row>
    <row r="37" spans="3:4" ht="28.5" customHeight="1" x14ac:dyDescent="0.25">
      <c r="C37" s="164" t="s">
        <v>350</v>
      </c>
      <c r="D37" s="163">
        <v>1</v>
      </c>
    </row>
    <row r="38" spans="3:4" ht="28.5" customHeight="1" x14ac:dyDescent="0.25">
      <c r="C38" s="162" t="s">
        <v>351</v>
      </c>
      <c r="D38" s="163">
        <v>1</v>
      </c>
    </row>
    <row r="39" spans="3:4" ht="28.5" customHeight="1" x14ac:dyDescent="0.25">
      <c r="C39" s="170" t="s">
        <v>352</v>
      </c>
      <c r="D39" s="163">
        <v>1</v>
      </c>
    </row>
    <row r="40" spans="3:4" ht="28.5" customHeight="1" x14ac:dyDescent="0.25">
      <c r="C40" s="170" t="s">
        <v>353</v>
      </c>
      <c r="D40" s="163">
        <v>1</v>
      </c>
    </row>
    <row r="41" spans="3:4" ht="28.5" customHeight="1" x14ac:dyDescent="0.25">
      <c r="C41" s="170" t="s">
        <v>354</v>
      </c>
      <c r="D41" s="163">
        <v>1</v>
      </c>
    </row>
    <row r="42" spans="3:4" ht="28.5" customHeight="1" x14ac:dyDescent="0.25">
      <c r="C42" s="170" t="s">
        <v>355</v>
      </c>
      <c r="D42" s="163">
        <v>1</v>
      </c>
    </row>
    <row r="43" spans="3:4" ht="28.5" customHeight="1" x14ac:dyDescent="0.25">
      <c r="C43" s="171"/>
      <c r="D43" s="163"/>
    </row>
    <row r="44" spans="3:4" ht="28.5" customHeight="1" x14ac:dyDescent="0.25">
      <c r="C44" s="171"/>
      <c r="D44" s="163"/>
    </row>
    <row r="45" spans="3:4" ht="28.5" customHeight="1" x14ac:dyDescent="0.25">
      <c r="C45" s="166" t="s">
        <v>356</v>
      </c>
      <c r="D45" s="169"/>
    </row>
    <row r="46" spans="3:4" ht="28.5" customHeight="1" x14ac:dyDescent="0.25">
      <c r="C46" s="170" t="s">
        <v>357</v>
      </c>
      <c r="D46" s="163">
        <v>1</v>
      </c>
    </row>
    <row r="47" spans="3:4" ht="28.5" customHeight="1" x14ac:dyDescent="0.25">
      <c r="C47" s="170" t="s">
        <v>358</v>
      </c>
      <c r="D47" s="163">
        <v>1</v>
      </c>
    </row>
    <row r="48" spans="3:4" ht="28.5" customHeight="1" x14ac:dyDescent="0.25">
      <c r="C48" s="170" t="s">
        <v>359</v>
      </c>
      <c r="D48" s="163">
        <v>1</v>
      </c>
    </row>
    <row r="49" spans="3:4" ht="28.5" customHeight="1" x14ac:dyDescent="0.25">
      <c r="C49" s="170" t="s">
        <v>360</v>
      </c>
      <c r="D49" s="163">
        <v>1</v>
      </c>
    </row>
    <row r="50" spans="3:4" ht="28.5" customHeight="1" x14ac:dyDescent="0.25">
      <c r="C50" s="172" t="s">
        <v>361</v>
      </c>
      <c r="D50" s="163">
        <v>1</v>
      </c>
    </row>
    <row r="51" spans="3:4" ht="28.5" customHeight="1" x14ac:dyDescent="0.25">
      <c r="C51" s="172" t="s">
        <v>362</v>
      </c>
      <c r="D51" s="163">
        <v>1</v>
      </c>
    </row>
    <row r="52" spans="3:4" ht="28.5" customHeight="1" x14ac:dyDescent="0.25">
      <c r="C52" s="172" t="s">
        <v>363</v>
      </c>
      <c r="D52" s="163">
        <v>1</v>
      </c>
    </row>
    <row r="53" spans="3:4" ht="28.5" customHeight="1" x14ac:dyDescent="0.25">
      <c r="C53" s="160" t="s">
        <v>364</v>
      </c>
      <c r="D53" s="163">
        <v>1</v>
      </c>
    </row>
    <row r="54" spans="3:4" ht="28.5" customHeight="1" x14ac:dyDescent="0.25">
      <c r="C54" s="160" t="s">
        <v>365</v>
      </c>
      <c r="D54" s="163">
        <v>1</v>
      </c>
    </row>
    <row r="55" spans="3:4" ht="28.5" customHeight="1" x14ac:dyDescent="0.25"/>
    <row r="56" spans="3:4" ht="11.1" customHeight="1" x14ac:dyDescent="0.25"/>
    <row r="57" spans="3:4" ht="11.1" customHeight="1" x14ac:dyDescent="0.25"/>
    <row r="58" spans="3:4" ht="11.1" customHeight="1" x14ac:dyDescent="0.25"/>
    <row r="59" spans="3:4" ht="11.1" customHeight="1" x14ac:dyDescent="0.25"/>
    <row r="60" spans="3:4" ht="11.1" customHeight="1" x14ac:dyDescent="0.25"/>
    <row r="61" spans="3:4" ht="11.1" customHeight="1" x14ac:dyDescent="0.25"/>
    <row r="62" spans="3:4" ht="11.1" customHeight="1" x14ac:dyDescent="0.25"/>
    <row r="63" spans="3:4" ht="11.1" customHeight="1" x14ac:dyDescent="0.25"/>
    <row r="64" spans="3: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sheetData>
  <mergeCells count="1">
    <mergeCell ref="C2:D3"/>
  </mergeCells>
  <conditionalFormatting sqref="D5:D15 D17:D26 D43:D44">
    <cfRule type="iconSet" priority="6">
      <iconSet>
        <cfvo type="percent" val="0"/>
        <cfvo type="percent" val="33"/>
        <cfvo type="percent" val="67"/>
      </iconSet>
    </cfRule>
  </conditionalFormatting>
  <conditionalFormatting sqref="D28:D42">
    <cfRule type="iconSet" priority="4">
      <iconSet>
        <cfvo type="percent" val="0"/>
        <cfvo type="percent" val="33"/>
        <cfvo type="percent" val="67"/>
      </iconSet>
    </cfRule>
  </conditionalFormatting>
  <conditionalFormatting sqref="D46:D54">
    <cfRule type="iconSet" priority="2">
      <iconSet>
        <cfvo type="percent" val="0"/>
        <cfvo type="percent" val="33"/>
        <cfvo type="percent" val="67"/>
      </iconSe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5" id="{06EB6435-C432-4D19-A0A0-EA03417474CA}">
            <x14:iconSet showValue="0" custom="1">
              <x14:cfvo type="percent">
                <xm:f>0</xm:f>
              </x14:cfvo>
              <x14:cfvo type="percent">
                <xm:f>0</xm:f>
              </x14:cfvo>
              <x14:cfvo type="num">
                <xm:f>1</xm:f>
              </x14:cfvo>
              <x14:cfIcon iconSet="3Symbols" iconId="0"/>
              <x14:cfIcon iconSet="3Symbols" iconId="0"/>
              <x14:cfIcon iconSet="3Symbols" iconId="2"/>
            </x14:iconSet>
          </x14:cfRule>
          <xm:sqref>D5:D15 D17:D26 D43:D44</xm:sqref>
        </x14:conditionalFormatting>
        <x14:conditionalFormatting xmlns:xm="http://schemas.microsoft.com/office/excel/2006/main">
          <x14:cfRule type="iconSet" priority="3" id="{381B375A-42D7-49A6-A52D-2130434D1021}">
            <x14:iconSet showValue="0" custom="1">
              <x14:cfvo type="percent">
                <xm:f>0</xm:f>
              </x14:cfvo>
              <x14:cfvo type="percent">
                <xm:f>0</xm:f>
              </x14:cfvo>
              <x14:cfvo type="num">
                <xm:f>1</xm:f>
              </x14:cfvo>
              <x14:cfIcon iconSet="3Symbols" iconId="0"/>
              <x14:cfIcon iconSet="3Symbols" iconId="0"/>
              <x14:cfIcon iconSet="3Symbols" iconId="2"/>
            </x14:iconSet>
          </x14:cfRule>
          <xm:sqref>D28:D42</xm:sqref>
        </x14:conditionalFormatting>
        <x14:conditionalFormatting xmlns:xm="http://schemas.microsoft.com/office/excel/2006/main">
          <x14:cfRule type="iconSet" priority="1" id="{05A66E2B-23A5-4AC3-BFE1-977F769F42E5}">
            <x14:iconSet showValue="0" custom="1">
              <x14:cfvo type="percent">
                <xm:f>0</xm:f>
              </x14:cfvo>
              <x14:cfvo type="percent">
                <xm:f>0</xm:f>
              </x14:cfvo>
              <x14:cfvo type="num">
                <xm:f>1</xm:f>
              </x14:cfvo>
              <x14:cfIcon iconSet="3Symbols" iconId="0"/>
              <x14:cfIcon iconSet="3Symbols" iconId="0"/>
              <x14:cfIcon iconSet="3Symbols" iconId="2"/>
            </x14:iconSet>
          </x14:cfRule>
          <xm:sqref>D46:D54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145"/>
  <sheetViews>
    <sheetView showGridLines="0" zoomScale="60" zoomScaleNormal="60" workbookViewId="0">
      <pane ySplit="7" topLeftCell="A8" activePane="bottomLeft" state="frozen"/>
      <selection pane="bottomLeft"/>
    </sheetView>
  </sheetViews>
  <sheetFormatPr baseColWidth="10" defaultRowHeight="15" x14ac:dyDescent="0.25"/>
  <cols>
    <col min="1" max="1" width="5.28515625" customWidth="1"/>
    <col min="2" max="2" width="8.85546875" customWidth="1"/>
    <col min="3" max="3" width="9" customWidth="1"/>
    <col min="4" max="41" width="5.7109375" customWidth="1"/>
    <col min="43" max="48" width="5.7109375" customWidth="1"/>
  </cols>
  <sheetData>
    <row r="1" spans="1:101" ht="15.75" thickBot="1" x14ac:dyDescent="0.3"/>
    <row r="2" spans="1:101" ht="15" customHeight="1" x14ac:dyDescent="0.25">
      <c r="D2" s="361" t="s">
        <v>251</v>
      </c>
      <c r="E2" s="362"/>
      <c r="F2" s="362"/>
      <c r="G2" s="362"/>
      <c r="H2" s="362"/>
      <c r="I2" s="362"/>
      <c r="J2" s="362"/>
      <c r="K2" s="363"/>
      <c r="L2" s="352" t="s">
        <v>205</v>
      </c>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4"/>
      <c r="AP2" s="284" t="s">
        <v>250</v>
      </c>
      <c r="AQ2" s="349"/>
      <c r="AR2" s="349"/>
      <c r="AS2" s="349"/>
      <c r="AT2" s="349"/>
      <c r="AU2" s="349"/>
      <c r="AV2" s="257"/>
    </row>
    <row r="3" spans="1:101" x14ac:dyDescent="0.25">
      <c r="D3" s="364"/>
      <c r="E3" s="365"/>
      <c r="F3" s="365"/>
      <c r="G3" s="365"/>
      <c r="H3" s="365"/>
      <c r="I3" s="365"/>
      <c r="J3" s="365"/>
      <c r="K3" s="366"/>
      <c r="L3" s="355"/>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7"/>
      <c r="AP3" s="285" t="s">
        <v>264</v>
      </c>
      <c r="AQ3" s="350"/>
      <c r="AR3" s="350"/>
      <c r="AS3" s="350"/>
      <c r="AT3" s="350"/>
      <c r="AU3" s="350"/>
      <c r="AV3" s="259"/>
    </row>
    <row r="4" spans="1:101" x14ac:dyDescent="0.25">
      <c r="D4" s="364"/>
      <c r="E4" s="365"/>
      <c r="F4" s="365"/>
      <c r="G4" s="365"/>
      <c r="H4" s="365"/>
      <c r="I4" s="365"/>
      <c r="J4" s="365"/>
      <c r="K4" s="366"/>
      <c r="L4" s="355"/>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7"/>
      <c r="AP4" s="285" t="s">
        <v>389</v>
      </c>
      <c r="AQ4" s="350" t="s">
        <v>263</v>
      </c>
      <c r="AR4" s="350"/>
      <c r="AS4" s="350"/>
      <c r="AT4" s="350"/>
      <c r="AU4" s="350"/>
      <c r="AV4" s="259"/>
    </row>
    <row r="5" spans="1:101" ht="15.75" thickBot="1" x14ac:dyDescent="0.3">
      <c r="D5" s="367"/>
      <c r="E5" s="368"/>
      <c r="F5" s="368"/>
      <c r="G5" s="368"/>
      <c r="H5" s="368"/>
      <c r="I5" s="368"/>
      <c r="J5" s="368"/>
      <c r="K5" s="369"/>
      <c r="L5" s="358"/>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60"/>
      <c r="AP5" s="286" t="s">
        <v>245</v>
      </c>
      <c r="AQ5" s="351" t="s">
        <v>245</v>
      </c>
      <c r="AR5" s="351"/>
      <c r="AS5" s="351"/>
      <c r="AT5" s="351"/>
      <c r="AU5" s="351"/>
      <c r="AV5" s="261"/>
    </row>
    <row r="7" spans="1:101" ht="18" customHeight="1" x14ac:dyDescent="0.25">
      <c r="C7" s="69"/>
      <c r="D7" s="461" t="s">
        <v>157</v>
      </c>
      <c r="E7" s="461"/>
      <c r="F7" s="461"/>
      <c r="G7" s="461"/>
      <c r="H7" s="461"/>
      <c r="I7" s="461"/>
      <c r="J7" s="461"/>
      <c r="K7" s="461"/>
      <c r="L7" s="415" t="s">
        <v>2</v>
      </c>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row>
    <row r="8" spans="1:101" ht="18.75" customHeight="1" x14ac:dyDescent="0.25">
      <c r="A8" s="333" t="s">
        <v>266</v>
      </c>
      <c r="B8" s="333"/>
      <c r="C8" s="334"/>
      <c r="D8" s="461"/>
      <c r="E8" s="461"/>
      <c r="F8" s="461"/>
      <c r="G8" s="461"/>
      <c r="H8" s="461"/>
      <c r="I8" s="461"/>
      <c r="J8" s="461"/>
      <c r="K8" s="461"/>
      <c r="L8" s="415"/>
      <c r="M8" s="415"/>
      <c r="N8" s="415"/>
      <c r="O8" s="415"/>
      <c r="P8" s="415"/>
      <c r="Q8" s="415"/>
      <c r="R8" s="415"/>
      <c r="S8" s="415"/>
      <c r="T8" s="415"/>
      <c r="U8" s="415"/>
      <c r="V8" s="415"/>
      <c r="W8" s="415"/>
      <c r="X8" s="415"/>
      <c r="Y8" s="415"/>
      <c r="Z8" s="415"/>
      <c r="AA8" s="415"/>
      <c r="AB8" s="415"/>
      <c r="AC8" s="415"/>
      <c r="AD8" s="415"/>
      <c r="AE8" s="415"/>
      <c r="AF8" s="415"/>
      <c r="AG8" s="415"/>
      <c r="AH8" s="415"/>
      <c r="AI8" s="415"/>
      <c r="AJ8" s="415"/>
      <c r="AK8" s="415"/>
      <c r="AL8" s="415"/>
      <c r="AM8" s="415"/>
      <c r="AN8" s="415"/>
      <c r="AO8" s="415"/>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row>
    <row r="9" spans="1:101" ht="15" customHeight="1" x14ac:dyDescent="0.25">
      <c r="C9" s="69"/>
      <c r="D9" s="461"/>
      <c r="E9" s="461"/>
      <c r="F9" s="461"/>
      <c r="G9" s="461"/>
      <c r="H9" s="461"/>
      <c r="I9" s="461"/>
      <c r="J9" s="461"/>
      <c r="K9" s="461"/>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5"/>
      <c r="AK9" s="415"/>
      <c r="AL9" s="415"/>
      <c r="AM9" s="415"/>
      <c r="AN9" s="415"/>
      <c r="AO9" s="415"/>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row>
    <row r="10" spans="1:101" ht="15.75" thickBot="1" x14ac:dyDescent="0.3">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row>
    <row r="11" spans="1:101" ht="15" customHeight="1" x14ac:dyDescent="0.25">
      <c r="C11" s="69"/>
      <c r="D11" s="370" t="s">
        <v>4</v>
      </c>
      <c r="E11" s="370"/>
      <c r="F11" s="371"/>
      <c r="G11" s="408" t="s">
        <v>115</v>
      </c>
      <c r="H11" s="409"/>
      <c r="I11" s="409"/>
      <c r="J11" s="409"/>
      <c r="K11" s="409"/>
      <c r="L11" s="417" t="str">
        <f ca="1">IF(AND('Mapa final'!$Q$15="Muy Alta",'Mapa final'!$U$15="Leve"),CONCATENATE("R",'Mapa final'!$A$15),"")</f>
        <v/>
      </c>
      <c r="M11" s="418"/>
      <c r="N11" s="418" t="str">
        <f>IF(AND('Mapa final'!$L$16="Muy Alta",'Mapa final'!$P$16="Leve"),CONCATENATE("R",'Mapa final'!$A$16),"")</f>
        <v/>
      </c>
      <c r="O11" s="418"/>
      <c r="P11" s="418" t="str">
        <f>IF(AND('Mapa final'!$L$17="Muy Alta",'Mapa final'!$P$17="Leve"),CONCATENATE("R",'Mapa final'!$A$17),"")</f>
        <v/>
      </c>
      <c r="Q11" s="431"/>
      <c r="R11" s="417" t="str">
        <f ca="1">IF(AND('Mapa final'!$Q$15="Muy Alta",'Mapa final'!$U$15="Menor"),CONCATENATE("R",'Mapa final'!$A$15),"")</f>
        <v/>
      </c>
      <c r="S11" s="418"/>
      <c r="T11" s="418" t="str">
        <f ca="1">IF(AND('Mapa final'!$Q$16="Muy Alta",'Mapa final'!$U$16="Menor"),CONCATENATE("R",'Mapa final'!$A$16),"")</f>
        <v/>
      </c>
      <c r="U11" s="418"/>
      <c r="V11" s="418" t="str">
        <f ca="1">IF(AND('Mapa final'!$Q$17="Muy Alta",'Mapa final'!$U$17="Menor"),CONCATENATE("R",'Mapa final'!$A$17),"")</f>
        <v/>
      </c>
      <c r="W11" s="418"/>
      <c r="X11" s="417" t="str">
        <f ca="1">IF(AND('Mapa final'!$Q$15="Muy Alta",'Mapa final'!$U$15="Moderado"),CONCATENATE("R",'Mapa final'!$A$15),"")</f>
        <v/>
      </c>
      <c r="Y11" s="418"/>
      <c r="Z11" s="418" t="str">
        <f ca="1">IF(AND('Mapa final'!Q$16="Muy Alta",'Mapa final'!$U$16="Moderado"),CONCATENATE("R",'Mapa final'!$A$16),"")</f>
        <v/>
      </c>
      <c r="AA11" s="418"/>
      <c r="AB11" s="418" t="str">
        <f ca="1">IF(AND('Mapa final'!$Q$17="Muy Alta",'Mapa final'!$U$17="Moderado"),CONCATENATE("R",'Mapa final'!$A$17),"")</f>
        <v/>
      </c>
      <c r="AC11" s="418"/>
      <c r="AD11" s="417" t="str">
        <f ca="1">IF(AND('Mapa final'!$Q$15="Muy Alta",'Mapa final'!$U$15="Mayor"),CONCATENATE("R",'Mapa final'!$A$15),"")</f>
        <v/>
      </c>
      <c r="AE11" s="418"/>
      <c r="AF11" s="418" t="str">
        <f ca="1">IF(AND('Mapa final'!$Q$16="Muy Alta",'Mapa final'!$U$16="Mayor"),CONCATENATE("R",'Mapa final'!$A$16),"")</f>
        <v/>
      </c>
      <c r="AG11" s="418"/>
      <c r="AH11" s="418" t="str">
        <f ca="1">IF(AND('Mapa final'!$Q$17="Muy Alta",'Mapa final'!$U$17="Mayor"),CONCATENATE("R",'Mapa final'!$A$17),"")</f>
        <v/>
      </c>
      <c r="AI11" s="418"/>
      <c r="AJ11" s="436" t="str">
        <f ca="1">IF(AND('Mapa final'!$Q$15="Muy Alta",'Mapa final'!$U$15="Catastrófico"),CONCATENATE("R",'Mapa final'!$A$15),"")</f>
        <v/>
      </c>
      <c r="AK11" s="437"/>
      <c r="AL11" s="437" t="str">
        <f ca="1">IF(AND('Mapa final'!$Q$16="Muy Alta",'Mapa final'!$U$16="Catastrófico"),CONCATENATE("R",'Mapa final'!$A$16),"")</f>
        <v/>
      </c>
      <c r="AM11" s="437"/>
      <c r="AN11" s="437" t="str">
        <f ca="1">IF(AND('Mapa final'!$Q$17="Muy Alta",'Mapa final'!$U$17="Catastrófico"),CONCATENATE("R",'Mapa final'!$A$17),"")</f>
        <v/>
      </c>
      <c r="AO11" s="438"/>
      <c r="AQ11" s="372" t="s">
        <v>78</v>
      </c>
      <c r="AR11" s="373"/>
      <c r="AS11" s="373"/>
      <c r="AT11" s="373"/>
      <c r="AU11" s="373"/>
      <c r="AV11" s="374"/>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row>
    <row r="12" spans="1:101" ht="15" customHeight="1" x14ac:dyDescent="0.25">
      <c r="C12" s="69"/>
      <c r="D12" s="370"/>
      <c r="E12" s="370"/>
      <c r="F12" s="371"/>
      <c r="G12" s="410"/>
      <c r="H12" s="411"/>
      <c r="I12" s="411"/>
      <c r="J12" s="411"/>
      <c r="K12" s="412"/>
      <c r="L12" s="419"/>
      <c r="M12" s="416"/>
      <c r="N12" s="416"/>
      <c r="O12" s="416"/>
      <c r="P12" s="416"/>
      <c r="Q12" s="424"/>
      <c r="R12" s="419"/>
      <c r="S12" s="416"/>
      <c r="T12" s="416"/>
      <c r="U12" s="416"/>
      <c r="V12" s="416"/>
      <c r="W12" s="416"/>
      <c r="X12" s="419"/>
      <c r="Y12" s="416"/>
      <c r="Z12" s="416"/>
      <c r="AA12" s="416"/>
      <c r="AB12" s="416"/>
      <c r="AC12" s="416"/>
      <c r="AD12" s="419"/>
      <c r="AE12" s="416"/>
      <c r="AF12" s="416"/>
      <c r="AG12" s="416"/>
      <c r="AH12" s="416"/>
      <c r="AI12" s="416"/>
      <c r="AJ12" s="433"/>
      <c r="AK12" s="434"/>
      <c r="AL12" s="434"/>
      <c r="AM12" s="434"/>
      <c r="AN12" s="434"/>
      <c r="AO12" s="435"/>
      <c r="AP12" s="69"/>
      <c r="AQ12" s="375"/>
      <c r="AR12" s="376"/>
      <c r="AS12" s="376"/>
      <c r="AT12" s="376"/>
      <c r="AU12" s="376"/>
      <c r="AV12" s="377"/>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row>
    <row r="13" spans="1:101" ht="15" customHeight="1" x14ac:dyDescent="0.25">
      <c r="C13" s="69"/>
      <c r="D13" s="370"/>
      <c r="E13" s="370"/>
      <c r="F13" s="371"/>
      <c r="G13" s="410"/>
      <c r="H13" s="411"/>
      <c r="I13" s="411"/>
      <c r="J13" s="411"/>
      <c r="K13" s="412"/>
      <c r="L13" s="419" t="str">
        <f ca="1">IF(AND('Mapa final'!$Q$18="Muy Alta",'Mapa final'!$U$18="Leve"),CONCATENATE("R",'Mapa final'!$A$18),"")</f>
        <v/>
      </c>
      <c r="M13" s="416"/>
      <c r="N13" s="416" t="str">
        <f>IF(AND('Mapa final'!$L$19="Muy Alta",'Mapa final'!$P$19="Leve"),CONCATENATE("R",'Mapa final'!$A$19),"")</f>
        <v/>
      </c>
      <c r="O13" s="416"/>
      <c r="P13" s="416" t="str">
        <f>IF(AND('Mapa final'!$L$20="Muy Alta",'Mapa final'!$P$20="Leve"),CONCATENATE("R",'Mapa final'!$A$20),"")</f>
        <v/>
      </c>
      <c r="Q13" s="424"/>
      <c r="R13" s="419" t="str">
        <f ca="1">IF(AND('Mapa final'!$Q$18="Muy Alta",'Mapa final'!$U$18="Menor"),CONCATENATE("R",'Mapa final'!$A$18),"")</f>
        <v/>
      </c>
      <c r="S13" s="416"/>
      <c r="T13" s="416" t="str">
        <f ca="1">IF(AND('Mapa final'!$Q$19="Muy Alta",'Mapa final'!$U$19="Menor"),CONCATENATE("R",'Mapa final'!$A$19),"")</f>
        <v/>
      </c>
      <c r="U13" s="416"/>
      <c r="V13" s="416" t="str">
        <f ca="1">IF(AND('Mapa final'!$Q$20="Muy Alta",'Mapa final'!$U$20="Menor"),CONCATENATE("R",'Mapa final'!$A$20),"")</f>
        <v/>
      </c>
      <c r="W13" s="416"/>
      <c r="X13" s="419" t="str">
        <f ca="1">IF(AND('Mapa final'!$Q$18="Muy Alta",'Mapa final'!$U$18="Moderado"),CONCATENATE("R",'Mapa final'!$A$18),"")</f>
        <v/>
      </c>
      <c r="Y13" s="416"/>
      <c r="Z13" s="416" t="str">
        <f ca="1">IF(AND('Mapa final'!$Q$19="Muy Alta",'Mapa final'!$U$19="Moderado"),CONCATENATE("R",'Mapa final'!$A$19),"")</f>
        <v/>
      </c>
      <c r="AA13" s="416"/>
      <c r="AB13" s="416" t="str">
        <f ca="1">IF(AND('Mapa final'!$Q$20="Muy Alta",'Mapa final'!$U$20="Moderado"),CONCATENATE("R",'Mapa final'!$A$20),"")</f>
        <v/>
      </c>
      <c r="AC13" s="416"/>
      <c r="AD13" s="419" t="str">
        <f ca="1">IF(AND('Mapa final'!$Q$18="Muy Alta",'Mapa final'!$U$18="Mayor"),CONCATENATE("R",'Mapa final'!$A$18),"")</f>
        <v/>
      </c>
      <c r="AE13" s="416"/>
      <c r="AF13" s="416" t="str">
        <f ca="1">IF(AND('Mapa final'!$Q$19="Muy Alta",'Mapa final'!$U$19="Mayor"),CONCATENATE("R",'Mapa final'!$A$19),"")</f>
        <v/>
      </c>
      <c r="AG13" s="416"/>
      <c r="AH13" s="416" t="str">
        <f ca="1">IF(AND('Mapa final'!$Q$20="Muy Alta",'Mapa final'!$U$20="Mayor"),CONCATENATE("R",'Mapa final'!$A$20),"")</f>
        <v/>
      </c>
      <c r="AI13" s="416"/>
      <c r="AJ13" s="433" t="str">
        <f ca="1">IF(AND('Mapa final'!$Q$18="Muy Alta",'Mapa final'!$U$18="Catastrófico"),CONCATENATE("R",'Mapa final'!$A$18),"")</f>
        <v/>
      </c>
      <c r="AK13" s="434"/>
      <c r="AL13" s="434" t="str">
        <f ca="1">IF(AND('Mapa final'!$Q$19="Muy Alta",'Mapa final'!$U$19="Catastrófico"),CONCATENATE("R",'Mapa final'!$A$19),"")</f>
        <v/>
      </c>
      <c r="AM13" s="434"/>
      <c r="AN13" s="434" t="str">
        <f>IF(AND('Mapa final'!$Q$20="Muy Alta",'Mapa final'!$L$20="Catastrófico"),CONCATENATE("R",'Mapa final'!$A$20),"")</f>
        <v/>
      </c>
      <c r="AO13" s="435"/>
      <c r="AP13" s="69"/>
      <c r="AQ13" s="375"/>
      <c r="AR13" s="376"/>
      <c r="AS13" s="376"/>
      <c r="AT13" s="376"/>
      <c r="AU13" s="376"/>
      <c r="AV13" s="377"/>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row>
    <row r="14" spans="1:101" ht="15" customHeight="1" x14ac:dyDescent="0.25">
      <c r="C14" s="69"/>
      <c r="D14" s="370"/>
      <c r="E14" s="370"/>
      <c r="F14" s="371"/>
      <c r="G14" s="410"/>
      <c r="H14" s="411"/>
      <c r="I14" s="411"/>
      <c r="J14" s="411"/>
      <c r="K14" s="412"/>
      <c r="L14" s="419"/>
      <c r="M14" s="416"/>
      <c r="N14" s="416"/>
      <c r="O14" s="416"/>
      <c r="P14" s="416"/>
      <c r="Q14" s="424"/>
      <c r="R14" s="419"/>
      <c r="S14" s="416"/>
      <c r="T14" s="416"/>
      <c r="U14" s="416"/>
      <c r="V14" s="416"/>
      <c r="W14" s="416"/>
      <c r="X14" s="419"/>
      <c r="Y14" s="416"/>
      <c r="Z14" s="416"/>
      <c r="AA14" s="416"/>
      <c r="AB14" s="416"/>
      <c r="AC14" s="416"/>
      <c r="AD14" s="419"/>
      <c r="AE14" s="416"/>
      <c r="AF14" s="416"/>
      <c r="AG14" s="416"/>
      <c r="AH14" s="416"/>
      <c r="AI14" s="416"/>
      <c r="AJ14" s="433"/>
      <c r="AK14" s="434"/>
      <c r="AL14" s="434"/>
      <c r="AM14" s="434"/>
      <c r="AN14" s="434"/>
      <c r="AO14" s="435"/>
      <c r="AP14" s="69"/>
      <c r="AQ14" s="375"/>
      <c r="AR14" s="376"/>
      <c r="AS14" s="376"/>
      <c r="AT14" s="376"/>
      <c r="AU14" s="376"/>
      <c r="AV14" s="377"/>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row>
    <row r="15" spans="1:101" ht="15" customHeight="1" x14ac:dyDescent="0.25">
      <c r="C15" s="69"/>
      <c r="D15" s="370"/>
      <c r="E15" s="370"/>
      <c r="F15" s="371"/>
      <c r="G15" s="410"/>
      <c r="H15" s="411"/>
      <c r="I15" s="411"/>
      <c r="J15" s="411"/>
      <c r="K15" s="412"/>
      <c r="L15" s="419" t="str">
        <f ca="1">IF(AND('Mapa final'!$Q$21="Muy Alta",'Mapa final'!$U$21="Leve"),CONCATENATE("R",'Mapa final'!$A$21),"")</f>
        <v/>
      </c>
      <c r="M15" s="416"/>
      <c r="N15" s="416" t="str">
        <f>IF(AND('Mapa final'!$L$22="Muy Alta",'Mapa final'!$P$22="Leve"),CONCATENATE("R",'Mapa final'!$A$22),"")</f>
        <v/>
      </c>
      <c r="O15" s="416"/>
      <c r="P15" s="416" t="str">
        <f>IF(AND('Mapa final'!$L$23="Muy Alta",'Mapa final'!$P$23="Leve"),CONCATENATE("R",'Mapa final'!$A$23),"")</f>
        <v/>
      </c>
      <c r="Q15" s="424"/>
      <c r="R15" s="419" t="str">
        <f ca="1">IF(AND('Mapa final'!$Q$21="Muy Alta",'Mapa final'!$U$21="Menor"),CONCATENATE("R",'Mapa final'!$A$21),"")</f>
        <v/>
      </c>
      <c r="S15" s="416"/>
      <c r="T15" s="416" t="str">
        <f ca="1">IF(AND('Mapa final'!$LR$22="Muy Alta",'Mapa final'!$U$22="Menor"),CONCATENATE("R",'Mapa final'!$A$22),"")</f>
        <v/>
      </c>
      <c r="U15" s="416"/>
      <c r="V15" s="416" t="str">
        <f>IF(AND('Mapa final'!$Q$23="Muy Alta",'Mapa final'!$U$23="Menor"),CONCATENATE("R",'Mapa final'!$A$23),"")</f>
        <v/>
      </c>
      <c r="W15" s="416"/>
      <c r="X15" s="419" t="str">
        <f ca="1">IF(AND('Mapa final'!$Q$21="Muy Alta",'Mapa final'!$U$21="Moderado"),CONCATENATE("R",'Mapa final'!$A$21),"")</f>
        <v/>
      </c>
      <c r="Y15" s="416"/>
      <c r="Z15" s="416" t="str">
        <f ca="1">IF(AND('Mapa final'!$Q$22="Muy Alta",'Mapa final'!$U$22="Moderado"),CONCATENATE("R",'Mapa final'!$A$22),"")</f>
        <v/>
      </c>
      <c r="AA15" s="416"/>
      <c r="AB15" s="416" t="str">
        <f>IF(AND('Mapa final'!$Q$23="Muy Alta",'Mapa final'!$U$23="Moderado"),CONCATENATE("R",'Mapa final'!$A$23),"")</f>
        <v/>
      </c>
      <c r="AC15" s="416"/>
      <c r="AD15" s="419" t="str">
        <f ca="1">IF(AND('Mapa final'!$Q$21="Muy Alta",'Mapa final'!$U$21="Mayor"),CONCATENATE("R",'Mapa final'!$A$21),"")</f>
        <v/>
      </c>
      <c r="AE15" s="416"/>
      <c r="AF15" s="416" t="str">
        <f ca="1">IF(AND('Mapa final'!$Q$22="Muy Alta",'Mapa final'!$U$22="Mayor"),CONCATENATE("R",'Mapa final'!$A$22),"")</f>
        <v/>
      </c>
      <c r="AG15" s="416"/>
      <c r="AH15" s="416" t="str">
        <f>IF(AND('Mapa final'!$Q$23="Muy Alta",'Mapa final'!$U$23="Mayor"),CONCATENATE("R",'Mapa final'!$A$23),"")</f>
        <v/>
      </c>
      <c r="AI15" s="416"/>
      <c r="AJ15" s="433" t="str">
        <f ca="1">IF(AND('Mapa final'!$Q$21="Muy Alta",'Mapa final'!$U$21="Catastrófico"),CONCATENATE("R",'Mapa final'!$A$21),"")</f>
        <v/>
      </c>
      <c r="AK15" s="434"/>
      <c r="AL15" s="434" t="str">
        <f ca="1">IF(AND('Mapa final'!$Q$22="Muy Alta",'Mapa final'!$U$22="Catastrófico"),CONCATENATE("R",'Mapa final'!$A$22),"")</f>
        <v/>
      </c>
      <c r="AM15" s="434"/>
      <c r="AN15" s="434" t="str">
        <f>IF(AND('Mapa final'!$Q$23="Muy Alta",'Mapa final'!$U$23="Catastrófico"),CONCATENATE("R",'Mapa final'!$A$23),"")</f>
        <v/>
      </c>
      <c r="AO15" s="435"/>
      <c r="AP15" s="69"/>
      <c r="AQ15" s="375"/>
      <c r="AR15" s="376"/>
      <c r="AS15" s="376"/>
      <c r="AT15" s="376"/>
      <c r="AU15" s="376"/>
      <c r="AV15" s="377"/>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row>
    <row r="16" spans="1:101" ht="15" customHeight="1" x14ac:dyDescent="0.25">
      <c r="C16" s="69"/>
      <c r="D16" s="370"/>
      <c r="E16" s="370"/>
      <c r="F16" s="371"/>
      <c r="G16" s="410"/>
      <c r="H16" s="411"/>
      <c r="I16" s="411"/>
      <c r="J16" s="411"/>
      <c r="K16" s="412"/>
      <c r="L16" s="419"/>
      <c r="M16" s="416"/>
      <c r="N16" s="416"/>
      <c r="O16" s="416"/>
      <c r="P16" s="416"/>
      <c r="Q16" s="424"/>
      <c r="R16" s="419"/>
      <c r="S16" s="416"/>
      <c r="T16" s="416"/>
      <c r="U16" s="416"/>
      <c r="V16" s="416"/>
      <c r="W16" s="416"/>
      <c r="X16" s="419"/>
      <c r="Y16" s="416"/>
      <c r="Z16" s="416"/>
      <c r="AA16" s="416"/>
      <c r="AB16" s="416"/>
      <c r="AC16" s="416"/>
      <c r="AD16" s="419"/>
      <c r="AE16" s="416"/>
      <c r="AF16" s="416"/>
      <c r="AG16" s="416"/>
      <c r="AH16" s="416"/>
      <c r="AI16" s="416"/>
      <c r="AJ16" s="433"/>
      <c r="AK16" s="434"/>
      <c r="AL16" s="434"/>
      <c r="AM16" s="434"/>
      <c r="AN16" s="434"/>
      <c r="AO16" s="435"/>
      <c r="AP16" s="69"/>
      <c r="AQ16" s="375"/>
      <c r="AR16" s="376"/>
      <c r="AS16" s="376"/>
      <c r="AT16" s="376"/>
      <c r="AU16" s="376"/>
      <c r="AV16" s="377"/>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row>
    <row r="17" spans="3:82" ht="15" customHeight="1" x14ac:dyDescent="0.25">
      <c r="C17" s="69"/>
      <c r="D17" s="370"/>
      <c r="E17" s="370"/>
      <c r="F17" s="371"/>
      <c r="G17" s="410"/>
      <c r="H17" s="411"/>
      <c r="I17" s="411"/>
      <c r="J17" s="411"/>
      <c r="K17" s="412"/>
      <c r="L17" s="419" t="str">
        <f>IF(AND('Mapa final'!$Q$24="Muy Alta",'Mapa final'!$U$24="Leve"),CONCATENATE("R",'Mapa final'!$A$24),"")</f>
        <v/>
      </c>
      <c r="M17" s="416"/>
      <c r="N17" s="416" t="str">
        <f>IF(AND('Mapa final'!$L$25="Muy Alta",'Mapa final'!$P$25="Leve"),CONCATENATE("R",'Mapa final'!$A$25),"")</f>
        <v/>
      </c>
      <c r="O17" s="416"/>
      <c r="P17" s="416" t="str">
        <f>IF(AND('Mapa final'!$L$26="Muy Alta",'Mapa final'!$P$26="Leve"),CONCATENATE("R",'Mapa final'!$A$26),"")</f>
        <v/>
      </c>
      <c r="Q17" s="424"/>
      <c r="R17" s="419" t="str">
        <f>IF(AND('Mapa final'!$Q$24="Muy Alta",'Mapa final'!$U$24="Menor"),CONCATENATE("R",'Mapa final'!$A$24),"")</f>
        <v/>
      </c>
      <c r="S17" s="416"/>
      <c r="T17" s="416" t="str">
        <f>IF(AND('Mapa final'!$Q$25="Muy Alta",'Mapa final'!$U$25="Menor"),CONCATENATE("R",'Mapa final'!$A$25),"")</f>
        <v/>
      </c>
      <c r="U17" s="416"/>
      <c r="V17" s="416" t="str">
        <f>IF(AND('Mapa final'!$Q$26="Muy Alta",'Mapa final'!$U$26="Menor"),CONCATENATE("R",'Mapa final'!$A$26),"")</f>
        <v/>
      </c>
      <c r="W17" s="416"/>
      <c r="X17" s="419" t="str">
        <f>IF(AND('Mapa final'!$Q$24="Muy Alta",'Mapa final'!$U$24="Moderado"),CONCATENATE("R",'Mapa final'!$A$24),"")</f>
        <v/>
      </c>
      <c r="Y17" s="416"/>
      <c r="Z17" s="416" t="str">
        <f>IF(AND('Mapa final'!$Q$25="Muy Alta",'Mapa final'!$U$25="Moderado"),CONCATENATE("R",'Mapa final'!$A$25),"")</f>
        <v/>
      </c>
      <c r="AA17" s="416"/>
      <c r="AB17" s="416" t="str">
        <f>IF(AND('Mapa final'!$Q$26="Muy Alta",'Mapa final'!$U$26="Moderado"),CONCATENATE("R",'Mapa final'!$A$26),"")</f>
        <v/>
      </c>
      <c r="AC17" s="416"/>
      <c r="AD17" s="419" t="str">
        <f>IF(AND('Mapa final'!$Q$24="Muy Alta",'Mapa final'!$U$24="Mayor"),CONCATENATE("R",'Mapa final'!$A$24),"")</f>
        <v/>
      </c>
      <c r="AE17" s="416"/>
      <c r="AF17" s="416" t="str">
        <f>IF(AND('Mapa final'!$Q$25="Muy Alta",'Mapa final'!$U$25="Mayor"),CONCATENATE("R",'Mapa final'!$A$25),"")</f>
        <v/>
      </c>
      <c r="AG17" s="416"/>
      <c r="AH17" s="416" t="str">
        <f>IF(AND('Mapa final'!$Q$26="Muy Alta",'Mapa final'!$U$26="Mayor"),CONCATENATE("R",'Mapa final'!$A$26),"")</f>
        <v/>
      </c>
      <c r="AI17" s="416"/>
      <c r="AJ17" s="433" t="str">
        <f>IF(AND('Mapa final'!$Q$24="Muy Alta",'Mapa final'!$U$24="Catastrófico"),CONCATENATE("R",'Mapa final'!$A$24),"")</f>
        <v/>
      </c>
      <c r="AK17" s="434"/>
      <c r="AL17" s="434" t="str">
        <f>IF(AND('Mapa final'!$Q$25="Muy Alta",'Mapa final'!$U$25="Catastrófico"),CONCATENATE("R",'Mapa final'!$A$25),"")</f>
        <v/>
      </c>
      <c r="AM17" s="434"/>
      <c r="AN17" s="434" t="str">
        <f>IF(AND('Mapa final'!$Q$26="Muy Alta",'Mapa final'!$U$26="Catastrófico"),CONCATENATE("R",'Mapa final'!$A$26),"")</f>
        <v/>
      </c>
      <c r="AO17" s="435"/>
      <c r="AP17" s="69"/>
      <c r="AQ17" s="375"/>
      <c r="AR17" s="376"/>
      <c r="AS17" s="376"/>
      <c r="AT17" s="376"/>
      <c r="AU17" s="376"/>
      <c r="AV17" s="377"/>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row>
    <row r="18" spans="3:82" ht="15.75" customHeight="1" thickBot="1" x14ac:dyDescent="0.3">
      <c r="C18" s="69"/>
      <c r="D18" s="370"/>
      <c r="E18" s="370"/>
      <c r="F18" s="371"/>
      <c r="G18" s="413"/>
      <c r="H18" s="414"/>
      <c r="I18" s="414"/>
      <c r="J18" s="414"/>
      <c r="K18" s="414"/>
      <c r="L18" s="430"/>
      <c r="M18" s="425"/>
      <c r="N18" s="425"/>
      <c r="O18" s="425"/>
      <c r="P18" s="425"/>
      <c r="Q18" s="426"/>
      <c r="R18" s="430"/>
      <c r="S18" s="425"/>
      <c r="T18" s="425"/>
      <c r="U18" s="425"/>
      <c r="V18" s="425"/>
      <c r="W18" s="425"/>
      <c r="X18" s="419"/>
      <c r="Y18" s="416"/>
      <c r="Z18" s="416"/>
      <c r="AA18" s="416"/>
      <c r="AB18" s="416"/>
      <c r="AC18" s="416"/>
      <c r="AD18" s="419"/>
      <c r="AE18" s="416"/>
      <c r="AF18" s="416"/>
      <c r="AG18" s="416"/>
      <c r="AH18" s="416"/>
      <c r="AI18" s="416"/>
      <c r="AJ18" s="433"/>
      <c r="AK18" s="434"/>
      <c r="AL18" s="434"/>
      <c r="AM18" s="434"/>
      <c r="AN18" s="434"/>
      <c r="AO18" s="435"/>
      <c r="AP18" s="69"/>
      <c r="AQ18" s="378"/>
      <c r="AR18" s="379"/>
      <c r="AS18" s="379"/>
      <c r="AT18" s="379"/>
      <c r="AU18" s="379"/>
      <c r="AV18" s="380"/>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row>
    <row r="19" spans="3:82" ht="15" customHeight="1" x14ac:dyDescent="0.25">
      <c r="C19" s="69"/>
      <c r="D19" s="370"/>
      <c r="E19" s="370"/>
      <c r="F19" s="371"/>
      <c r="G19" s="408" t="s">
        <v>114</v>
      </c>
      <c r="H19" s="409"/>
      <c r="I19" s="409"/>
      <c r="J19" s="409"/>
      <c r="K19" s="409"/>
      <c r="L19" s="447" t="str">
        <f ca="1">IF(AND('Mapa final'!$Q$15="Alta",'Mapa final'!$U$15="Leve"),CONCATENATE("R",'Mapa final'!$A$15),"")</f>
        <v/>
      </c>
      <c r="M19" s="448"/>
      <c r="N19" s="448" t="str">
        <f>IF(AND('Mapa final'!$L$16="Alta",'Mapa final'!$P$16="Leve"),CONCATENATE("R",'Mapa final'!$A$16),"")</f>
        <v/>
      </c>
      <c r="O19" s="448"/>
      <c r="P19" s="448" t="str">
        <f>IF(AND('Mapa final'!$L$17="Alta",'Mapa final'!$P$17="Leve"),CONCATENATE("R",'Mapa final'!$A$17),"")</f>
        <v/>
      </c>
      <c r="Q19" s="449"/>
      <c r="R19" s="447" t="str">
        <f ca="1">IF(AND('Mapa final'!$Q$15="Alta",'Mapa final'!$U$15="Menor"),CONCATENATE("R",'Mapa final'!$A$15),"")</f>
        <v/>
      </c>
      <c r="S19" s="448"/>
      <c r="T19" s="428" t="str">
        <f ca="1">IF(AND('Mapa final'!$Q$16="Alta",'Mapa final'!$U$16="Menor"),CONCATENATE("R",'Mapa final'!$A$16),"")</f>
        <v/>
      </c>
      <c r="U19" s="428"/>
      <c r="V19" s="428" t="str">
        <f ca="1">IF(AND('Mapa final'!$Q$17="Alta",'Mapa final'!$U$17="Menor"),CONCATENATE("R",'Mapa final'!$A$17),"")</f>
        <v/>
      </c>
      <c r="W19" s="428"/>
      <c r="X19" s="417" t="str">
        <f ca="1">IF(AND('Mapa final'!$Q$15="Alta",'Mapa final'!$U$15="Moderado"),CONCATENATE("R",'Mapa final'!$A$15),"")</f>
        <v/>
      </c>
      <c r="Y19" s="418"/>
      <c r="Z19" s="418" t="str">
        <f ca="1">IF(AND('Mapa final'!Q$16="Alta",'Mapa final'!$U$16="Moderado"),CONCATENATE("R",'Mapa final'!$A$16),"")</f>
        <v/>
      </c>
      <c r="AA19" s="418"/>
      <c r="AB19" s="418" t="str">
        <f ca="1">IF(AND('Mapa final'!$Q$17="Alta",'Mapa final'!$U$17="Moderado"),CONCATENATE("R",'Mapa final'!$A$17),"")</f>
        <v/>
      </c>
      <c r="AC19" s="418"/>
      <c r="AD19" s="417" t="str">
        <f ca="1">IF(AND('Mapa final'!$Q$15="Alta",'Mapa final'!$U$15="Mayor"),CONCATENATE("R",'Mapa final'!$A$15),"")</f>
        <v/>
      </c>
      <c r="AE19" s="418"/>
      <c r="AF19" s="418" t="str">
        <f ca="1">IF(AND('Mapa final'!$Q$16="Alta",'Mapa final'!$U$16="Mayor"),CONCATENATE("R",'Mapa final'!$A$16),"")</f>
        <v/>
      </c>
      <c r="AG19" s="418"/>
      <c r="AH19" s="418" t="str">
        <f ca="1">IF(AND('Mapa final'!$Q$17="Alta",'Mapa final'!$U$17="Mayor"),CONCATENATE("R",'Mapa final'!$A$17),"")</f>
        <v/>
      </c>
      <c r="AI19" s="418"/>
      <c r="AJ19" s="436" t="str">
        <f ca="1">IF(AND('Mapa final'!$Q$15="Alta",'Mapa final'!$U$15="Catastrófico"),CONCATENATE("R",'Mapa final'!$A$15),"")</f>
        <v/>
      </c>
      <c r="AK19" s="437"/>
      <c r="AL19" s="437" t="str">
        <f ca="1">IF(AND('Mapa final'!$Q$16="Alta",'Mapa final'!$U$16="Catastrófico"),CONCATENATE("R",'Mapa final'!$A$16),"")</f>
        <v/>
      </c>
      <c r="AM19" s="437"/>
      <c r="AN19" s="437" t="str">
        <f ca="1">IF(AND('Mapa final'!$Q$17="Alta",'Mapa final'!$U$17="Catastrófico"),CONCATENATE("R",'Mapa final'!$A$17),"")</f>
        <v/>
      </c>
      <c r="AO19" s="438"/>
      <c r="AP19" s="69"/>
      <c r="AQ19" s="381" t="s">
        <v>79</v>
      </c>
      <c r="AR19" s="382"/>
      <c r="AS19" s="382"/>
      <c r="AT19" s="382"/>
      <c r="AU19" s="382"/>
      <c r="AV19" s="383"/>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row>
    <row r="20" spans="3:82" ht="15" customHeight="1" x14ac:dyDescent="0.25">
      <c r="C20" s="69"/>
      <c r="D20" s="370"/>
      <c r="E20" s="370"/>
      <c r="F20" s="371"/>
      <c r="G20" s="410"/>
      <c r="H20" s="411"/>
      <c r="I20" s="411"/>
      <c r="J20" s="411"/>
      <c r="K20" s="411"/>
      <c r="L20" s="427"/>
      <c r="M20" s="428"/>
      <c r="N20" s="428"/>
      <c r="O20" s="428"/>
      <c r="P20" s="428"/>
      <c r="Q20" s="443"/>
      <c r="R20" s="427"/>
      <c r="S20" s="428"/>
      <c r="T20" s="450"/>
      <c r="U20" s="450"/>
      <c r="V20" s="450"/>
      <c r="W20" s="450"/>
      <c r="X20" s="419"/>
      <c r="Y20" s="416"/>
      <c r="Z20" s="416"/>
      <c r="AA20" s="416"/>
      <c r="AB20" s="416"/>
      <c r="AC20" s="416"/>
      <c r="AD20" s="419"/>
      <c r="AE20" s="416"/>
      <c r="AF20" s="416"/>
      <c r="AG20" s="416"/>
      <c r="AH20" s="416"/>
      <c r="AI20" s="416"/>
      <c r="AJ20" s="433"/>
      <c r="AK20" s="434"/>
      <c r="AL20" s="434"/>
      <c r="AM20" s="434"/>
      <c r="AN20" s="434"/>
      <c r="AO20" s="435"/>
      <c r="AP20" s="69"/>
      <c r="AQ20" s="384"/>
      <c r="AR20" s="385"/>
      <c r="AS20" s="385"/>
      <c r="AT20" s="385"/>
      <c r="AU20" s="385"/>
      <c r="AV20" s="386"/>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row>
    <row r="21" spans="3:82" ht="15" customHeight="1" x14ac:dyDescent="0.25">
      <c r="C21" s="69"/>
      <c r="D21" s="370"/>
      <c r="E21" s="370"/>
      <c r="F21" s="371"/>
      <c r="G21" s="410"/>
      <c r="H21" s="411"/>
      <c r="I21" s="411"/>
      <c r="J21" s="411"/>
      <c r="K21" s="411"/>
      <c r="L21" s="427" t="str">
        <f ca="1">IF(AND('Mapa final'!$Q$18="Alta",'Mapa final'!$U$18="Leve"),CONCATENATE("R",'Mapa final'!$A$18),"")</f>
        <v/>
      </c>
      <c r="M21" s="428"/>
      <c r="N21" s="428" t="str">
        <f>IF(AND('Mapa final'!$L$19="Alta",'Mapa final'!$P$19="Leve"),CONCATENATE("R",'Mapa final'!$A$19),"")</f>
        <v/>
      </c>
      <c r="O21" s="428"/>
      <c r="P21" s="428" t="str">
        <f>IF(AND('Mapa final'!$L$20="Alta",'Mapa final'!$P$20="Leve"),CONCATENATE("R",'Mapa final'!$A$20),"")</f>
        <v/>
      </c>
      <c r="Q21" s="443"/>
      <c r="R21" s="427" t="str">
        <f ca="1">IF(AND('Mapa final'!$Q$18="Alta",'Mapa final'!$U$18="Menor"),CONCATENATE("R",'Mapa final'!$A$18),"")</f>
        <v/>
      </c>
      <c r="S21" s="428"/>
      <c r="T21" s="428" t="str">
        <f ca="1">IF(AND('Mapa final'!$Q$19="Alta",'Mapa final'!$U$19="Menor"),CONCATENATE("R",'Mapa final'!$A$19),"")</f>
        <v/>
      </c>
      <c r="U21" s="428"/>
      <c r="V21" s="428" t="str">
        <f ca="1">IF(AND('Mapa final'!$Q$20="Alta",'Mapa final'!$U$20="Menor"),CONCATENATE("R",'Mapa final'!$A$20),"")</f>
        <v/>
      </c>
      <c r="W21" s="428"/>
      <c r="X21" s="419" t="str">
        <f ca="1">IF(AND('Mapa final'!$Q$18="Alta",'Mapa final'!$U$18="Moderado"),CONCATENATE("R",'Mapa final'!$A$18),"")</f>
        <v/>
      </c>
      <c r="Y21" s="416"/>
      <c r="Z21" s="416" t="str">
        <f ca="1">IF(AND('Mapa final'!$Q$19="Alta",'Mapa final'!$U$19="Moderado"),CONCATENATE("R",'Mapa final'!$A$19),"")</f>
        <v/>
      </c>
      <c r="AA21" s="416"/>
      <c r="AB21" s="416" t="str">
        <f ca="1">IF(AND('Mapa final'!$Q$20="Alta",'Mapa final'!$U$20="Moderado"),CONCATENATE("R",'Mapa final'!$A$20),"")</f>
        <v/>
      </c>
      <c r="AC21" s="416"/>
      <c r="AD21" s="419" t="str">
        <f ca="1">IF(AND('Mapa final'!$Q$18="Alta",'Mapa final'!$U$18="Mayor"),CONCATENATE("R",'Mapa final'!$A$18),"")</f>
        <v/>
      </c>
      <c r="AE21" s="416"/>
      <c r="AF21" s="416" t="str">
        <f ca="1">IF(AND('Mapa final'!$Q$19="Alta",'Mapa final'!$U$19="Mayor"),CONCATENATE("R",'Mapa final'!$A$19),"")</f>
        <v/>
      </c>
      <c r="AG21" s="416"/>
      <c r="AH21" s="416" t="str">
        <f ca="1">IF(AND('Mapa final'!$Q$20="Alta",'Mapa final'!$U$20="Mayor"),CONCATENATE("R",'Mapa final'!$A$20),"")</f>
        <v/>
      </c>
      <c r="AI21" s="416"/>
      <c r="AJ21" s="433" t="str">
        <f ca="1">IF(AND('Mapa final'!$Q$18="Alta",'Mapa final'!$U$18="Catastrófico"),CONCATENATE("R",'Mapa final'!$A$18),"")</f>
        <v/>
      </c>
      <c r="AK21" s="434"/>
      <c r="AL21" s="434" t="str">
        <f ca="1">IF(AND('Mapa final'!$Q$19="Alta",'Mapa final'!$U$19="Catastrófico"),CONCATENATE("R",'Mapa final'!$A$19),"")</f>
        <v/>
      </c>
      <c r="AM21" s="434"/>
      <c r="AN21" s="434" t="str">
        <f>IF(AND('Mapa final'!$Q$20="Alta",'Mapa final'!$L$20="Catastrófico"),CONCATENATE("R",'Mapa final'!$A$20),"")</f>
        <v/>
      </c>
      <c r="AO21" s="435"/>
      <c r="AP21" s="69"/>
      <c r="AQ21" s="384"/>
      <c r="AR21" s="385"/>
      <c r="AS21" s="385"/>
      <c r="AT21" s="385"/>
      <c r="AU21" s="385"/>
      <c r="AV21" s="386"/>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row>
    <row r="22" spans="3:82" ht="15" customHeight="1" x14ac:dyDescent="0.25">
      <c r="C22" s="69"/>
      <c r="D22" s="370"/>
      <c r="E22" s="370"/>
      <c r="F22" s="371"/>
      <c r="G22" s="410"/>
      <c r="H22" s="411"/>
      <c r="I22" s="411"/>
      <c r="J22" s="411"/>
      <c r="K22" s="411"/>
      <c r="L22" s="427"/>
      <c r="M22" s="428"/>
      <c r="N22" s="428"/>
      <c r="O22" s="428"/>
      <c r="P22" s="428"/>
      <c r="Q22" s="443"/>
      <c r="R22" s="427"/>
      <c r="S22" s="428"/>
      <c r="T22" s="450"/>
      <c r="U22" s="450"/>
      <c r="V22" s="450"/>
      <c r="W22" s="450"/>
      <c r="X22" s="419"/>
      <c r="Y22" s="416"/>
      <c r="Z22" s="416"/>
      <c r="AA22" s="416"/>
      <c r="AB22" s="416"/>
      <c r="AC22" s="416"/>
      <c r="AD22" s="419"/>
      <c r="AE22" s="416"/>
      <c r="AF22" s="416"/>
      <c r="AG22" s="416"/>
      <c r="AH22" s="416"/>
      <c r="AI22" s="416"/>
      <c r="AJ22" s="433"/>
      <c r="AK22" s="434"/>
      <c r="AL22" s="434"/>
      <c r="AM22" s="434"/>
      <c r="AN22" s="434"/>
      <c r="AO22" s="435"/>
      <c r="AP22" s="69"/>
      <c r="AQ22" s="384"/>
      <c r="AR22" s="385"/>
      <c r="AS22" s="385"/>
      <c r="AT22" s="385"/>
      <c r="AU22" s="385"/>
      <c r="AV22" s="386"/>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row>
    <row r="23" spans="3:82" ht="15" customHeight="1" x14ac:dyDescent="0.25">
      <c r="C23" s="69"/>
      <c r="D23" s="370"/>
      <c r="E23" s="370"/>
      <c r="F23" s="371"/>
      <c r="G23" s="410"/>
      <c r="H23" s="411"/>
      <c r="I23" s="411"/>
      <c r="J23" s="411"/>
      <c r="K23" s="411"/>
      <c r="L23" s="427" t="str">
        <f ca="1">IF(AND('Mapa final'!$Q$21="Alta",'Mapa final'!$U$21="Leve"),CONCATENATE("R",'Mapa final'!$A$21),"")</f>
        <v/>
      </c>
      <c r="M23" s="428"/>
      <c r="N23" s="428" t="str">
        <f>IF(AND('Mapa final'!$L$22="Alta",'Mapa final'!$P$22="Leve"),CONCATENATE("R",'Mapa final'!$A$22),"")</f>
        <v/>
      </c>
      <c r="O23" s="428"/>
      <c r="P23" s="428" t="str">
        <f>IF(AND('Mapa final'!$L$23="Alta",'Mapa final'!$P$23="Leve"),CONCATENATE("R",'Mapa final'!$A$23),"")</f>
        <v/>
      </c>
      <c r="Q23" s="443"/>
      <c r="R23" s="427" t="str">
        <f ca="1">IF(AND('Mapa final'!$Q$21="Alta",'Mapa final'!$U$21="Menor"),CONCATENATE("R",'Mapa final'!$A$21),"")</f>
        <v/>
      </c>
      <c r="S23" s="428"/>
      <c r="T23" s="428" t="str">
        <f ca="1">IF(AND('Mapa final'!$LR$22="Alta",'Mapa final'!$U$22="Menor"),CONCATENATE("R",'Mapa final'!$A$22),"")</f>
        <v/>
      </c>
      <c r="U23" s="428"/>
      <c r="V23" s="428" t="str">
        <f>IF(AND('Mapa final'!$Q$23="Alta",'Mapa final'!$U$23="Menor"),CONCATENATE("R",'Mapa final'!$A$23),"")</f>
        <v/>
      </c>
      <c r="W23" s="428"/>
      <c r="X23" s="419" t="str">
        <f ca="1">IF(AND('Mapa final'!$Q$21="Alta",'Mapa final'!$U$21="Moderado"),CONCATENATE("R",'Mapa final'!$A$21),"")</f>
        <v/>
      </c>
      <c r="Y23" s="416"/>
      <c r="Z23" s="416" t="str">
        <f ca="1">IF(AND('Mapa final'!$Q$22="Alta",'Mapa final'!$U$22="Moderado"),CONCATENATE("R",'Mapa final'!$A$22),"")</f>
        <v/>
      </c>
      <c r="AA23" s="416"/>
      <c r="AB23" s="416" t="str">
        <f>IF(AND('Mapa final'!$Q$23="Alta",'Mapa final'!$U$23="Moderado"),CONCATENATE("R",'Mapa final'!$A$23),"")</f>
        <v/>
      </c>
      <c r="AC23" s="416"/>
      <c r="AD23" s="419" t="str">
        <f ca="1">IF(AND('Mapa final'!$Q$21="Alta",'Mapa final'!$U$21="Mayor"),CONCATENATE("R",'Mapa final'!$A$21),"")</f>
        <v/>
      </c>
      <c r="AE23" s="416"/>
      <c r="AF23" s="416" t="str">
        <f ca="1">IF(AND('Mapa final'!$Q$22="Alta",'Mapa final'!$U$22="Mayor"),CONCATENATE("R",'Mapa final'!$A$22),"")</f>
        <v/>
      </c>
      <c r="AG23" s="416"/>
      <c r="AH23" s="416" t="str">
        <f>IF(AND('Mapa final'!$Q$23="Alta",'Mapa final'!$U$23="Mayor"),CONCATENATE("R",'Mapa final'!$A$23),"")</f>
        <v/>
      </c>
      <c r="AI23" s="416"/>
      <c r="AJ23" s="433" t="str">
        <f ca="1">IF(AND('Mapa final'!$Q$21="Alta",'Mapa final'!$U$21="Catastrófico"),CONCATENATE("R",'Mapa final'!$A$21),"")</f>
        <v/>
      </c>
      <c r="AK23" s="434"/>
      <c r="AL23" s="434" t="str">
        <f ca="1">IF(AND('Mapa final'!$Q$22="Alta",'Mapa final'!$U$22="Catastrófico"),CONCATENATE("R",'Mapa final'!$A$22),"")</f>
        <v/>
      </c>
      <c r="AM23" s="434"/>
      <c r="AN23" s="434" t="str">
        <f>IF(AND('Mapa final'!$Q$23="Alta",'Mapa final'!$U$23="Catastrófico"),CONCATENATE("R",'Mapa final'!$A$23),"")</f>
        <v/>
      </c>
      <c r="AO23" s="435"/>
      <c r="AP23" s="69"/>
      <c r="AQ23" s="384"/>
      <c r="AR23" s="385"/>
      <c r="AS23" s="385"/>
      <c r="AT23" s="385"/>
      <c r="AU23" s="385"/>
      <c r="AV23" s="386"/>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row>
    <row r="24" spans="3:82" ht="15" customHeight="1" x14ac:dyDescent="0.25">
      <c r="C24" s="69"/>
      <c r="D24" s="370"/>
      <c r="E24" s="370"/>
      <c r="F24" s="371"/>
      <c r="G24" s="410"/>
      <c r="H24" s="411"/>
      <c r="I24" s="411"/>
      <c r="J24" s="411"/>
      <c r="K24" s="411"/>
      <c r="L24" s="427"/>
      <c r="M24" s="428"/>
      <c r="N24" s="428"/>
      <c r="O24" s="428"/>
      <c r="P24" s="428"/>
      <c r="Q24" s="443"/>
      <c r="R24" s="427"/>
      <c r="S24" s="428"/>
      <c r="T24" s="450"/>
      <c r="U24" s="450"/>
      <c r="V24" s="450"/>
      <c r="W24" s="450"/>
      <c r="X24" s="419"/>
      <c r="Y24" s="416"/>
      <c r="Z24" s="416"/>
      <c r="AA24" s="416"/>
      <c r="AB24" s="416"/>
      <c r="AC24" s="416"/>
      <c r="AD24" s="419"/>
      <c r="AE24" s="416"/>
      <c r="AF24" s="416"/>
      <c r="AG24" s="416"/>
      <c r="AH24" s="416"/>
      <c r="AI24" s="416"/>
      <c r="AJ24" s="433"/>
      <c r="AK24" s="434"/>
      <c r="AL24" s="434"/>
      <c r="AM24" s="434"/>
      <c r="AN24" s="434"/>
      <c r="AO24" s="435"/>
      <c r="AP24" s="69"/>
      <c r="AQ24" s="384"/>
      <c r="AR24" s="385"/>
      <c r="AS24" s="385"/>
      <c r="AT24" s="385"/>
      <c r="AU24" s="385"/>
      <c r="AV24" s="386"/>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row>
    <row r="25" spans="3:82" ht="15" customHeight="1" x14ac:dyDescent="0.25">
      <c r="C25" s="69"/>
      <c r="D25" s="370"/>
      <c r="E25" s="370"/>
      <c r="F25" s="371"/>
      <c r="G25" s="410"/>
      <c r="H25" s="411"/>
      <c r="I25" s="411"/>
      <c r="J25" s="411"/>
      <c r="K25" s="411"/>
      <c r="L25" s="427" t="str">
        <f>IF(AND('Mapa final'!$Q$24="Alta",'Mapa final'!$U$24="Leve"),CONCATENATE("R",'Mapa final'!$A$24),"")</f>
        <v/>
      </c>
      <c r="M25" s="428"/>
      <c r="N25" s="428" t="str">
        <f>IF(AND('Mapa final'!$L$25="Alta",'Mapa final'!$P$25="Leve"),CONCATENATE("R",'Mapa final'!$A$25),"")</f>
        <v/>
      </c>
      <c r="O25" s="428"/>
      <c r="P25" s="428" t="str">
        <f>IF(AND('Mapa final'!$L$26="Alta",'Mapa final'!$P$26="Leve"),CONCATENATE("R",'Mapa final'!$A$26),"")</f>
        <v/>
      </c>
      <c r="Q25" s="443"/>
      <c r="R25" s="427" t="str">
        <f>IF(AND('Mapa final'!$Q$24="Alta",'Mapa final'!$U$24="Menor"),CONCATENATE("R",'Mapa final'!$A$24),"")</f>
        <v/>
      </c>
      <c r="S25" s="428"/>
      <c r="T25" s="428" t="str">
        <f>IF(AND('Mapa final'!$Q$25="Alta",'Mapa final'!$U$25="Menor"),CONCATENATE("R",'Mapa final'!$A$25),"")</f>
        <v/>
      </c>
      <c r="U25" s="428"/>
      <c r="V25" s="428" t="str">
        <f>IF(AND('Mapa final'!$Q$26="Alta",'Mapa final'!$U$26="Menor"),CONCATENATE("R",'Mapa final'!$A$26),"")</f>
        <v/>
      </c>
      <c r="W25" s="428"/>
      <c r="X25" s="419" t="str">
        <f>IF(AND('Mapa final'!$Q$24="Alta",'Mapa final'!$U$24="Moderado"),CONCATENATE("R",'Mapa final'!$A$24),"")</f>
        <v/>
      </c>
      <c r="Y25" s="416"/>
      <c r="Z25" s="416" t="str">
        <f>IF(AND('Mapa final'!$Q$25="Alta",'Mapa final'!$U$25="Moderado"),CONCATENATE("R",'Mapa final'!$A$25),"")</f>
        <v/>
      </c>
      <c r="AA25" s="416"/>
      <c r="AB25" s="416" t="str">
        <f>IF(AND('Mapa final'!$Q$26="Alta",'Mapa final'!$U$26="Moderado"),CONCATENATE("R",'Mapa final'!$A$26),"")</f>
        <v/>
      </c>
      <c r="AC25" s="416"/>
      <c r="AD25" s="419" t="str">
        <f>IF(AND('Mapa final'!$Q$24="Alta",'Mapa final'!$U$24="Mayor"),CONCATENATE("R",'Mapa final'!$A$24),"")</f>
        <v/>
      </c>
      <c r="AE25" s="416"/>
      <c r="AF25" s="416" t="str">
        <f>IF(AND('Mapa final'!$Q$25="Alta",'Mapa final'!$U$25="Mayor"),CONCATENATE("R",'Mapa final'!$A$25),"")</f>
        <v/>
      </c>
      <c r="AG25" s="416"/>
      <c r="AH25" s="416" t="str">
        <f>IF(AND('Mapa final'!$Q$26="Alta",'Mapa final'!$U$26="Mayor"),CONCATENATE("R",'Mapa final'!$A$26),"")</f>
        <v/>
      </c>
      <c r="AI25" s="416"/>
      <c r="AJ25" s="433" t="str">
        <f>IF(AND('Mapa final'!$Q$24="Alta",'Mapa final'!$U$24="Catastrófico"),CONCATENATE("R",'Mapa final'!$A$24),"")</f>
        <v/>
      </c>
      <c r="AK25" s="434"/>
      <c r="AL25" s="434" t="str">
        <f>IF(AND('Mapa final'!$Q$25="Alta",'Mapa final'!$U$25="Catastrófico"),CONCATENATE("R",'Mapa final'!$A$25),"")</f>
        <v/>
      </c>
      <c r="AM25" s="434"/>
      <c r="AN25" s="434" t="str">
        <f>IF(AND('Mapa final'!$Q$26="Alta",'Mapa final'!$U$26="Catastrófico"),CONCATENATE("R",'Mapa final'!$A$26),"")</f>
        <v/>
      </c>
      <c r="AO25" s="435"/>
      <c r="AP25" s="69"/>
      <c r="AQ25" s="384"/>
      <c r="AR25" s="385"/>
      <c r="AS25" s="385"/>
      <c r="AT25" s="385"/>
      <c r="AU25" s="385"/>
      <c r="AV25" s="386"/>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row>
    <row r="26" spans="3:82" ht="15.75" customHeight="1" thickBot="1" x14ac:dyDescent="0.3">
      <c r="C26" s="69"/>
      <c r="D26" s="370"/>
      <c r="E26" s="370"/>
      <c r="F26" s="371"/>
      <c r="G26" s="413"/>
      <c r="H26" s="414"/>
      <c r="I26" s="414"/>
      <c r="J26" s="414"/>
      <c r="K26" s="414"/>
      <c r="L26" s="444"/>
      <c r="M26" s="445"/>
      <c r="N26" s="445"/>
      <c r="O26" s="445"/>
      <c r="P26" s="445"/>
      <c r="Q26" s="446"/>
      <c r="R26" s="444"/>
      <c r="S26" s="445"/>
      <c r="T26" s="450"/>
      <c r="U26" s="450"/>
      <c r="V26" s="450"/>
      <c r="W26" s="450"/>
      <c r="X26" s="419"/>
      <c r="Y26" s="416"/>
      <c r="Z26" s="416"/>
      <c r="AA26" s="416"/>
      <c r="AB26" s="416"/>
      <c r="AC26" s="416"/>
      <c r="AD26" s="419"/>
      <c r="AE26" s="416"/>
      <c r="AF26" s="416"/>
      <c r="AG26" s="416"/>
      <c r="AH26" s="416"/>
      <c r="AI26" s="416"/>
      <c r="AJ26" s="433"/>
      <c r="AK26" s="434"/>
      <c r="AL26" s="434"/>
      <c r="AM26" s="434"/>
      <c r="AN26" s="434"/>
      <c r="AO26" s="435"/>
      <c r="AP26" s="69"/>
      <c r="AQ26" s="387"/>
      <c r="AR26" s="388"/>
      <c r="AS26" s="388"/>
      <c r="AT26" s="388"/>
      <c r="AU26" s="388"/>
      <c r="AV26" s="38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row>
    <row r="27" spans="3:82" ht="15" customHeight="1" x14ac:dyDescent="0.25">
      <c r="C27" s="69"/>
      <c r="D27" s="370"/>
      <c r="E27" s="370"/>
      <c r="F27" s="371"/>
      <c r="G27" s="408" t="s">
        <v>116</v>
      </c>
      <c r="H27" s="409"/>
      <c r="I27" s="409"/>
      <c r="J27" s="409"/>
      <c r="K27" s="409"/>
      <c r="L27" s="447" t="str">
        <f ca="1">IF(AND('Mapa final'!$Q$15="Media",'Mapa final'!$U$15="Leve"),CONCATENATE("R",'Mapa final'!$D$15),"")</f>
        <v>R1</v>
      </c>
      <c r="M27" s="448"/>
      <c r="N27" s="448" t="str">
        <f ca="1">IF(AND('Mapa final'!$Q$16="Media",'Mapa final'!$U$16="Leve"),CONCATENATE("R",'Mapa final'!$D$16),"")</f>
        <v>R2</v>
      </c>
      <c r="O27" s="448"/>
      <c r="P27" s="448" t="str">
        <f ca="1">IF(AND('Mapa final'!$Q$17="Media",'Mapa final'!$U$17="Leve"),CONCATENATE("R",'Mapa final'!$D$17),"")</f>
        <v/>
      </c>
      <c r="Q27" s="448"/>
      <c r="R27" s="447" t="str">
        <f ca="1">IF(AND('Mapa final'!$Q$15="Media",'Mapa final'!$U$15="Menor"),CONCATENATE("R",'Mapa final'!$A$15),"")</f>
        <v/>
      </c>
      <c r="S27" s="448"/>
      <c r="T27" s="448" t="str">
        <f ca="1">IF(AND('Mapa final'!$Q$16="Media",'Mapa final'!$U$16="Menor"),CONCATENATE("R",'Mapa final'!$D$16),"")</f>
        <v/>
      </c>
      <c r="U27" s="448"/>
      <c r="V27" s="448" t="str">
        <f ca="1">IF(AND('Mapa final'!$Q$17="Media",'Mapa final'!$U$17="Menor"),CONCATENATE("R",'Mapa final'!$A$17),"")</f>
        <v/>
      </c>
      <c r="W27" s="448"/>
      <c r="X27" s="447" t="str">
        <f ca="1">IF(AND('Mapa final'!$Q$15="Media",'Mapa final'!$U$15="Moderado"),CONCATENATE("R",'Mapa final'!$A$15),"")</f>
        <v/>
      </c>
      <c r="Y27" s="448"/>
      <c r="Z27" s="448" t="str">
        <f ca="1">IF(AND('Mapa final'!Q$16="Media",'Mapa final'!$U$16="Moderado"),CONCATENATE("R",'Mapa final'!$A$16),"")</f>
        <v/>
      </c>
      <c r="AA27" s="448"/>
      <c r="AB27" s="448" t="str">
        <f ca="1">IF(AND('Mapa final'!$Q$17="Media",'Mapa final'!$U$17="Moderado"),CONCATENATE("R",'Mapa final'!$A$17),"")</f>
        <v/>
      </c>
      <c r="AC27" s="448"/>
      <c r="AD27" s="417" t="str">
        <f ca="1">IF(AND('Mapa final'!$Q$15="Media",'Mapa final'!$U$15="Mayor"),CONCATENATE("R",'Mapa final'!$A$15),"")</f>
        <v/>
      </c>
      <c r="AE27" s="418"/>
      <c r="AF27" s="418" t="str">
        <f ca="1">IF(AND('Mapa final'!$Q$16="Media",'Mapa final'!$U$16="Mayor"),CONCATENATE("R",'Mapa final'!$A$16),"")</f>
        <v/>
      </c>
      <c r="AG27" s="418"/>
      <c r="AH27" s="418" t="str">
        <f ca="1">IF(AND('Mapa final'!$Q$17="Media",'Mapa final'!$U$17="Mayor"),CONCATENATE("R",'Mapa final'!$A$17),"")</f>
        <v/>
      </c>
      <c r="AI27" s="418"/>
      <c r="AJ27" s="436" t="str">
        <f ca="1">IF(AND('Mapa final'!$Q$15="Media",'Mapa final'!$U$15="Catastrófico"),CONCATENATE("R",'Mapa final'!$A$15),"")</f>
        <v/>
      </c>
      <c r="AK27" s="437"/>
      <c r="AL27" s="437" t="str">
        <f ca="1">IF(AND('Mapa final'!$Q$16="Media",'Mapa final'!$U$16="Catastrófico"),CONCATENATE("R",'Mapa final'!$A$16),"")</f>
        <v/>
      </c>
      <c r="AM27" s="437"/>
      <c r="AN27" s="437" t="str">
        <f ca="1">IF(AND('Mapa final'!$Q$17="Media",'Mapa final'!$U$17="Catastrófico"),CONCATENATE("R",'Mapa final'!$A$17),"")</f>
        <v/>
      </c>
      <c r="AO27" s="438"/>
      <c r="AP27" s="69"/>
      <c r="AQ27" s="390" t="s">
        <v>80</v>
      </c>
      <c r="AR27" s="391"/>
      <c r="AS27" s="391"/>
      <c r="AT27" s="391"/>
      <c r="AU27" s="391"/>
      <c r="AV27" s="392"/>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row>
    <row r="28" spans="3:82" ht="15" customHeight="1" x14ac:dyDescent="0.25">
      <c r="C28" s="69"/>
      <c r="D28" s="370"/>
      <c r="E28" s="370"/>
      <c r="F28" s="371"/>
      <c r="G28" s="410"/>
      <c r="H28" s="411"/>
      <c r="I28" s="411"/>
      <c r="J28" s="411"/>
      <c r="K28" s="412"/>
      <c r="L28" s="427"/>
      <c r="M28" s="428"/>
      <c r="N28" s="428"/>
      <c r="O28" s="428"/>
      <c r="P28" s="428"/>
      <c r="Q28" s="428"/>
      <c r="R28" s="427"/>
      <c r="S28" s="428"/>
      <c r="T28" s="428"/>
      <c r="U28" s="428"/>
      <c r="V28" s="428"/>
      <c r="W28" s="428"/>
      <c r="X28" s="427"/>
      <c r="Y28" s="428"/>
      <c r="Z28" s="428"/>
      <c r="AA28" s="428"/>
      <c r="AB28" s="428"/>
      <c r="AC28" s="428"/>
      <c r="AD28" s="419"/>
      <c r="AE28" s="416"/>
      <c r="AF28" s="416"/>
      <c r="AG28" s="416"/>
      <c r="AH28" s="416"/>
      <c r="AI28" s="416"/>
      <c r="AJ28" s="433"/>
      <c r="AK28" s="434"/>
      <c r="AL28" s="434"/>
      <c r="AM28" s="434"/>
      <c r="AN28" s="434"/>
      <c r="AO28" s="435"/>
      <c r="AP28" s="69"/>
      <c r="AQ28" s="393"/>
      <c r="AR28" s="394"/>
      <c r="AS28" s="394"/>
      <c r="AT28" s="394"/>
      <c r="AU28" s="394"/>
      <c r="AV28" s="395"/>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row>
    <row r="29" spans="3:82" ht="15" customHeight="1" x14ac:dyDescent="0.25">
      <c r="C29" s="69"/>
      <c r="D29" s="370"/>
      <c r="E29" s="370"/>
      <c r="F29" s="371"/>
      <c r="G29" s="410"/>
      <c r="H29" s="411"/>
      <c r="I29" s="411"/>
      <c r="J29" s="411"/>
      <c r="K29" s="412"/>
      <c r="L29" s="427" t="str">
        <f ca="1">IF(AND('Mapa final'!$Q$18="Media",'Mapa final'!$U$18="Leve"),CONCATENATE("R",'Mapa final'!$D$18),"")</f>
        <v>R4</v>
      </c>
      <c r="M29" s="428"/>
      <c r="N29" s="428" t="str">
        <f ca="1">IF(AND('Mapa final'!$Q$19="Media",'Mapa final'!$U$19="Leve"),CONCATENATE("R",'Mapa final'!$D$19),"")</f>
        <v>R5</v>
      </c>
      <c r="O29" s="428"/>
      <c r="P29" s="428" t="str">
        <f ca="1">IF(AND('Mapa final'!$Q$20="Media",'Mapa final'!$U$20="Leve"),CONCATENATE("R",'Mapa final'!$D$20 ),"")</f>
        <v>R6</v>
      </c>
      <c r="Q29" s="428"/>
      <c r="R29" s="427" t="str">
        <f ca="1">IF(AND('Mapa final'!$Q$18="Media",'Mapa final'!$U$18="Menor"),CONCATENATE("R",'Mapa final'!$A$18),"")</f>
        <v/>
      </c>
      <c r="S29" s="428"/>
      <c r="T29" s="428" t="str">
        <f ca="1">IF(AND('Mapa final'!$Q$19="Media",'Mapa final'!$U$19="Menor"),CONCATENATE("R",'Mapa final'!$A$19),"")</f>
        <v/>
      </c>
      <c r="U29" s="428"/>
      <c r="V29" s="428" t="str">
        <f ca="1">IF(AND('Mapa final'!$Q$20="Media",'Mapa final'!$U$20="Menor"),CONCATENATE("R",'Mapa final'!$A$20),"")</f>
        <v/>
      </c>
      <c r="W29" s="428"/>
      <c r="X29" s="427" t="str">
        <f ca="1">IF(AND('Mapa final'!$Q$18="Media",'Mapa final'!$U$18="Moderado"),CONCATENATE("R",'Mapa final'!$A$18),"")</f>
        <v/>
      </c>
      <c r="Y29" s="428"/>
      <c r="Z29" s="428" t="str">
        <f ca="1">IF(AND('Mapa final'!$Q$19="Media",'Mapa final'!$U$19="Moderado"),CONCATENATE("R",'Mapa final'!$A$19),"")</f>
        <v/>
      </c>
      <c r="AA29" s="428"/>
      <c r="AB29" s="428" t="str">
        <f ca="1">IF(AND('Mapa final'!$Q$20="Media",'Mapa final'!$U$20="Moderado"),CONCATENATE("R",'Mapa final'!$A$20),"")</f>
        <v/>
      </c>
      <c r="AC29" s="428"/>
      <c r="AD29" s="419" t="str">
        <f ca="1">IF(AND('Mapa final'!$Q$18="Media",'Mapa final'!$U$18="Mayor"),CONCATENATE("R",'Mapa final'!$A$18),"")</f>
        <v/>
      </c>
      <c r="AE29" s="416"/>
      <c r="AF29" s="416" t="str">
        <f ca="1">IF(AND('Mapa final'!$Q$19="Media",'Mapa final'!$U$19="Mayor"),CONCATENATE("R",'Mapa final'!$A$19),"")</f>
        <v/>
      </c>
      <c r="AG29" s="416"/>
      <c r="AH29" s="416" t="str">
        <f ca="1">IF(AND('Mapa final'!$Q$20="Media",'Mapa final'!$U$20="Mayor"),CONCATENATE("R",'Mapa final'!$A$20),"")</f>
        <v/>
      </c>
      <c r="AI29" s="416"/>
      <c r="AJ29" s="433" t="str">
        <f ca="1">IF(AND('Mapa final'!$Q$18="Media",'Mapa final'!$U$18="Catastrófico"),CONCATENATE("R",'Mapa final'!$A$18),"")</f>
        <v/>
      </c>
      <c r="AK29" s="434"/>
      <c r="AL29" s="434" t="str">
        <f ca="1">IF(AND('Mapa final'!$Q$19="Media",'Mapa final'!$U$19="Catastrófico"),CONCATENATE("R",'Mapa final'!$A$19),"")</f>
        <v/>
      </c>
      <c r="AM29" s="434"/>
      <c r="AN29" s="434" t="str">
        <f>IF(AND('Mapa final'!$Q$20="Media",'Mapa final'!$L$20="Catastrófico"),CONCATENATE("R",'Mapa final'!$A$20),"")</f>
        <v/>
      </c>
      <c r="AO29" s="435"/>
      <c r="AP29" s="69"/>
      <c r="AQ29" s="393"/>
      <c r="AR29" s="394"/>
      <c r="AS29" s="394"/>
      <c r="AT29" s="394"/>
      <c r="AU29" s="394"/>
      <c r="AV29" s="395"/>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row>
    <row r="30" spans="3:82" ht="15" customHeight="1" x14ac:dyDescent="0.25">
      <c r="C30" s="69"/>
      <c r="D30" s="370"/>
      <c r="E30" s="370"/>
      <c r="F30" s="371"/>
      <c r="G30" s="410"/>
      <c r="H30" s="411"/>
      <c r="I30" s="411"/>
      <c r="J30" s="411"/>
      <c r="K30" s="412"/>
      <c r="L30" s="427"/>
      <c r="M30" s="428"/>
      <c r="N30" s="428"/>
      <c r="O30" s="428"/>
      <c r="P30" s="428"/>
      <c r="Q30" s="428"/>
      <c r="R30" s="427"/>
      <c r="S30" s="428"/>
      <c r="T30" s="428"/>
      <c r="U30" s="428"/>
      <c r="V30" s="428"/>
      <c r="W30" s="428"/>
      <c r="X30" s="427"/>
      <c r="Y30" s="428"/>
      <c r="Z30" s="428"/>
      <c r="AA30" s="428"/>
      <c r="AB30" s="428"/>
      <c r="AC30" s="428"/>
      <c r="AD30" s="419"/>
      <c r="AE30" s="416"/>
      <c r="AF30" s="416"/>
      <c r="AG30" s="416"/>
      <c r="AH30" s="416"/>
      <c r="AI30" s="416"/>
      <c r="AJ30" s="433"/>
      <c r="AK30" s="434"/>
      <c r="AL30" s="434"/>
      <c r="AM30" s="434"/>
      <c r="AN30" s="434"/>
      <c r="AO30" s="435"/>
      <c r="AP30" s="69"/>
      <c r="AQ30" s="393"/>
      <c r="AR30" s="394"/>
      <c r="AS30" s="394"/>
      <c r="AT30" s="394"/>
      <c r="AU30" s="394"/>
      <c r="AV30" s="395"/>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row>
    <row r="31" spans="3:82" ht="15" customHeight="1" x14ac:dyDescent="0.25">
      <c r="C31" s="69"/>
      <c r="D31" s="370"/>
      <c r="E31" s="370"/>
      <c r="F31" s="371"/>
      <c r="G31" s="410"/>
      <c r="H31" s="411"/>
      <c r="I31" s="411"/>
      <c r="J31" s="411"/>
      <c r="K31" s="412"/>
      <c r="L31" s="427" t="str">
        <f ca="1">IF(AND('Mapa final'!$Q$21="Media",'Mapa final'!$U$21="Leve"),CONCATENATE("R",'Mapa final'!$A$21),"")</f>
        <v/>
      </c>
      <c r="M31" s="428"/>
      <c r="N31" s="428" t="str">
        <f>IF(AND('Mapa final'!$L$22="Media",'Mapa final'!$P$22="Leve"),CONCATENATE("R",'Mapa final'!$A$22),"")</f>
        <v/>
      </c>
      <c r="O31" s="428"/>
      <c r="P31" s="428" t="str">
        <f>IF(AND('Mapa final'!$L$23="Media",'Mapa final'!$P$23="Leve"),CONCATENATE("R",'Mapa final'!$A$23),"")</f>
        <v/>
      </c>
      <c r="Q31" s="443"/>
      <c r="R31" s="427" t="str">
        <f ca="1">IF(AND('Mapa final'!$Q$21="Media",'Mapa final'!$U$21="Menor"),CONCATENATE("R",'Mapa final'!$A$21),"")</f>
        <v/>
      </c>
      <c r="S31" s="428"/>
      <c r="T31" s="428" t="str">
        <f ca="1">IF(AND('Mapa final'!$LR$22="Media",'Mapa final'!$U$22="Menor"),CONCATENATE("R",'Mapa final'!$A$22),"")</f>
        <v/>
      </c>
      <c r="U31" s="428"/>
      <c r="V31" s="428" t="str">
        <f>IF(AND('Mapa final'!$Q$23="Media",'Mapa final'!$U$23="Menor"),CONCATENATE("R",'Mapa final'!$A$23),"")</f>
        <v/>
      </c>
      <c r="W31" s="428"/>
      <c r="X31" s="427" t="str">
        <f ca="1">IF(AND('Mapa final'!$Q$21="Media",'Mapa final'!$U$21="Moderado"),CONCATENATE("R",'Mapa final'!$A$21),"")</f>
        <v/>
      </c>
      <c r="Y31" s="428"/>
      <c r="Z31" s="428" t="str">
        <f ca="1">IF(AND('Mapa final'!$Q$22="Media",'Mapa final'!$U$22="Moderado"),CONCATENATE("R",'Mapa final'!$A$22),"")</f>
        <v/>
      </c>
      <c r="AA31" s="428"/>
      <c r="AB31" s="428" t="str">
        <f>IF(AND('Mapa final'!$Q$23="Media",'Mapa final'!$U$23="Moderado"),CONCATENATE("R",'Mapa final'!$A$23),"")</f>
        <v/>
      </c>
      <c r="AC31" s="428"/>
      <c r="AD31" s="419" t="str">
        <f ca="1">IF(AND('Mapa final'!$Q$21="Media",'Mapa final'!$U$21="Mayor"),CONCATENATE("R",'Mapa final'!$A$21),"")</f>
        <v/>
      </c>
      <c r="AE31" s="416"/>
      <c r="AF31" s="416" t="str">
        <f ca="1">IF(AND('Mapa final'!$Q$22="Media",'Mapa final'!$U$22="Mayor"),CONCATENATE("R",'Mapa final'!$A$22),"")</f>
        <v/>
      </c>
      <c r="AG31" s="416"/>
      <c r="AH31" s="416" t="str">
        <f>IF(AND('Mapa final'!$Q$23="Media",'Mapa final'!$U$23="Mayor"),CONCATENATE("R",'Mapa final'!$A$23),"")</f>
        <v/>
      </c>
      <c r="AI31" s="416"/>
      <c r="AJ31" s="433" t="str">
        <f ca="1">IF(AND('Mapa final'!$Q$21="Media",'Mapa final'!$U$21="Catastrófico"),CONCATENATE("R",'Mapa final'!$A$21),"")</f>
        <v/>
      </c>
      <c r="AK31" s="434"/>
      <c r="AL31" s="434" t="str">
        <f ca="1">IF(AND('Mapa final'!$Q$22="Media",'Mapa final'!$U$22="Catastrófico"),CONCATENATE("R",'Mapa final'!$A$22),"")</f>
        <v/>
      </c>
      <c r="AM31" s="434"/>
      <c r="AN31" s="434" t="str">
        <f>IF(AND('Mapa final'!$Q$23="Media",'Mapa final'!$U$23="Catastrófico"),CONCATENATE("R",'Mapa final'!$A$23),"")</f>
        <v/>
      </c>
      <c r="AO31" s="435"/>
      <c r="AP31" s="69"/>
      <c r="AQ31" s="393"/>
      <c r="AR31" s="394"/>
      <c r="AS31" s="394"/>
      <c r="AT31" s="394"/>
      <c r="AU31" s="394"/>
      <c r="AV31" s="395"/>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row>
    <row r="32" spans="3:82" ht="15" customHeight="1" x14ac:dyDescent="0.25">
      <c r="C32" s="69"/>
      <c r="D32" s="370"/>
      <c r="E32" s="370"/>
      <c r="F32" s="371"/>
      <c r="G32" s="410"/>
      <c r="H32" s="411"/>
      <c r="I32" s="411"/>
      <c r="J32" s="411"/>
      <c r="K32" s="412"/>
      <c r="L32" s="427"/>
      <c r="M32" s="428"/>
      <c r="N32" s="428"/>
      <c r="O32" s="428"/>
      <c r="P32" s="428"/>
      <c r="Q32" s="443"/>
      <c r="R32" s="427"/>
      <c r="S32" s="428"/>
      <c r="T32" s="428"/>
      <c r="U32" s="428"/>
      <c r="V32" s="428"/>
      <c r="W32" s="428"/>
      <c r="X32" s="427"/>
      <c r="Y32" s="428"/>
      <c r="Z32" s="428"/>
      <c r="AA32" s="428"/>
      <c r="AB32" s="428"/>
      <c r="AC32" s="428"/>
      <c r="AD32" s="419"/>
      <c r="AE32" s="416"/>
      <c r="AF32" s="416"/>
      <c r="AG32" s="416"/>
      <c r="AH32" s="416"/>
      <c r="AI32" s="416"/>
      <c r="AJ32" s="433"/>
      <c r="AK32" s="434"/>
      <c r="AL32" s="434"/>
      <c r="AM32" s="434"/>
      <c r="AN32" s="434"/>
      <c r="AO32" s="435"/>
      <c r="AP32" s="69"/>
      <c r="AQ32" s="393"/>
      <c r="AR32" s="394"/>
      <c r="AS32" s="394"/>
      <c r="AT32" s="394"/>
      <c r="AU32" s="394"/>
      <c r="AV32" s="395"/>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row>
    <row r="33" spans="3:82" ht="15" customHeight="1" x14ac:dyDescent="0.25">
      <c r="C33" s="69"/>
      <c r="D33" s="370"/>
      <c r="E33" s="370"/>
      <c r="F33" s="371"/>
      <c r="G33" s="410"/>
      <c r="H33" s="411"/>
      <c r="I33" s="411"/>
      <c r="J33" s="411"/>
      <c r="K33" s="412"/>
      <c r="L33" s="427" t="str">
        <f>IF(AND('Mapa final'!$Q$24="Mediaa",'Mapa final'!$U$24="Leve"),CONCATENATE("R",'Mapa final'!$A$24),"")</f>
        <v/>
      </c>
      <c r="M33" s="428"/>
      <c r="N33" s="428" t="str">
        <f>IF(AND('Mapa final'!$L$25="Media",'Mapa final'!$P$25="Leve"),CONCATENATE("R",'Mapa final'!$A$16),"")</f>
        <v/>
      </c>
      <c r="O33" s="428"/>
      <c r="P33" s="428" t="str">
        <f>IF(AND('Mapa final'!$L$26="Media",'Mapa final'!$P$26="Leve"),CONCATENATE("R",'Mapa final'!$A$26),"")</f>
        <v/>
      </c>
      <c r="Q33" s="443"/>
      <c r="R33" s="427" t="str">
        <f>IF(AND('Mapa final'!$Q$24="Media",'Mapa final'!$U$24="Menor"),CONCATENATE("R",'Mapa final'!$A$24),"")</f>
        <v/>
      </c>
      <c r="S33" s="428"/>
      <c r="T33" s="428" t="str">
        <f>IF(AND('Mapa final'!$Q$25="Media",'Mapa final'!$U$25="Menor"),CONCATENATE("R",'Mapa final'!$A$25),"")</f>
        <v/>
      </c>
      <c r="U33" s="428"/>
      <c r="V33" s="428" t="str">
        <f>IF(AND('Mapa final'!$Q$26="Media",'Mapa final'!$U$26="Menor"),CONCATENATE("R",'Mapa final'!$A$26),"")</f>
        <v/>
      </c>
      <c r="W33" s="428"/>
      <c r="X33" s="427" t="str">
        <f>IF(AND('Mapa final'!$Q$24="Media",'Mapa final'!$U$24="Moderado"),CONCATENATE("R",'Mapa final'!$A$24),"")</f>
        <v/>
      </c>
      <c r="Y33" s="428"/>
      <c r="Z33" s="428" t="str">
        <f>IF(AND('Mapa final'!$Q$25="Media",'Mapa final'!$U$25="Moderado"),CONCATENATE("R",'Mapa final'!$A$25),"")</f>
        <v/>
      </c>
      <c r="AA33" s="428"/>
      <c r="AB33" s="428" t="str">
        <f>IF(AND('Mapa final'!$Q$26="Media",'Mapa final'!$U$26="Moderado"),CONCATENATE("R",'Mapa final'!$A$26),"")</f>
        <v/>
      </c>
      <c r="AC33" s="428"/>
      <c r="AD33" s="419" t="str">
        <f>IF(AND('Mapa final'!$Q$24="Media",'Mapa final'!$U$24="Mayor"),CONCATENATE("R",'Mapa final'!$A$24),"")</f>
        <v/>
      </c>
      <c r="AE33" s="416"/>
      <c r="AF33" s="416" t="str">
        <f>IF(AND('Mapa final'!$Q$25="Media",'Mapa final'!$U$25="Mayor"),CONCATENATE("R",'Mapa final'!$A$25),"")</f>
        <v/>
      </c>
      <c r="AG33" s="416"/>
      <c r="AH33" s="416" t="str">
        <f>IF(AND('Mapa final'!$Q$26="Media",'Mapa final'!$U$26="Mayor"),CONCATENATE("R",'Mapa final'!$A$26),"")</f>
        <v/>
      </c>
      <c r="AI33" s="416"/>
      <c r="AJ33" s="433" t="str">
        <f>IF(AND('Mapa final'!$Q$24="Media",'Mapa final'!$U$24="Catastrófico"),CONCATENATE("R",'Mapa final'!$A$24),"")</f>
        <v/>
      </c>
      <c r="AK33" s="434"/>
      <c r="AL33" s="434" t="str">
        <f>IF(AND('Mapa final'!$Q$25="Media",'Mapa final'!$U$25="Catastrófico"),CONCATENATE("R",'Mapa final'!$A$25),"")</f>
        <v/>
      </c>
      <c r="AM33" s="434"/>
      <c r="AN33" s="434" t="str">
        <f>IF(AND('Mapa final'!$Q$26="Media",'Mapa final'!$U$26="Catastrófico"),CONCATENATE("R",'Mapa final'!$A$26),"")</f>
        <v/>
      </c>
      <c r="AO33" s="435"/>
      <c r="AP33" s="69"/>
      <c r="AQ33" s="393"/>
      <c r="AR33" s="394"/>
      <c r="AS33" s="394"/>
      <c r="AT33" s="394"/>
      <c r="AU33" s="394"/>
      <c r="AV33" s="395"/>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row>
    <row r="34" spans="3:82" ht="15.75" customHeight="1" thickBot="1" x14ac:dyDescent="0.3">
      <c r="C34" s="69"/>
      <c r="D34" s="370"/>
      <c r="E34" s="370"/>
      <c r="F34" s="371"/>
      <c r="G34" s="413"/>
      <c r="H34" s="414"/>
      <c r="I34" s="414"/>
      <c r="J34" s="414"/>
      <c r="K34" s="414"/>
      <c r="L34" s="444"/>
      <c r="M34" s="445"/>
      <c r="N34" s="445"/>
      <c r="O34" s="445"/>
      <c r="P34" s="445"/>
      <c r="Q34" s="446"/>
      <c r="R34" s="444"/>
      <c r="S34" s="445"/>
      <c r="T34" s="445"/>
      <c r="U34" s="445"/>
      <c r="V34" s="445"/>
      <c r="W34" s="445"/>
      <c r="X34" s="444"/>
      <c r="Y34" s="445"/>
      <c r="Z34" s="445"/>
      <c r="AA34" s="445"/>
      <c r="AB34" s="445"/>
      <c r="AC34" s="445"/>
      <c r="AD34" s="430"/>
      <c r="AE34" s="425"/>
      <c r="AF34" s="425"/>
      <c r="AG34" s="425"/>
      <c r="AH34" s="425"/>
      <c r="AI34" s="425"/>
      <c r="AJ34" s="433"/>
      <c r="AK34" s="434"/>
      <c r="AL34" s="434"/>
      <c r="AM34" s="434"/>
      <c r="AN34" s="434"/>
      <c r="AO34" s="435"/>
      <c r="AP34" s="69"/>
      <c r="AQ34" s="396"/>
      <c r="AR34" s="397"/>
      <c r="AS34" s="397"/>
      <c r="AT34" s="397"/>
      <c r="AU34" s="397"/>
      <c r="AV34" s="398"/>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row>
    <row r="35" spans="3:82" ht="15" customHeight="1" x14ac:dyDescent="0.25">
      <c r="C35" s="69"/>
      <c r="D35" s="370"/>
      <c r="E35" s="370"/>
      <c r="F35" s="371"/>
      <c r="G35" s="408" t="s">
        <v>113</v>
      </c>
      <c r="H35" s="409"/>
      <c r="I35" s="409"/>
      <c r="J35" s="409"/>
      <c r="K35" s="409"/>
      <c r="L35" s="457" t="str">
        <f ca="1">IF(AND('Mapa final'!$Q$15="Baja",'Mapa final'!$U$15="Leve"),CONCATENATE("R",'Mapa final'!$A$15),"")</f>
        <v/>
      </c>
      <c r="M35" s="458"/>
      <c r="N35" s="459" t="str">
        <f ca="1">IF(AND('Mapa final'!$Q$16="baja",'Mapa final'!$U$16="Leve"),CONCATENATE("R",'Mapa final'!$D$16),"")</f>
        <v/>
      </c>
      <c r="O35" s="459"/>
      <c r="P35" s="459" t="str">
        <f ca="1">IF(AND('Mapa final'!$Q$17="baja",'Mapa final'!$U$17="Leve"),CONCATENATE("R",'Mapa final'!$D$17),"")</f>
        <v>R3</v>
      </c>
      <c r="Q35" s="459"/>
      <c r="R35" s="447" t="str">
        <f ca="1">IF(AND('Mapa final'!$Q$15="Baja",'Mapa final'!$U$15="Menor"),CONCATENATE("R",'Mapa final'!$A$15),"")</f>
        <v/>
      </c>
      <c r="S35" s="448"/>
      <c r="T35" s="428" t="str">
        <f ca="1">IF(AND('Mapa final'!$Q$16="Baja",'Mapa final'!$U$16="Menor"),CONCATENATE("R",'Mapa final'!$A$16),"")</f>
        <v/>
      </c>
      <c r="U35" s="428"/>
      <c r="V35" s="428" t="str">
        <f ca="1">IF(AND('Mapa final'!$Q$17="Baja",'Mapa final'!$U$17="Menor"),CONCATENATE("R",'Mapa final'!$A$17),"")</f>
        <v/>
      </c>
      <c r="W35" s="443"/>
      <c r="X35" s="427" t="str">
        <f ca="1">IF(AND('Mapa final'!$Q$15="Baja",'Mapa final'!$U$15="Moderado"),CONCATENATE("R",'Mapa final'!$A$15),"")</f>
        <v/>
      </c>
      <c r="Y35" s="428"/>
      <c r="Z35" s="428" t="str">
        <f ca="1">IF(AND('Mapa final'!Q$16="Baja",'Mapa final'!$U$16="Moderado"),CONCATENATE("R",'Mapa final'!$A$16),"")</f>
        <v/>
      </c>
      <c r="AA35" s="428"/>
      <c r="AB35" s="428" t="str">
        <f ca="1">IF(AND('Mapa final'!$Q$17="Baja",'Mapa final'!$U$17="Moderado"),CONCATENATE("R",'Mapa final'!$A$17),"")</f>
        <v/>
      </c>
      <c r="AC35" s="443"/>
      <c r="AD35" s="419" t="str">
        <f ca="1">IF(AND('Mapa final'!$Q$15="Baja",'Mapa final'!$U$15="Mayor"),CONCATENATE("R",'Mapa final'!$A$15),"")</f>
        <v/>
      </c>
      <c r="AE35" s="416"/>
      <c r="AF35" s="416" t="str">
        <f ca="1">IF(AND('Mapa final'!$Q$16="Baja",'Mapa final'!$U$16="Mayor"),CONCATENATE("R",'Mapa final'!$A$16),"")</f>
        <v/>
      </c>
      <c r="AG35" s="416"/>
      <c r="AH35" s="416" t="str">
        <f ca="1">IF(AND('Mapa final'!$Q$17="Baja",'Mapa final'!$U$17="Mayor"),CONCATENATE("R",'Mapa final'!$A$17),"")</f>
        <v/>
      </c>
      <c r="AI35" s="416"/>
      <c r="AJ35" s="436" t="str">
        <f ca="1">IF(AND('Mapa final'!$Q$15="Baja",'Mapa final'!$U$15="Catastrófico"),CONCATENATE("R",'Mapa final'!$A$15),"")</f>
        <v/>
      </c>
      <c r="AK35" s="437"/>
      <c r="AL35" s="437" t="str">
        <f ca="1">IF(AND('Mapa final'!$Q$16="Baja",'Mapa final'!$U$16="Catastrófico"),CONCATENATE("R",'Mapa final'!$A$16),"")</f>
        <v/>
      </c>
      <c r="AM35" s="437"/>
      <c r="AN35" s="437" t="str">
        <f ca="1">IF(AND('Mapa final'!$Q$17="Baja",'Mapa final'!$U$17="Catastrófico"),CONCATENATE("R",'Mapa final'!$A$17),"")</f>
        <v/>
      </c>
      <c r="AO35" s="438"/>
      <c r="AP35" s="69"/>
      <c r="AQ35" s="399" t="s">
        <v>81</v>
      </c>
      <c r="AR35" s="400"/>
      <c r="AS35" s="400"/>
      <c r="AT35" s="400"/>
      <c r="AU35" s="400"/>
      <c r="AV35" s="401"/>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row>
    <row r="36" spans="3:82" ht="15" customHeight="1" x14ac:dyDescent="0.25">
      <c r="C36" s="69"/>
      <c r="D36" s="370"/>
      <c r="E36" s="370"/>
      <c r="F36" s="371"/>
      <c r="G36" s="410"/>
      <c r="H36" s="411"/>
      <c r="I36" s="411"/>
      <c r="J36" s="411"/>
      <c r="K36" s="411"/>
      <c r="L36" s="453"/>
      <c r="M36" s="451"/>
      <c r="N36" s="460"/>
      <c r="O36" s="460"/>
      <c r="P36" s="460"/>
      <c r="Q36" s="460"/>
      <c r="R36" s="427"/>
      <c r="S36" s="428"/>
      <c r="T36" s="450"/>
      <c r="U36" s="450"/>
      <c r="V36" s="450"/>
      <c r="W36" s="443"/>
      <c r="X36" s="427"/>
      <c r="Y36" s="450"/>
      <c r="Z36" s="450"/>
      <c r="AA36" s="450"/>
      <c r="AB36" s="450"/>
      <c r="AC36" s="443"/>
      <c r="AD36" s="419"/>
      <c r="AE36" s="432"/>
      <c r="AF36" s="432"/>
      <c r="AG36" s="432"/>
      <c r="AH36" s="432"/>
      <c r="AI36" s="416"/>
      <c r="AJ36" s="433"/>
      <c r="AK36" s="434"/>
      <c r="AL36" s="434"/>
      <c r="AM36" s="434"/>
      <c r="AN36" s="434"/>
      <c r="AO36" s="435"/>
      <c r="AP36" s="69"/>
      <c r="AQ36" s="402"/>
      <c r="AR36" s="403"/>
      <c r="AS36" s="403"/>
      <c r="AT36" s="403"/>
      <c r="AU36" s="403"/>
      <c r="AV36" s="404"/>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row>
    <row r="37" spans="3:82" ht="15" customHeight="1" x14ac:dyDescent="0.25">
      <c r="C37" s="69"/>
      <c r="D37" s="370"/>
      <c r="E37" s="370"/>
      <c r="F37" s="371"/>
      <c r="G37" s="410"/>
      <c r="H37" s="411"/>
      <c r="I37" s="411"/>
      <c r="J37" s="411"/>
      <c r="K37" s="411"/>
      <c r="L37" s="453" t="str">
        <f ca="1">IF(AND('Mapa final'!$Q$18="Baja",'Mapa final'!$U$18="Leve"),CONCATENATE("R",'Mapa final'!$A$18),"")</f>
        <v/>
      </c>
      <c r="M37" s="451"/>
      <c r="N37" s="451" t="str">
        <f>IF(AND('Mapa final'!$L$19="Baja",'Mapa final'!$P$19="Leve"),CONCATENATE("R",'Mapa final'!$A$19),"")</f>
        <v/>
      </c>
      <c r="O37" s="451"/>
      <c r="P37" s="451" t="str">
        <f>IF(AND('Mapa final'!$L$20="Baja",'Mapa final'!$P$20="Leve"),CONCATENATE("R",'Mapa final'!$A$20),"")</f>
        <v/>
      </c>
      <c r="Q37" s="452"/>
      <c r="R37" s="427" t="str">
        <f ca="1">IF(AND('Mapa final'!$Q$18="Baja",'Mapa final'!$U$18="Menor"),CONCATENATE("R",'Mapa final'!$A$18),"")</f>
        <v/>
      </c>
      <c r="S37" s="450"/>
      <c r="T37" s="450" t="str">
        <f ca="1">IF(AND('Mapa final'!$Q$19="Baja",'Mapa final'!$U$19="Menor"),CONCATENATE("R",'Mapa final'!$A$19),"")</f>
        <v/>
      </c>
      <c r="U37" s="450"/>
      <c r="V37" s="450" t="str">
        <f ca="1">IF(AND('Mapa final'!$Q$20="Baja",'Mapa final'!$U$20="Menor"),CONCATENATE("R",'Mapa final'!$A$20),"")</f>
        <v/>
      </c>
      <c r="W37" s="443"/>
      <c r="X37" s="427" t="str">
        <f ca="1">IF(AND('Mapa final'!$Q$18="Baja",'Mapa final'!$U$18="Moderado"),CONCATENATE("R",'Mapa final'!$A$18),"")</f>
        <v/>
      </c>
      <c r="Y37" s="450"/>
      <c r="Z37" s="450" t="str">
        <f ca="1">IF(AND('Mapa final'!$Q$19="Baja",'Mapa final'!$U$19="Moderado"),CONCATENATE("R",'Mapa final'!$A$19),"")</f>
        <v/>
      </c>
      <c r="AA37" s="450"/>
      <c r="AB37" s="450" t="str">
        <f ca="1">IF(AND('Mapa final'!$Q$20="Baja",'Mapa final'!$U$20="Moderado"),CONCATENATE("R",'Mapa final'!$A$20),"")</f>
        <v/>
      </c>
      <c r="AC37" s="443"/>
      <c r="AD37" s="419" t="str">
        <f ca="1">IF(AND('Mapa final'!$Q$18="Baja",'Mapa final'!$U$18="Mayor"),CONCATENATE("R",'Mapa final'!$A$18),"")</f>
        <v/>
      </c>
      <c r="AE37" s="432"/>
      <c r="AF37" s="432" t="str">
        <f ca="1">IF(AND('Mapa final'!$Q$19="Baja",'Mapa final'!$U$19="Mayor"),CONCATENATE("R",'Mapa final'!$A$19),"")</f>
        <v/>
      </c>
      <c r="AG37" s="432"/>
      <c r="AH37" s="432" t="str">
        <f ca="1">IF(AND('Mapa final'!$Q$20="Baja",'Mapa final'!$U$20="Mayor"),CONCATENATE("R",'Mapa final'!$A$20),"")</f>
        <v/>
      </c>
      <c r="AI37" s="416"/>
      <c r="AJ37" s="433" t="str">
        <f ca="1">IF(AND('Mapa final'!$Q$18="Baja",'Mapa final'!$U$18="Catastrófico"),CONCATENATE("R",'Mapa final'!$A$18),"")</f>
        <v/>
      </c>
      <c r="AK37" s="434"/>
      <c r="AL37" s="434" t="str">
        <f ca="1">IF(AND('Mapa final'!$Q$19="Baja",'Mapa final'!$U$19="Catastrófico"),CONCATENATE("R",'Mapa final'!$A$19),"")</f>
        <v/>
      </c>
      <c r="AM37" s="434"/>
      <c r="AN37" s="434" t="str">
        <f>IF(AND('Mapa final'!$Q$20="Baja",'Mapa final'!$L$20="Catastrófico"),CONCATENATE("R",'Mapa final'!$A$20),"")</f>
        <v/>
      </c>
      <c r="AO37" s="435"/>
      <c r="AP37" s="69"/>
      <c r="AQ37" s="402"/>
      <c r="AR37" s="403"/>
      <c r="AS37" s="403"/>
      <c r="AT37" s="403"/>
      <c r="AU37" s="403"/>
      <c r="AV37" s="404"/>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row>
    <row r="38" spans="3:82" ht="15" customHeight="1" x14ac:dyDescent="0.25">
      <c r="C38" s="69"/>
      <c r="D38" s="370"/>
      <c r="E38" s="370"/>
      <c r="F38" s="371"/>
      <c r="G38" s="410"/>
      <c r="H38" s="411"/>
      <c r="I38" s="411"/>
      <c r="J38" s="411"/>
      <c r="K38" s="411"/>
      <c r="L38" s="453"/>
      <c r="M38" s="451"/>
      <c r="N38" s="451"/>
      <c r="O38" s="451"/>
      <c r="P38" s="451"/>
      <c r="Q38" s="452"/>
      <c r="R38" s="427"/>
      <c r="S38" s="450"/>
      <c r="T38" s="450"/>
      <c r="U38" s="450"/>
      <c r="V38" s="450"/>
      <c r="W38" s="443"/>
      <c r="X38" s="427"/>
      <c r="Y38" s="450"/>
      <c r="Z38" s="450"/>
      <c r="AA38" s="450"/>
      <c r="AB38" s="450"/>
      <c r="AC38" s="443"/>
      <c r="AD38" s="419"/>
      <c r="AE38" s="432"/>
      <c r="AF38" s="432"/>
      <c r="AG38" s="432"/>
      <c r="AH38" s="432"/>
      <c r="AI38" s="416"/>
      <c r="AJ38" s="433"/>
      <c r="AK38" s="434"/>
      <c r="AL38" s="434"/>
      <c r="AM38" s="434"/>
      <c r="AN38" s="434"/>
      <c r="AO38" s="435"/>
      <c r="AP38" s="69"/>
      <c r="AQ38" s="402"/>
      <c r="AR38" s="403"/>
      <c r="AS38" s="403"/>
      <c r="AT38" s="403"/>
      <c r="AU38" s="403"/>
      <c r="AV38" s="404"/>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row>
    <row r="39" spans="3:82" ht="15" customHeight="1" x14ac:dyDescent="0.25">
      <c r="C39" s="69"/>
      <c r="D39" s="370"/>
      <c r="E39" s="370"/>
      <c r="F39" s="371"/>
      <c r="G39" s="410"/>
      <c r="H39" s="411"/>
      <c r="I39" s="411"/>
      <c r="J39" s="411"/>
      <c r="K39" s="411"/>
      <c r="L39" s="453" t="str">
        <f ca="1">IF(AND('Mapa final'!$Q$21="Baja",'Mapa final'!$U$21="Leve"),CONCATENATE("R",'Mapa final'!$A$21),"")</f>
        <v/>
      </c>
      <c r="M39" s="451"/>
      <c r="N39" s="451" t="str">
        <f>IF(AND('Mapa final'!$L$22="Baja",'Mapa final'!$P$22="Leve"),CONCATENATE("R",'Mapa final'!$A$22),"")</f>
        <v/>
      </c>
      <c r="O39" s="451"/>
      <c r="P39" s="451" t="str">
        <f>IF(AND('Mapa final'!$L$23="Baja",'Mapa final'!$P$23="Leve"),CONCATENATE("R",'Mapa final'!$A$23),"")</f>
        <v/>
      </c>
      <c r="Q39" s="452"/>
      <c r="R39" s="427" t="str">
        <f ca="1">IF(AND('Mapa final'!$Q$21="Baja",'Mapa final'!$U$21="Menor"),CONCATENATE("R",'Mapa final'!$A$21),"")</f>
        <v/>
      </c>
      <c r="S39" s="450"/>
      <c r="T39" s="450" t="str">
        <f ca="1">IF(AND('Mapa final'!$LR$22="Baja",'Mapa final'!$U$22="Menor"),CONCATENATE("R",'Mapa final'!$A$22),"")</f>
        <v/>
      </c>
      <c r="U39" s="450"/>
      <c r="V39" s="450" t="str">
        <f>IF(AND('Mapa final'!$Q$23="Baja",'Mapa final'!$U$23="Menor"),CONCATENATE("R",'Mapa final'!$A$23),"")</f>
        <v/>
      </c>
      <c r="W39" s="443"/>
      <c r="X39" s="427" t="str">
        <f ca="1">IF(AND('Mapa final'!$Q$21="Baja",'Mapa final'!$U$21="Moderado"),CONCATENATE("R",'Mapa final'!$A$21),"")</f>
        <v/>
      </c>
      <c r="Y39" s="450"/>
      <c r="Z39" s="450" t="str">
        <f ca="1">IF(AND('Mapa final'!$Q$22="Baja",'Mapa final'!$U$22="Moderado"),CONCATENATE("R",'Mapa final'!$A$22),"")</f>
        <v/>
      </c>
      <c r="AA39" s="450"/>
      <c r="AB39" s="450" t="str">
        <f>IF(AND('Mapa final'!$Q$23="Baja",'Mapa final'!$U$23="Moderado"),CONCATENATE("R",'Mapa final'!$A$23),"")</f>
        <v/>
      </c>
      <c r="AC39" s="443"/>
      <c r="AD39" s="419" t="str">
        <f ca="1">IF(AND('Mapa final'!$Q$21="Baja",'Mapa final'!$U$21="Mayor"),CONCATENATE("R",'Mapa final'!$A$21),"")</f>
        <v/>
      </c>
      <c r="AE39" s="432"/>
      <c r="AF39" s="432" t="str">
        <f ca="1">IF(AND('Mapa final'!$Q$22="Baja",'Mapa final'!$U$22="Mayor"),CONCATENATE("R",'Mapa final'!$A$22),"")</f>
        <v/>
      </c>
      <c r="AG39" s="432"/>
      <c r="AH39" s="432" t="str">
        <f>IF(AND('Mapa final'!$Q$23="Baja",'Mapa final'!$U$23="Mayor"),CONCATENATE("R",'Mapa final'!$A$23),"")</f>
        <v/>
      </c>
      <c r="AI39" s="416"/>
      <c r="AJ39" s="433" t="str">
        <f ca="1">IF(AND('Mapa final'!$Q$21="Baja",'Mapa final'!$U$21="Catastrófico"),CONCATENATE("R",'Mapa final'!$A$21),"")</f>
        <v/>
      </c>
      <c r="AK39" s="434"/>
      <c r="AL39" s="434" t="str">
        <f ca="1">IF(AND('Mapa final'!$Q$22="Baja",'Mapa final'!$U$22="Catastrófico"),CONCATENATE("R",'Mapa final'!$A$22),"")</f>
        <v/>
      </c>
      <c r="AM39" s="434"/>
      <c r="AN39" s="434" t="str">
        <f>IF(AND('Mapa final'!$Q$23="Baja",'Mapa final'!$U$23="Catastrófico"),CONCATENATE("R",'Mapa final'!$A$23),"")</f>
        <v/>
      </c>
      <c r="AO39" s="435"/>
      <c r="AP39" s="69"/>
      <c r="AQ39" s="402"/>
      <c r="AR39" s="403"/>
      <c r="AS39" s="403"/>
      <c r="AT39" s="403"/>
      <c r="AU39" s="403"/>
      <c r="AV39" s="404"/>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row>
    <row r="40" spans="3:82" ht="15" customHeight="1" x14ac:dyDescent="0.25">
      <c r="C40" s="69"/>
      <c r="D40" s="370"/>
      <c r="E40" s="370"/>
      <c r="F40" s="371"/>
      <c r="G40" s="410"/>
      <c r="H40" s="411"/>
      <c r="I40" s="411"/>
      <c r="J40" s="411"/>
      <c r="K40" s="411"/>
      <c r="L40" s="453"/>
      <c r="M40" s="451"/>
      <c r="N40" s="451"/>
      <c r="O40" s="451"/>
      <c r="P40" s="451"/>
      <c r="Q40" s="452"/>
      <c r="R40" s="427"/>
      <c r="S40" s="450"/>
      <c r="T40" s="450"/>
      <c r="U40" s="450"/>
      <c r="V40" s="450"/>
      <c r="W40" s="443"/>
      <c r="X40" s="427"/>
      <c r="Y40" s="450"/>
      <c r="Z40" s="450"/>
      <c r="AA40" s="450"/>
      <c r="AB40" s="450"/>
      <c r="AC40" s="443"/>
      <c r="AD40" s="419"/>
      <c r="AE40" s="432"/>
      <c r="AF40" s="432"/>
      <c r="AG40" s="432"/>
      <c r="AH40" s="432"/>
      <c r="AI40" s="416"/>
      <c r="AJ40" s="433"/>
      <c r="AK40" s="434"/>
      <c r="AL40" s="434"/>
      <c r="AM40" s="434"/>
      <c r="AN40" s="434"/>
      <c r="AO40" s="435"/>
      <c r="AP40" s="69"/>
      <c r="AQ40" s="402"/>
      <c r="AR40" s="403"/>
      <c r="AS40" s="403"/>
      <c r="AT40" s="403"/>
      <c r="AU40" s="403"/>
      <c r="AV40" s="404"/>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row>
    <row r="41" spans="3:82" ht="15" customHeight="1" x14ac:dyDescent="0.25">
      <c r="C41" s="69"/>
      <c r="D41" s="370"/>
      <c r="E41" s="370"/>
      <c r="F41" s="371"/>
      <c r="G41" s="410"/>
      <c r="H41" s="411"/>
      <c r="I41" s="411"/>
      <c r="J41" s="411"/>
      <c r="K41" s="411"/>
      <c r="L41" s="453" t="str">
        <f>IF(AND('Mapa final'!$Q$24="Baja",'Mapa final'!$U$24="Leve"),CONCATENATE("R",'Mapa final'!$A$24),"")</f>
        <v/>
      </c>
      <c r="M41" s="451"/>
      <c r="N41" s="451" t="str">
        <f>IF(AND('Mapa final'!$L$25="Baja",'Mapa final'!$P$25="Leve"),CONCATENATE("R",'Mapa final'!$A$25),"")</f>
        <v/>
      </c>
      <c r="O41" s="451"/>
      <c r="P41" s="451" t="str">
        <f>IF(AND('Mapa final'!$L$26="Baja",'Mapa final'!$P$26="Leve"),CONCATENATE("R",'Mapa final'!$A$26),"")</f>
        <v/>
      </c>
      <c r="Q41" s="452"/>
      <c r="R41" s="427" t="str">
        <f>IF(AND('Mapa final'!$Q$24="Baja",'Mapa final'!$U$24="Menor"),CONCATENATE("R",'Mapa final'!$A$24),"")</f>
        <v/>
      </c>
      <c r="S41" s="450"/>
      <c r="T41" s="450" t="str">
        <f>IF(AND('Mapa final'!$Q$25="Baja",'Mapa final'!$U$25="Menor"),CONCATENATE("R",'Mapa final'!$A$25),"")</f>
        <v/>
      </c>
      <c r="U41" s="450"/>
      <c r="V41" s="450" t="str">
        <f>IF(AND('Mapa final'!$Q$26="Baja",'Mapa final'!$U$26="Menor"),CONCATENATE("R",'Mapa final'!$A$26),"")</f>
        <v/>
      </c>
      <c r="W41" s="443"/>
      <c r="X41" s="427" t="str">
        <f>IF(AND('Mapa final'!$Q$24="Baja",'Mapa final'!$U$24="Moderado"),CONCATENATE("R",'Mapa final'!$A$24),"")</f>
        <v/>
      </c>
      <c r="Y41" s="450"/>
      <c r="Z41" s="450" t="str">
        <f>IF(AND('Mapa final'!$Q$25="Baja",'Mapa final'!$U$25="Moderado"),CONCATENATE("R",'Mapa final'!$A$25),"")</f>
        <v/>
      </c>
      <c r="AA41" s="450"/>
      <c r="AB41" s="450" t="str">
        <f>IF(AND('Mapa final'!$Q$26="Baja",'Mapa final'!$U$26="Moderado"),CONCATENATE("R",'Mapa final'!$A$26),"")</f>
        <v/>
      </c>
      <c r="AC41" s="443"/>
      <c r="AD41" s="419" t="str">
        <f>IF(AND('Mapa final'!$Q$24="Baja",'Mapa final'!$U$24="Mayor"),CONCATENATE("R",'Mapa final'!$A$24),"")</f>
        <v/>
      </c>
      <c r="AE41" s="432"/>
      <c r="AF41" s="432" t="str">
        <f>IF(AND('Mapa final'!$Q$25="Baja",'Mapa final'!$U$25="Mayor"),CONCATENATE("R",'Mapa final'!$A$25),"")</f>
        <v/>
      </c>
      <c r="AG41" s="432"/>
      <c r="AH41" s="432" t="str">
        <f>IF(AND('Mapa final'!$Q$26="Baja",'Mapa final'!$U$26="Mayor"),CONCATENATE("R",'Mapa final'!$A$26),"")</f>
        <v/>
      </c>
      <c r="AI41" s="416"/>
      <c r="AJ41" s="433" t="str">
        <f>IF(AND('Mapa final'!$Q$24="Baja",'Mapa final'!$U$24="Catastrófico"),CONCATENATE("R",'Mapa final'!$A$24),"")</f>
        <v/>
      </c>
      <c r="AK41" s="434"/>
      <c r="AL41" s="434" t="str">
        <f>IF(AND('Mapa final'!$Q$25="Baja",'Mapa final'!$U$25="Catastrófico"),CONCATENATE("R",'Mapa final'!$A$25),"")</f>
        <v/>
      </c>
      <c r="AM41" s="434"/>
      <c r="AN41" s="434" t="str">
        <f>IF(AND('Mapa final'!$Q$26="Baja",'Mapa final'!$U$26="Catastrófico"),CONCATENATE("R",'Mapa final'!$A$26),"")</f>
        <v/>
      </c>
      <c r="AO41" s="435"/>
      <c r="AP41" s="69"/>
      <c r="AQ41" s="402"/>
      <c r="AR41" s="403"/>
      <c r="AS41" s="403"/>
      <c r="AT41" s="403"/>
      <c r="AU41" s="403"/>
      <c r="AV41" s="404"/>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row>
    <row r="42" spans="3:82" ht="15.75" customHeight="1" thickBot="1" x14ac:dyDescent="0.3">
      <c r="C42" s="69"/>
      <c r="D42" s="370"/>
      <c r="E42" s="370"/>
      <c r="F42" s="371"/>
      <c r="G42" s="413"/>
      <c r="H42" s="414"/>
      <c r="I42" s="414"/>
      <c r="J42" s="414"/>
      <c r="K42" s="414"/>
      <c r="L42" s="454"/>
      <c r="M42" s="455"/>
      <c r="N42" s="455"/>
      <c r="O42" s="455"/>
      <c r="P42" s="455"/>
      <c r="Q42" s="456"/>
      <c r="R42" s="444"/>
      <c r="S42" s="445"/>
      <c r="T42" s="445"/>
      <c r="U42" s="445"/>
      <c r="V42" s="445"/>
      <c r="W42" s="446"/>
      <c r="X42" s="444"/>
      <c r="Y42" s="445"/>
      <c r="Z42" s="445"/>
      <c r="AA42" s="445"/>
      <c r="AB42" s="445"/>
      <c r="AC42" s="446"/>
      <c r="AD42" s="430"/>
      <c r="AE42" s="425"/>
      <c r="AF42" s="425"/>
      <c r="AG42" s="425"/>
      <c r="AH42" s="425"/>
      <c r="AI42" s="425"/>
      <c r="AJ42" s="439"/>
      <c r="AK42" s="440"/>
      <c r="AL42" s="440"/>
      <c r="AM42" s="440"/>
      <c r="AN42" s="440"/>
      <c r="AO42" s="441"/>
      <c r="AP42" s="69"/>
      <c r="AQ42" s="405"/>
      <c r="AR42" s="406"/>
      <c r="AS42" s="406"/>
      <c r="AT42" s="406"/>
      <c r="AU42" s="406"/>
      <c r="AV42" s="407"/>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row>
    <row r="43" spans="3:82" ht="15" customHeight="1" x14ac:dyDescent="0.25">
      <c r="C43" s="69"/>
      <c r="D43" s="370"/>
      <c r="E43" s="370"/>
      <c r="F43" s="371"/>
      <c r="G43" s="408" t="s">
        <v>112</v>
      </c>
      <c r="H43" s="409"/>
      <c r="I43" s="409"/>
      <c r="J43" s="409"/>
      <c r="K43" s="409"/>
      <c r="L43" s="457" t="str">
        <f ca="1">IF(AND('Mapa final'!$Q$15="Muy Baja",'Mapa final'!$U$15="Leve"),CONCATENATE("R",'Mapa final'!$A$15),"")</f>
        <v/>
      </c>
      <c r="M43" s="458"/>
      <c r="N43" s="458" t="str">
        <f>IF(AND('Mapa final'!$L$16="Muy Baja",'Mapa final'!$P$16="Leve"),CONCATENATE("R",'Mapa final'!$A$16),"")</f>
        <v/>
      </c>
      <c r="O43" s="458"/>
      <c r="P43" s="458" t="str">
        <f>IF(AND('Mapa final'!$L$17="Muy Baja",'Mapa final'!$P$17="Leve"),CONCATENATE("R",'Mapa final'!$A$17),"")</f>
        <v/>
      </c>
      <c r="Q43" s="463"/>
      <c r="R43" s="457" t="str">
        <f ca="1">IF(AND('Mapa final'!$Q$15="Muy Baja",'Mapa final'!$U$15="Menor"),CONCATENATE("R",'Mapa final'!$A$15),"")</f>
        <v/>
      </c>
      <c r="S43" s="458"/>
      <c r="T43" s="458" t="str">
        <f ca="1">IF(AND('Mapa final'!$Q$16="Muy Baja",'Mapa final'!$U$16="Menor"),CONCATENATE("R",'Mapa final'!$A$16),"")</f>
        <v/>
      </c>
      <c r="U43" s="458"/>
      <c r="V43" s="458" t="str">
        <f ca="1">IF(AND('Mapa final'!$Q$17="Muy Baja",'Mapa final'!$U$17="Menor"),CONCATENATE("R",'Mapa final'!$A$17),"")</f>
        <v/>
      </c>
      <c r="W43" s="463"/>
      <c r="X43" s="447" t="str">
        <f ca="1">IF(AND('Mapa final'!$Q$15="Muy Baja",'Mapa final'!$U$15="Moderado"),CONCATENATE("R",'Mapa final'!$A$15),"")</f>
        <v/>
      </c>
      <c r="Y43" s="448"/>
      <c r="Z43" s="448" t="str">
        <f ca="1">IF(AND('Mapa final'!Q$16="Muy Baja",'Mapa final'!$U$16="Moderado"),CONCATENATE("R",'Mapa final'!$A$16),"")</f>
        <v/>
      </c>
      <c r="AA43" s="448"/>
      <c r="AB43" s="448" t="str">
        <f ca="1">IF(AND('Mapa final'!$Q$17="Muy Baja",'Mapa final'!$U$17="Moderado"),CONCATENATE("R",'Mapa final'!$A$17),"")</f>
        <v/>
      </c>
      <c r="AC43" s="449"/>
      <c r="AD43" s="417" t="str">
        <f ca="1">IF(AND('Mapa final'!$Q$15="Muy Baja",'Mapa final'!$U$15="Mayor"),CONCATENATE("R",'Mapa final'!$A$15),"")</f>
        <v/>
      </c>
      <c r="AE43" s="418"/>
      <c r="AF43" s="418" t="str">
        <f ca="1">IF(AND('Mapa final'!$Q$16="Muy Baja",'Mapa final'!$U$16="Mayor"),CONCATENATE("R",'Mapa final'!$A$16),"")</f>
        <v/>
      </c>
      <c r="AG43" s="418"/>
      <c r="AH43" s="418" t="str">
        <f ca="1">IF(AND('Mapa final'!$Q$17="Muy Baja",'Mapa final'!$U$17="Mayor"),CONCATENATE("R",'Mapa final'!$A$17),"")</f>
        <v/>
      </c>
      <c r="AI43" s="431"/>
      <c r="AJ43" s="433" t="str">
        <f ca="1">IF(AND('Mapa final'!$Q$15="Muy Baja",'Mapa final'!$U$15="Catastrófico"),CONCATENATE("R",'Mapa final'!$A$15),"")</f>
        <v/>
      </c>
      <c r="AK43" s="434"/>
      <c r="AL43" s="434" t="str">
        <f ca="1">IF(AND('Mapa final'!$Q$16="Muy Baja",'Mapa final'!$U$16="Catastrófico"),CONCATENATE("R",'Mapa final'!$A$16),"")</f>
        <v/>
      </c>
      <c r="AM43" s="434"/>
      <c r="AN43" s="434" t="str">
        <f ca="1">IF(AND('Mapa final'!$Q$17="Muy Baja",'Mapa final'!$U$17="Catastrófico"),CONCATENATE("R",'Mapa final'!$A$17),"")</f>
        <v/>
      </c>
      <c r="AO43" s="435"/>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row>
    <row r="44" spans="3:82" ht="15" customHeight="1" x14ac:dyDescent="0.25">
      <c r="C44" s="69"/>
      <c r="D44" s="370"/>
      <c r="E44" s="370"/>
      <c r="F44" s="371"/>
      <c r="G44" s="410"/>
      <c r="H44" s="411"/>
      <c r="I44" s="411"/>
      <c r="J44" s="411"/>
      <c r="K44" s="412"/>
      <c r="L44" s="453"/>
      <c r="M44" s="451"/>
      <c r="N44" s="451"/>
      <c r="O44" s="451"/>
      <c r="P44" s="451"/>
      <c r="Q44" s="452"/>
      <c r="R44" s="453"/>
      <c r="S44" s="451"/>
      <c r="T44" s="462"/>
      <c r="U44" s="462"/>
      <c r="V44" s="462"/>
      <c r="W44" s="452"/>
      <c r="X44" s="427"/>
      <c r="Y44" s="450"/>
      <c r="Z44" s="450"/>
      <c r="AA44" s="450"/>
      <c r="AB44" s="450"/>
      <c r="AC44" s="443"/>
      <c r="AD44" s="419"/>
      <c r="AE44" s="432"/>
      <c r="AF44" s="432"/>
      <c r="AG44" s="432"/>
      <c r="AH44" s="432"/>
      <c r="AI44" s="424"/>
      <c r="AJ44" s="433"/>
      <c r="AK44" s="442"/>
      <c r="AL44" s="442"/>
      <c r="AM44" s="442"/>
      <c r="AN44" s="442"/>
      <c r="AO44" s="435"/>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row>
    <row r="45" spans="3:82" ht="15" customHeight="1" x14ac:dyDescent="0.25">
      <c r="C45" s="69"/>
      <c r="D45" s="370"/>
      <c r="E45" s="370"/>
      <c r="F45" s="371"/>
      <c r="G45" s="410"/>
      <c r="H45" s="411"/>
      <c r="I45" s="411"/>
      <c r="J45" s="411"/>
      <c r="K45" s="412"/>
      <c r="L45" s="453" t="str">
        <f ca="1">IF(AND('Mapa final'!$Q$18="Muy Baja",'Mapa final'!$U$18="Leve"),CONCATENATE("R",'Mapa final'!$A$18),"")</f>
        <v/>
      </c>
      <c r="M45" s="451"/>
      <c r="N45" s="451" t="str">
        <f>IF(AND('Mapa final'!$L$19="Muy Baja",'Mapa final'!$P$19="Leve"),CONCATENATE("R",'Mapa final'!$A$19),"")</f>
        <v/>
      </c>
      <c r="O45" s="451"/>
      <c r="P45" s="451" t="str">
        <f>IF(AND('Mapa final'!$L$20="Muy Baja",'Mapa final'!$P$20="Leve"),CONCATENATE("R",'Mapa final'!$A$20),"")</f>
        <v/>
      </c>
      <c r="Q45" s="452"/>
      <c r="R45" s="453" t="str">
        <f ca="1">IF(AND('Mapa final'!$Q$18="Muy Baja",'Mapa final'!$U$18="Menor"),CONCATENATE("R",'Mapa final'!$A$18),"")</f>
        <v/>
      </c>
      <c r="S45" s="451"/>
      <c r="T45" s="462" t="str">
        <f ca="1">IF(AND('Mapa final'!$Q$19="Muy Baja",'Mapa final'!$U$19="Menor"),CONCATENATE("R",'Mapa final'!$A$19),"")</f>
        <v/>
      </c>
      <c r="U45" s="462"/>
      <c r="V45" s="462" t="str">
        <f ca="1">IF(AND('Mapa final'!$Q$20="Muy Baja",'Mapa final'!$U$20="Menor"),CONCATENATE("R",'Mapa final'!$A$20),"")</f>
        <v/>
      </c>
      <c r="W45" s="452"/>
      <c r="X45" s="427" t="str">
        <f ca="1">IF(AND('Mapa final'!$Q$18="Muy Baja",'Mapa final'!$U$18="Moderado"),CONCATENATE("R",'Mapa final'!$A$18),"")</f>
        <v/>
      </c>
      <c r="Y45" s="450"/>
      <c r="Z45" s="450" t="str">
        <f ca="1">IF(AND('Mapa final'!$Q$19="Muy Baja",'Mapa final'!$U$19="Moderado"),CONCATENATE("R",'Mapa final'!$A$19),"")</f>
        <v/>
      </c>
      <c r="AA45" s="450"/>
      <c r="AB45" s="450" t="str">
        <f ca="1">IF(AND('Mapa final'!$Q$20="Muy Baja",'Mapa final'!$U$20="Moderado"),CONCATENATE("R",'Mapa final'!$A$20),"")</f>
        <v/>
      </c>
      <c r="AC45" s="443"/>
      <c r="AD45" s="419" t="str">
        <f ca="1">IF(AND('Mapa final'!$Q$18="Muy Baja",'Mapa final'!$U$18="Mayor"),CONCATENATE("R",'Mapa final'!$A$18),"")</f>
        <v/>
      </c>
      <c r="AE45" s="432"/>
      <c r="AF45" s="432" t="str">
        <f ca="1">IF(AND('Mapa final'!$Q$19="Muy Baja",'Mapa final'!$U$19="Mayor"),CONCATENATE("R",'Mapa final'!$A$19),"")</f>
        <v/>
      </c>
      <c r="AG45" s="432"/>
      <c r="AH45" s="432" t="str">
        <f ca="1">IF(AND('Mapa final'!$Q$20="Muy Baja",'Mapa final'!$U$20="Mayor"),CONCATENATE("R",'Mapa final'!$A$20),"")</f>
        <v/>
      </c>
      <c r="AI45" s="424"/>
      <c r="AJ45" s="433" t="str">
        <f ca="1">IF(AND('Mapa final'!$Q$18="Muy Baja",'Mapa final'!$U$18="Catastrófico"),CONCATENATE("R",'Mapa final'!$A$18),"")</f>
        <v/>
      </c>
      <c r="AK45" s="442"/>
      <c r="AL45" s="442" t="str">
        <f ca="1">IF(AND('Mapa final'!$Q$19="Muy Baja",'Mapa final'!$U$19="Catastrófico"),CONCATENATE("R",'Mapa final'!$A$19),"")</f>
        <v/>
      </c>
      <c r="AM45" s="442"/>
      <c r="AN45" s="442" t="str">
        <f>IF(AND('Mapa final'!$Q$20="Muy Baja",'Mapa final'!$L$20="Catastrófico"),CONCATENATE("R",'Mapa final'!$A$20),"")</f>
        <v/>
      </c>
      <c r="AO45" s="435"/>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row>
    <row r="46" spans="3:82" ht="15" customHeight="1" x14ac:dyDescent="0.25">
      <c r="C46" s="69"/>
      <c r="D46" s="370"/>
      <c r="E46" s="370"/>
      <c r="F46" s="371"/>
      <c r="G46" s="410"/>
      <c r="H46" s="411"/>
      <c r="I46" s="411"/>
      <c r="J46" s="411"/>
      <c r="K46" s="412"/>
      <c r="L46" s="453"/>
      <c r="M46" s="451"/>
      <c r="N46" s="451"/>
      <c r="O46" s="451"/>
      <c r="P46" s="451"/>
      <c r="Q46" s="452"/>
      <c r="R46" s="453"/>
      <c r="S46" s="451"/>
      <c r="T46" s="462"/>
      <c r="U46" s="462"/>
      <c r="V46" s="462"/>
      <c r="W46" s="452"/>
      <c r="X46" s="427"/>
      <c r="Y46" s="450"/>
      <c r="Z46" s="450"/>
      <c r="AA46" s="450"/>
      <c r="AB46" s="450"/>
      <c r="AC46" s="443"/>
      <c r="AD46" s="419"/>
      <c r="AE46" s="432"/>
      <c r="AF46" s="432"/>
      <c r="AG46" s="432"/>
      <c r="AH46" s="432"/>
      <c r="AI46" s="424"/>
      <c r="AJ46" s="433"/>
      <c r="AK46" s="442"/>
      <c r="AL46" s="442"/>
      <c r="AM46" s="442"/>
      <c r="AN46" s="442"/>
      <c r="AO46" s="435"/>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row>
    <row r="47" spans="3:82" ht="15" customHeight="1" x14ac:dyDescent="0.25">
      <c r="C47" s="69"/>
      <c r="D47" s="370"/>
      <c r="E47" s="370"/>
      <c r="F47" s="371"/>
      <c r="G47" s="410"/>
      <c r="H47" s="411"/>
      <c r="I47" s="411"/>
      <c r="J47" s="411"/>
      <c r="K47" s="412"/>
      <c r="L47" s="453" t="str">
        <f ca="1">IF(AND('Mapa final'!$Q$21="Muy Baja",'Mapa final'!$U$21="Leve"),CONCATENATE("R",'Mapa final'!$A$21),"")</f>
        <v/>
      </c>
      <c r="M47" s="451"/>
      <c r="N47" s="451" t="str">
        <f>IF(AND('Mapa final'!$L$22="Muy Baja",'Mapa final'!$P$22="Leve"),CONCATENATE("R",'Mapa final'!$A$22),"")</f>
        <v/>
      </c>
      <c r="O47" s="451"/>
      <c r="P47" s="451" t="str">
        <f>IF(AND('Mapa final'!$L$23="Muy Baja",'Mapa final'!$P$23="Leve"),CONCATENATE("R",'Mapa final'!$A$23),"")</f>
        <v/>
      </c>
      <c r="Q47" s="452"/>
      <c r="R47" s="453" t="str">
        <f ca="1">IF(AND('Mapa final'!$Q$21="Muy Baja",'Mapa final'!$U$21="Menor"),CONCATENATE("R",'Mapa final'!$A$21),"")</f>
        <v/>
      </c>
      <c r="S47" s="451"/>
      <c r="T47" s="462" t="str">
        <f ca="1">IF(AND('Mapa final'!$LR$22="Muy Baja",'Mapa final'!$U$22="Menor"),CONCATENATE("R",'Mapa final'!$A$22),"")</f>
        <v/>
      </c>
      <c r="U47" s="462"/>
      <c r="V47" s="462" t="str">
        <f>IF(AND('Mapa final'!$Q$23="Muy Baja",'Mapa final'!$U$23="Menor"),CONCATENATE("R",'Mapa final'!$A$23),"")</f>
        <v/>
      </c>
      <c r="W47" s="452"/>
      <c r="X47" s="427" t="str">
        <f ca="1">IF(AND('Mapa final'!$Q$21="Muy Baja",'Mapa final'!$U$21="Moderado"),CONCATENATE("R",'Mapa final'!$A$21),"")</f>
        <v/>
      </c>
      <c r="Y47" s="450"/>
      <c r="Z47" s="450" t="str">
        <f ca="1">IF(AND('Mapa final'!$Q$22="Muy Baja",'Mapa final'!$U$22="Moderado"),CONCATENATE("R",'Mapa final'!$A$22),"")</f>
        <v/>
      </c>
      <c r="AA47" s="450"/>
      <c r="AB47" s="450" t="str">
        <f>IF(AND('Mapa final'!$Q$23="Muy Baja",'Mapa final'!$U$23="Moderado"),CONCATENATE("R",'Mapa final'!$A$23),"")</f>
        <v/>
      </c>
      <c r="AC47" s="443"/>
      <c r="AD47" s="419" t="str">
        <f ca="1">IF(AND('Mapa final'!$Q$21="Muy Baja",'Mapa final'!$U$21="Mayor"),CONCATENATE("R",'Mapa final'!$A$21),"")</f>
        <v/>
      </c>
      <c r="AE47" s="432"/>
      <c r="AF47" s="432" t="str">
        <f ca="1">IF(AND('Mapa final'!$Q$22="Muy Baja",'Mapa final'!$U$22="Mayor"),CONCATENATE("R",'Mapa final'!$A$22),"")</f>
        <v/>
      </c>
      <c r="AG47" s="432"/>
      <c r="AH47" s="432" t="str">
        <f>IF(AND('Mapa final'!$Q$23="Muy Baja",'Mapa final'!$U$23="Mayor"),CONCATENATE("R",'Mapa final'!$A$23),"")</f>
        <v/>
      </c>
      <c r="AI47" s="424"/>
      <c r="AJ47" s="433" t="str">
        <f ca="1">IF(AND('Mapa final'!$Q$21="Muy Baja",'Mapa final'!$U$21="Catastrófico"),CONCATENATE("R",'Mapa final'!$A$21),"")</f>
        <v/>
      </c>
      <c r="AK47" s="442"/>
      <c r="AL47" s="442" t="str">
        <f ca="1">IF(AND('Mapa final'!$Q$22="Muy Baja",'Mapa final'!$U$22="Catastrófico"),CONCATENATE("R",'Mapa final'!$A$22),"")</f>
        <v/>
      </c>
      <c r="AM47" s="442"/>
      <c r="AN47" s="442" t="str">
        <f>IF(AND('Mapa final'!$Q$23="Muy Baja",'Mapa final'!$U$23="Catastrófico"),CONCATENATE("R",'Mapa final'!$A$23),"")</f>
        <v/>
      </c>
      <c r="AO47" s="435"/>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row>
    <row r="48" spans="3:82" ht="15" customHeight="1" x14ac:dyDescent="0.25">
      <c r="C48" s="69"/>
      <c r="D48" s="370"/>
      <c r="E48" s="370"/>
      <c r="F48" s="371"/>
      <c r="G48" s="410"/>
      <c r="H48" s="411"/>
      <c r="I48" s="411"/>
      <c r="J48" s="411"/>
      <c r="K48" s="412"/>
      <c r="L48" s="453"/>
      <c r="M48" s="451"/>
      <c r="N48" s="451"/>
      <c r="O48" s="451"/>
      <c r="P48" s="451"/>
      <c r="Q48" s="452"/>
      <c r="R48" s="453"/>
      <c r="S48" s="451"/>
      <c r="T48" s="462"/>
      <c r="U48" s="462"/>
      <c r="V48" s="462"/>
      <c r="W48" s="452"/>
      <c r="X48" s="427"/>
      <c r="Y48" s="450"/>
      <c r="Z48" s="450"/>
      <c r="AA48" s="450"/>
      <c r="AB48" s="450"/>
      <c r="AC48" s="443"/>
      <c r="AD48" s="419"/>
      <c r="AE48" s="432"/>
      <c r="AF48" s="432"/>
      <c r="AG48" s="432"/>
      <c r="AH48" s="432"/>
      <c r="AI48" s="424"/>
      <c r="AJ48" s="433"/>
      <c r="AK48" s="442"/>
      <c r="AL48" s="442"/>
      <c r="AM48" s="442"/>
      <c r="AN48" s="442"/>
      <c r="AO48" s="435"/>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row>
    <row r="49" spans="3:82" ht="15" customHeight="1" x14ac:dyDescent="0.25">
      <c r="C49" s="69"/>
      <c r="D49" s="370"/>
      <c r="E49" s="370"/>
      <c r="F49" s="371"/>
      <c r="G49" s="410"/>
      <c r="H49" s="411"/>
      <c r="I49" s="411"/>
      <c r="J49" s="411"/>
      <c r="K49" s="412"/>
      <c r="L49" s="453" t="str">
        <f>IF(AND('Mapa final'!$Q$24="Muy Baja",'Mapa final'!$U$24="Leve"),CONCATENATE("R",'Mapa final'!$A$24),"")</f>
        <v/>
      </c>
      <c r="M49" s="451"/>
      <c r="N49" s="451" t="str">
        <f>IF(AND('Mapa final'!$L$25="Muy Baja",'Mapa final'!$P$25="Leve"),CONCATENATE("R",'Mapa final'!$A$25),"")</f>
        <v/>
      </c>
      <c r="O49" s="451"/>
      <c r="P49" s="451" t="str">
        <f>IF(AND('Mapa final'!$L$26="Muy Baja",'Mapa final'!$P$26="Leve"),CONCATENATE("R",'Mapa final'!$A$26),"")</f>
        <v/>
      </c>
      <c r="Q49" s="452"/>
      <c r="R49" s="451" t="str">
        <f>IF(AND('Mapa final'!$Q$24="Muy Baja",'Mapa final'!$U$24="Menor"),CONCATENATE("R",'Mapa final'!$A$24),"")</f>
        <v/>
      </c>
      <c r="S49" s="462"/>
      <c r="T49" s="462" t="str">
        <f>IF(AND('Mapa final'!$Q$25="Muy Baja",'Mapa final'!$U$25="Menor"),CONCATENATE("R",'Mapa final'!$A$25),"")</f>
        <v/>
      </c>
      <c r="U49" s="462"/>
      <c r="V49" s="462" t="str">
        <f>IF(AND('Mapa final'!$Q$26="Muy Baja",'Mapa final'!$U$26="Menor"),CONCATENATE("R",'Mapa final'!$A$26),"")</f>
        <v/>
      </c>
      <c r="W49" s="452"/>
      <c r="X49" s="427" t="str">
        <f>IF(AND('Mapa final'!$Q$24="Muy Baja",'Mapa final'!$U$24="Moderado"),CONCATENATE("R",'Mapa final'!$A$24),"")</f>
        <v/>
      </c>
      <c r="Y49" s="450"/>
      <c r="Z49" s="450" t="str">
        <f>IF(AND('Mapa final'!$Q$25="Muy Baja",'Mapa final'!$U$25="Moderado"),CONCATENATE("R",'Mapa final'!$A$25),"")</f>
        <v/>
      </c>
      <c r="AA49" s="450"/>
      <c r="AB49" s="450" t="str">
        <f>IF(AND('Mapa final'!$Q$26="Muy Baja",'Mapa final'!$U$26="Moderado"),CONCATENATE("R",'Mapa final'!$A$26),"")</f>
        <v/>
      </c>
      <c r="AC49" s="443"/>
      <c r="AD49" s="419" t="str">
        <f>IF(AND('Mapa final'!$Q$24="Muy Baja",'Mapa final'!$U$24="Mayor"),CONCATENATE("R",'Mapa final'!$A$24),"")</f>
        <v/>
      </c>
      <c r="AE49" s="432"/>
      <c r="AF49" s="432" t="str">
        <f>IF(AND('Mapa final'!$Q$25="Muy Baja",'Mapa final'!$U$25="Mayor"),CONCATENATE("R",'Mapa final'!$A$25),"")</f>
        <v/>
      </c>
      <c r="AG49" s="432"/>
      <c r="AH49" s="432" t="str">
        <f>IF(AND('Mapa final'!$Q$26="Muy Baja",'Mapa final'!$U$26="Mayor"),CONCATENATE("R",'Mapa final'!$A$26),"")</f>
        <v/>
      </c>
      <c r="AI49" s="424"/>
      <c r="AJ49" s="433" t="str">
        <f>IF(AND('Mapa final'!$Q$24="Muy Baja",'Mapa final'!$U$24="Catastrófico"),CONCATENATE("R",'Mapa final'!$A$24),"")</f>
        <v/>
      </c>
      <c r="AK49" s="442"/>
      <c r="AL49" s="442" t="str">
        <f>IF(AND('Mapa final'!$Q$25="Muy Baja",'Mapa final'!$U$25="Catastrófico"),CONCATENATE("R",'Mapa final'!$A$25),"")</f>
        <v/>
      </c>
      <c r="AM49" s="442"/>
      <c r="AN49" s="442" t="str">
        <f>IF(AND('Mapa final'!$Q$26="Muy Baja",'Mapa final'!$U$26="Catastrófico"),CONCATENATE("R",'Mapa final'!$A$26),"")</f>
        <v/>
      </c>
      <c r="AO49" s="435"/>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row>
    <row r="50" spans="3:82" ht="15.75" customHeight="1" thickBot="1" x14ac:dyDescent="0.3">
      <c r="C50" s="69"/>
      <c r="D50" s="370"/>
      <c r="E50" s="370"/>
      <c r="F50" s="371"/>
      <c r="G50" s="413"/>
      <c r="H50" s="414"/>
      <c r="I50" s="414"/>
      <c r="J50" s="414"/>
      <c r="K50" s="414"/>
      <c r="L50" s="454"/>
      <c r="M50" s="455"/>
      <c r="N50" s="455"/>
      <c r="O50" s="455"/>
      <c r="P50" s="455"/>
      <c r="Q50" s="456"/>
      <c r="R50" s="455"/>
      <c r="S50" s="455"/>
      <c r="T50" s="455"/>
      <c r="U50" s="455"/>
      <c r="V50" s="455"/>
      <c r="W50" s="456"/>
      <c r="X50" s="444"/>
      <c r="Y50" s="445"/>
      <c r="Z50" s="445"/>
      <c r="AA50" s="445"/>
      <c r="AB50" s="445"/>
      <c r="AC50" s="446"/>
      <c r="AD50" s="430"/>
      <c r="AE50" s="425"/>
      <c r="AF50" s="425"/>
      <c r="AG50" s="425"/>
      <c r="AH50" s="425"/>
      <c r="AI50" s="426"/>
      <c r="AJ50" s="439"/>
      <c r="AK50" s="440"/>
      <c r="AL50" s="440"/>
      <c r="AM50" s="440"/>
      <c r="AN50" s="440"/>
      <c r="AO50" s="441"/>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row>
    <row r="51" spans="3:82" x14ac:dyDescent="0.25">
      <c r="C51" s="69"/>
      <c r="D51" s="69"/>
      <c r="E51" s="69"/>
      <c r="F51" s="69"/>
      <c r="G51" s="69"/>
      <c r="H51" s="69"/>
      <c r="I51" s="69"/>
      <c r="J51" s="69"/>
      <c r="K51" s="69"/>
      <c r="L51" s="420" t="s">
        <v>111</v>
      </c>
      <c r="M51" s="412"/>
      <c r="N51" s="412"/>
      <c r="O51" s="412"/>
      <c r="P51" s="412"/>
      <c r="Q51" s="421"/>
      <c r="R51" s="408" t="s">
        <v>110</v>
      </c>
      <c r="S51" s="409"/>
      <c r="T51" s="409"/>
      <c r="U51" s="409"/>
      <c r="V51" s="409"/>
      <c r="W51" s="423"/>
      <c r="X51" s="408" t="s">
        <v>109</v>
      </c>
      <c r="Y51" s="409"/>
      <c r="Z51" s="409"/>
      <c r="AA51" s="409"/>
      <c r="AB51" s="409"/>
      <c r="AC51" s="423"/>
      <c r="AD51" s="408" t="s">
        <v>108</v>
      </c>
      <c r="AE51" s="429"/>
      <c r="AF51" s="409"/>
      <c r="AG51" s="409"/>
      <c r="AH51" s="409"/>
      <c r="AI51" s="423"/>
      <c r="AJ51" s="408" t="s">
        <v>107</v>
      </c>
      <c r="AK51" s="409"/>
      <c r="AL51" s="409"/>
      <c r="AM51" s="409"/>
      <c r="AN51" s="409"/>
      <c r="AO51" s="423"/>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row>
    <row r="52" spans="3:82" x14ac:dyDescent="0.25">
      <c r="C52" s="69"/>
      <c r="D52" s="69"/>
      <c r="E52" s="69"/>
      <c r="F52" s="69"/>
      <c r="G52" s="69"/>
      <c r="H52" s="69"/>
      <c r="I52" s="69"/>
      <c r="J52" s="69"/>
      <c r="K52" s="69"/>
      <c r="L52" s="410"/>
      <c r="M52" s="411"/>
      <c r="N52" s="411"/>
      <c r="O52" s="411"/>
      <c r="P52" s="411"/>
      <c r="Q52" s="421"/>
      <c r="R52" s="410"/>
      <c r="S52" s="411"/>
      <c r="T52" s="411"/>
      <c r="U52" s="411"/>
      <c r="V52" s="411"/>
      <c r="W52" s="421"/>
      <c r="X52" s="410"/>
      <c r="Y52" s="411"/>
      <c r="Z52" s="411"/>
      <c r="AA52" s="411"/>
      <c r="AB52" s="411"/>
      <c r="AC52" s="421"/>
      <c r="AD52" s="410"/>
      <c r="AE52" s="411"/>
      <c r="AF52" s="411"/>
      <c r="AG52" s="411"/>
      <c r="AH52" s="411"/>
      <c r="AI52" s="421"/>
      <c r="AJ52" s="410"/>
      <c r="AK52" s="411"/>
      <c r="AL52" s="411"/>
      <c r="AM52" s="411"/>
      <c r="AN52" s="411"/>
      <c r="AO52" s="421"/>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row>
    <row r="53" spans="3:82" x14ac:dyDescent="0.25">
      <c r="C53" s="69"/>
      <c r="D53" s="69"/>
      <c r="E53" s="69"/>
      <c r="F53" s="69"/>
      <c r="G53" s="69"/>
      <c r="H53" s="69"/>
      <c r="I53" s="69"/>
      <c r="J53" s="69"/>
      <c r="K53" s="69"/>
      <c r="L53" s="410"/>
      <c r="M53" s="411"/>
      <c r="N53" s="411"/>
      <c r="O53" s="411"/>
      <c r="P53" s="411"/>
      <c r="Q53" s="421"/>
      <c r="R53" s="410"/>
      <c r="S53" s="411"/>
      <c r="T53" s="411"/>
      <c r="U53" s="411"/>
      <c r="V53" s="411"/>
      <c r="W53" s="421"/>
      <c r="X53" s="410"/>
      <c r="Y53" s="411"/>
      <c r="Z53" s="411"/>
      <c r="AA53" s="411"/>
      <c r="AB53" s="411"/>
      <c r="AC53" s="421"/>
      <c r="AD53" s="410"/>
      <c r="AE53" s="411"/>
      <c r="AF53" s="411"/>
      <c r="AG53" s="411"/>
      <c r="AH53" s="411"/>
      <c r="AI53" s="421"/>
      <c r="AJ53" s="410"/>
      <c r="AK53" s="411"/>
      <c r="AL53" s="411"/>
      <c r="AM53" s="411"/>
      <c r="AN53" s="411"/>
      <c r="AO53" s="421"/>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row>
    <row r="54" spans="3:82" x14ac:dyDescent="0.25">
      <c r="C54" s="69"/>
      <c r="D54" s="69"/>
      <c r="E54" s="69"/>
      <c r="F54" s="69"/>
      <c r="G54" s="69"/>
      <c r="H54" s="69"/>
      <c r="I54" s="69"/>
      <c r="J54" s="69"/>
      <c r="K54" s="69"/>
      <c r="L54" s="410"/>
      <c r="M54" s="411"/>
      <c r="N54" s="411"/>
      <c r="O54" s="411"/>
      <c r="P54" s="411"/>
      <c r="Q54" s="421"/>
      <c r="R54" s="410"/>
      <c r="S54" s="411"/>
      <c r="T54" s="411"/>
      <c r="U54" s="411"/>
      <c r="V54" s="411"/>
      <c r="W54" s="421"/>
      <c r="X54" s="410"/>
      <c r="Y54" s="411"/>
      <c r="Z54" s="411"/>
      <c r="AA54" s="411"/>
      <c r="AB54" s="411"/>
      <c r="AC54" s="421"/>
      <c r="AD54" s="410"/>
      <c r="AE54" s="411"/>
      <c r="AF54" s="411"/>
      <c r="AG54" s="411"/>
      <c r="AH54" s="411"/>
      <c r="AI54" s="421"/>
      <c r="AJ54" s="410"/>
      <c r="AK54" s="411"/>
      <c r="AL54" s="411"/>
      <c r="AM54" s="411"/>
      <c r="AN54" s="411"/>
      <c r="AO54" s="421"/>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row>
    <row r="55" spans="3:82" x14ac:dyDescent="0.25">
      <c r="C55" s="69"/>
      <c r="D55" s="69"/>
      <c r="E55" s="69"/>
      <c r="F55" s="69"/>
      <c r="G55" s="69"/>
      <c r="H55" s="69"/>
      <c r="I55" s="69"/>
      <c r="J55" s="69"/>
      <c r="K55" s="69"/>
      <c r="L55" s="410"/>
      <c r="M55" s="411"/>
      <c r="N55" s="411"/>
      <c r="O55" s="411"/>
      <c r="P55" s="411"/>
      <c r="Q55" s="421"/>
      <c r="R55" s="410"/>
      <c r="S55" s="411"/>
      <c r="T55" s="411"/>
      <c r="U55" s="411"/>
      <c r="V55" s="411"/>
      <c r="W55" s="421"/>
      <c r="X55" s="410"/>
      <c r="Y55" s="411"/>
      <c r="Z55" s="411"/>
      <c r="AA55" s="411"/>
      <c r="AB55" s="411"/>
      <c r="AC55" s="421"/>
      <c r="AD55" s="410"/>
      <c r="AE55" s="411"/>
      <c r="AF55" s="411"/>
      <c r="AG55" s="411"/>
      <c r="AH55" s="411"/>
      <c r="AI55" s="421"/>
      <c r="AJ55" s="410"/>
      <c r="AK55" s="411"/>
      <c r="AL55" s="411"/>
      <c r="AM55" s="411"/>
      <c r="AN55" s="411"/>
      <c r="AO55" s="421"/>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row>
    <row r="56" spans="3:82" ht="15.75" thickBot="1" x14ac:dyDescent="0.3">
      <c r="C56" s="69"/>
      <c r="D56" s="69"/>
      <c r="E56" s="69"/>
      <c r="F56" s="69"/>
      <c r="G56" s="69"/>
      <c r="H56" s="69"/>
      <c r="I56" s="69"/>
      <c r="J56" s="69"/>
      <c r="K56" s="69"/>
      <c r="L56" s="413"/>
      <c r="M56" s="414"/>
      <c r="N56" s="414"/>
      <c r="O56" s="414"/>
      <c r="P56" s="414"/>
      <c r="Q56" s="422"/>
      <c r="R56" s="413"/>
      <c r="S56" s="414"/>
      <c r="T56" s="414"/>
      <c r="U56" s="414"/>
      <c r="V56" s="414"/>
      <c r="W56" s="422"/>
      <c r="X56" s="413"/>
      <c r="Y56" s="414"/>
      <c r="Z56" s="414"/>
      <c r="AA56" s="414"/>
      <c r="AB56" s="414"/>
      <c r="AC56" s="422"/>
      <c r="AD56" s="413"/>
      <c r="AE56" s="414"/>
      <c r="AF56" s="414"/>
      <c r="AG56" s="414"/>
      <c r="AH56" s="414"/>
      <c r="AI56" s="422"/>
      <c r="AJ56" s="413"/>
      <c r="AK56" s="414"/>
      <c r="AL56" s="414"/>
      <c r="AM56" s="414"/>
      <c r="AN56" s="414"/>
      <c r="AO56" s="422"/>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row>
    <row r="57" spans="3:82" x14ac:dyDescent="0.25">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row>
    <row r="58" spans="3:82" ht="15" customHeight="1" x14ac:dyDescent="0.25">
      <c r="C58" s="69"/>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row>
    <row r="59" spans="3:82" ht="15" customHeight="1" x14ac:dyDescent="0.25">
      <c r="C59" s="69"/>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row>
    <row r="60" spans="3:82" x14ac:dyDescent="0.25">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row>
    <row r="61" spans="3:82" x14ac:dyDescent="0.25">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row>
    <row r="62" spans="3:82" x14ac:dyDescent="0.25">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row>
    <row r="63" spans="3:82" x14ac:dyDescent="0.25">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row>
    <row r="64" spans="3:82" x14ac:dyDescent="0.25">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row>
    <row r="65" spans="3:82" x14ac:dyDescent="0.25">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row>
    <row r="66" spans="3:82" x14ac:dyDescent="0.25">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row>
    <row r="67" spans="3:82" x14ac:dyDescent="0.25">
      <c r="C67" s="69"/>
      <c r="D67" s="69"/>
      <c r="E67" s="69"/>
      <c r="F67" s="69"/>
      <c r="G67" s="69"/>
      <c r="H67" s="69" t="s">
        <v>306</v>
      </c>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row>
    <row r="68" spans="3:82" x14ac:dyDescent="0.25">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row>
    <row r="69" spans="3:82" x14ac:dyDescent="0.25">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row>
    <row r="70" spans="3:82" x14ac:dyDescent="0.25">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row>
    <row r="71" spans="3:82" x14ac:dyDescent="0.25">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row>
    <row r="72" spans="3:82" x14ac:dyDescent="0.25">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row>
    <row r="73" spans="3:82" x14ac:dyDescent="0.25">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row>
    <row r="74" spans="3:82" x14ac:dyDescent="0.25">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row>
    <row r="75" spans="3:82" x14ac:dyDescent="0.25">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row>
    <row r="76" spans="3:82" x14ac:dyDescent="0.25">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row>
    <row r="77" spans="3:82" x14ac:dyDescent="0.25">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row>
    <row r="78" spans="3:82" x14ac:dyDescent="0.25">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row>
    <row r="79" spans="3:82" x14ac:dyDescent="0.25">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row>
    <row r="80" spans="3:82" x14ac:dyDescent="0.25">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row>
    <row r="81" spans="3:82" x14ac:dyDescent="0.25">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row>
    <row r="82" spans="3:82" x14ac:dyDescent="0.25">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row>
    <row r="83" spans="3:82" x14ac:dyDescent="0.25">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row>
    <row r="84" spans="3:82" x14ac:dyDescent="0.25">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row>
    <row r="85" spans="3:82" x14ac:dyDescent="0.25">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row>
    <row r="86" spans="3:82" x14ac:dyDescent="0.25">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row>
    <row r="87" spans="3:82" x14ac:dyDescent="0.25">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row>
    <row r="88" spans="3:82" x14ac:dyDescent="0.25">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row>
    <row r="89" spans="3:82" x14ac:dyDescent="0.25">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row>
    <row r="90" spans="3:82" x14ac:dyDescent="0.25">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row>
    <row r="91" spans="3:82" x14ac:dyDescent="0.25">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row>
    <row r="92" spans="3:82" x14ac:dyDescent="0.25">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row>
    <row r="93" spans="3:82" x14ac:dyDescent="0.25">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row>
    <row r="94" spans="3:82" x14ac:dyDescent="0.25">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row>
    <row r="95" spans="3:82" x14ac:dyDescent="0.25">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row>
    <row r="96" spans="3:82" x14ac:dyDescent="0.25">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row>
    <row r="97" spans="3:65" x14ac:dyDescent="0.25">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row>
    <row r="98" spans="3:65" x14ac:dyDescent="0.25">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row>
    <row r="99" spans="3:65" x14ac:dyDescent="0.25">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row>
    <row r="100" spans="3:65" x14ac:dyDescent="0.25">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row>
    <row r="101" spans="3:65" x14ac:dyDescent="0.25">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row>
    <row r="102" spans="3:65" x14ac:dyDescent="0.25">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row>
    <row r="103" spans="3:65" x14ac:dyDescent="0.25">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row>
    <row r="104" spans="3:65" x14ac:dyDescent="0.25">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row>
    <row r="105" spans="3:65" x14ac:dyDescent="0.25">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row>
    <row r="106" spans="3:65" x14ac:dyDescent="0.25">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row>
    <row r="107" spans="3:65" x14ac:dyDescent="0.25">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row>
    <row r="108" spans="3:65" x14ac:dyDescent="0.25">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row>
    <row r="109" spans="3:65" x14ac:dyDescent="0.25">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row>
    <row r="110" spans="3:65" x14ac:dyDescent="0.25">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row>
    <row r="111" spans="3:65" x14ac:dyDescent="0.25">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row>
    <row r="112" spans="3:65" x14ac:dyDescent="0.25">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row>
    <row r="113" spans="3:65" x14ac:dyDescent="0.25">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row>
    <row r="114" spans="3:65" x14ac:dyDescent="0.25">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row>
    <row r="115" spans="3:65" x14ac:dyDescent="0.25">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row>
    <row r="116" spans="3:65" x14ac:dyDescent="0.25">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row>
    <row r="117" spans="3:65" x14ac:dyDescent="0.25">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row>
    <row r="118" spans="3:65" x14ac:dyDescent="0.25">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row>
    <row r="119" spans="3:65" x14ac:dyDescent="0.25">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row>
    <row r="120" spans="3:65" x14ac:dyDescent="0.25">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row>
    <row r="121" spans="3:65" x14ac:dyDescent="0.25">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row>
    <row r="122" spans="3:65" x14ac:dyDescent="0.25">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row>
    <row r="123" spans="3:65" x14ac:dyDescent="0.25">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row>
    <row r="124" spans="3:65" x14ac:dyDescent="0.25">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row>
    <row r="125" spans="3:65" x14ac:dyDescent="0.25">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row>
    <row r="126" spans="3:65" x14ac:dyDescent="0.25">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row>
    <row r="127" spans="3:65" x14ac:dyDescent="0.25">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row>
    <row r="128" spans="3:65" x14ac:dyDescent="0.25">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row>
    <row r="129" spans="4:65" x14ac:dyDescent="0.25">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row>
    <row r="130" spans="4:65" x14ac:dyDescent="0.25">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row>
    <row r="131" spans="4:65" x14ac:dyDescent="0.25">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row>
    <row r="132" spans="4:65" x14ac:dyDescent="0.25">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row>
    <row r="133" spans="4:65" x14ac:dyDescent="0.25">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row>
    <row r="134" spans="4:65" x14ac:dyDescent="0.25">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row>
    <row r="135" spans="4:65" x14ac:dyDescent="0.25">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row>
    <row r="136" spans="4:65" x14ac:dyDescent="0.25">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row>
    <row r="137" spans="4:65" x14ac:dyDescent="0.25">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row>
    <row r="138" spans="4:65" x14ac:dyDescent="0.25">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row>
    <row r="139" spans="4:65" x14ac:dyDescent="0.25">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row>
    <row r="140" spans="4:65" x14ac:dyDescent="0.25">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row>
    <row r="141" spans="4:65" x14ac:dyDescent="0.25">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row>
    <row r="142" spans="4:65" x14ac:dyDescent="0.25">
      <c r="D142" s="69"/>
      <c r="E142" s="69"/>
      <c r="F142" s="69"/>
      <c r="G142" s="69"/>
      <c r="H142" s="69"/>
      <c r="I142" s="69"/>
      <c r="J142" s="69"/>
      <c r="K142" s="69"/>
    </row>
    <row r="143" spans="4:65" x14ac:dyDescent="0.25">
      <c r="D143" s="69"/>
      <c r="E143" s="69"/>
      <c r="F143" s="69"/>
      <c r="G143" s="69"/>
      <c r="H143" s="69"/>
      <c r="I143" s="69"/>
      <c r="J143" s="69"/>
      <c r="K143" s="69"/>
    </row>
    <row r="144" spans="4:65" x14ac:dyDescent="0.25">
      <c r="D144" s="69"/>
      <c r="E144" s="69"/>
      <c r="F144" s="69"/>
      <c r="G144" s="69"/>
      <c r="H144" s="69"/>
      <c r="I144" s="69"/>
      <c r="J144" s="69"/>
      <c r="K144" s="69"/>
    </row>
    <row r="145" spans="4:11" x14ac:dyDescent="0.25">
      <c r="D145" s="69"/>
      <c r="E145" s="69"/>
      <c r="F145" s="69"/>
      <c r="G145" s="69"/>
      <c r="H145" s="69"/>
      <c r="I145" s="69"/>
      <c r="J145" s="69"/>
      <c r="K145" s="69"/>
    </row>
  </sheetData>
  <mergeCells count="324">
    <mergeCell ref="A8:C8"/>
    <mergeCell ref="D7:K9"/>
    <mergeCell ref="R47:S48"/>
    <mergeCell ref="T47:U48"/>
    <mergeCell ref="V47:W48"/>
    <mergeCell ref="R49:S50"/>
    <mergeCell ref="T49:U50"/>
    <mergeCell ref="V49:W50"/>
    <mergeCell ref="R43:S44"/>
    <mergeCell ref="T43:U44"/>
    <mergeCell ref="V43:W44"/>
    <mergeCell ref="R45:S46"/>
    <mergeCell ref="T45:U46"/>
    <mergeCell ref="V45:W46"/>
    <mergeCell ref="L47:M48"/>
    <mergeCell ref="N47:O48"/>
    <mergeCell ref="P47:Q48"/>
    <mergeCell ref="L49:M50"/>
    <mergeCell ref="N49:O50"/>
    <mergeCell ref="P49:Q50"/>
    <mergeCell ref="L43:M44"/>
    <mergeCell ref="N43:O44"/>
    <mergeCell ref="P43:Q44"/>
    <mergeCell ref="L45:M46"/>
    <mergeCell ref="N45:O46"/>
    <mergeCell ref="P45:Q46"/>
    <mergeCell ref="L39:M40"/>
    <mergeCell ref="N39:O40"/>
    <mergeCell ref="P39:Q40"/>
    <mergeCell ref="L41:M42"/>
    <mergeCell ref="N41:O42"/>
    <mergeCell ref="P41:Q42"/>
    <mergeCell ref="L35:M36"/>
    <mergeCell ref="N35:O36"/>
    <mergeCell ref="P35:Q36"/>
    <mergeCell ref="L37:M38"/>
    <mergeCell ref="N37:O38"/>
    <mergeCell ref="P37:Q38"/>
    <mergeCell ref="X47:Y48"/>
    <mergeCell ref="Z47:AA48"/>
    <mergeCell ref="AB47:AC48"/>
    <mergeCell ref="X49:Y50"/>
    <mergeCell ref="Z49:AA50"/>
    <mergeCell ref="AB49:AC50"/>
    <mergeCell ref="X43:Y44"/>
    <mergeCell ref="Z43:AA44"/>
    <mergeCell ref="AB43:AC44"/>
    <mergeCell ref="X45:Y46"/>
    <mergeCell ref="Z45:AA46"/>
    <mergeCell ref="AB45:AC46"/>
    <mergeCell ref="R39:S40"/>
    <mergeCell ref="T39:U40"/>
    <mergeCell ref="V39:W40"/>
    <mergeCell ref="R41:S42"/>
    <mergeCell ref="T41:U42"/>
    <mergeCell ref="V41:W42"/>
    <mergeCell ref="R35:S36"/>
    <mergeCell ref="T35:U36"/>
    <mergeCell ref="V35:W36"/>
    <mergeCell ref="R37:S38"/>
    <mergeCell ref="T37:U38"/>
    <mergeCell ref="V37:W38"/>
    <mergeCell ref="X39:Y40"/>
    <mergeCell ref="Z39:AA40"/>
    <mergeCell ref="AB39:AC40"/>
    <mergeCell ref="X41:Y42"/>
    <mergeCell ref="Z41:AA42"/>
    <mergeCell ref="AB41:AC42"/>
    <mergeCell ref="X35:Y36"/>
    <mergeCell ref="Z35:AA36"/>
    <mergeCell ref="AB35:AC36"/>
    <mergeCell ref="X37:Y38"/>
    <mergeCell ref="Z37:AA38"/>
    <mergeCell ref="AB37:AC38"/>
    <mergeCell ref="X31:Y32"/>
    <mergeCell ref="Z31:AA32"/>
    <mergeCell ref="AB31:AC32"/>
    <mergeCell ref="X33:Y34"/>
    <mergeCell ref="Z33:AA34"/>
    <mergeCell ref="AB33:AC34"/>
    <mergeCell ref="X27:Y28"/>
    <mergeCell ref="Z27:AA28"/>
    <mergeCell ref="AB27:AC28"/>
    <mergeCell ref="X29:Y30"/>
    <mergeCell ref="Z29:AA30"/>
    <mergeCell ref="AB29:AC30"/>
    <mergeCell ref="R31:S32"/>
    <mergeCell ref="T31:U32"/>
    <mergeCell ref="V31:W32"/>
    <mergeCell ref="R33:S34"/>
    <mergeCell ref="T33:U34"/>
    <mergeCell ref="V33:W34"/>
    <mergeCell ref="R27:S28"/>
    <mergeCell ref="T27:U28"/>
    <mergeCell ref="V27:W28"/>
    <mergeCell ref="R29:S30"/>
    <mergeCell ref="T29:U30"/>
    <mergeCell ref="V29:W30"/>
    <mergeCell ref="L31:M32"/>
    <mergeCell ref="N31:O32"/>
    <mergeCell ref="P31:Q32"/>
    <mergeCell ref="L33:M34"/>
    <mergeCell ref="N33:O34"/>
    <mergeCell ref="P33:Q34"/>
    <mergeCell ref="L27:M28"/>
    <mergeCell ref="N27:O28"/>
    <mergeCell ref="P27:Q28"/>
    <mergeCell ref="L29:M30"/>
    <mergeCell ref="N29:O30"/>
    <mergeCell ref="P29:Q30"/>
    <mergeCell ref="R23:S24"/>
    <mergeCell ref="T23:U24"/>
    <mergeCell ref="V23:W24"/>
    <mergeCell ref="R25:S26"/>
    <mergeCell ref="T25:U26"/>
    <mergeCell ref="V25:W26"/>
    <mergeCell ref="R19:S20"/>
    <mergeCell ref="T19:U20"/>
    <mergeCell ref="V19:W20"/>
    <mergeCell ref="R21:S22"/>
    <mergeCell ref="T21:U22"/>
    <mergeCell ref="V21:W22"/>
    <mergeCell ref="P23:Q24"/>
    <mergeCell ref="L25:M26"/>
    <mergeCell ref="N25:O26"/>
    <mergeCell ref="P25:Q26"/>
    <mergeCell ref="L19:M20"/>
    <mergeCell ref="N19:O20"/>
    <mergeCell ref="P19:Q20"/>
    <mergeCell ref="L21:M22"/>
    <mergeCell ref="N21:O22"/>
    <mergeCell ref="P21:Q22"/>
    <mergeCell ref="AJ47:AK48"/>
    <mergeCell ref="AL47:AM48"/>
    <mergeCell ref="AN47:AO48"/>
    <mergeCell ref="AJ49:AK50"/>
    <mergeCell ref="AL49:AM50"/>
    <mergeCell ref="AN49:AO50"/>
    <mergeCell ref="AJ43:AK44"/>
    <mergeCell ref="AL43:AM44"/>
    <mergeCell ref="AN43:AO44"/>
    <mergeCell ref="AJ45:AK46"/>
    <mergeCell ref="AL45:AM46"/>
    <mergeCell ref="AN45:AO46"/>
    <mergeCell ref="AJ39:AK40"/>
    <mergeCell ref="AL39:AM40"/>
    <mergeCell ref="AN39:AO40"/>
    <mergeCell ref="AJ41:AK42"/>
    <mergeCell ref="AL41:AM42"/>
    <mergeCell ref="AN41:AO42"/>
    <mergeCell ref="AJ35:AK36"/>
    <mergeCell ref="AL35:AM36"/>
    <mergeCell ref="AN35:AO36"/>
    <mergeCell ref="AJ37:AK38"/>
    <mergeCell ref="AL37:AM38"/>
    <mergeCell ref="AN37:AO38"/>
    <mergeCell ref="AJ31:AK32"/>
    <mergeCell ref="AL31:AM32"/>
    <mergeCell ref="AN31:AO32"/>
    <mergeCell ref="AJ33:AK34"/>
    <mergeCell ref="AL33:AM34"/>
    <mergeCell ref="AN33:AO34"/>
    <mergeCell ref="AJ27:AK28"/>
    <mergeCell ref="AL27:AM28"/>
    <mergeCell ref="AN27:AO28"/>
    <mergeCell ref="AJ29:AK30"/>
    <mergeCell ref="AL29:AM30"/>
    <mergeCell ref="AN29:AO30"/>
    <mergeCell ref="AJ23:AK24"/>
    <mergeCell ref="AL23:AM24"/>
    <mergeCell ref="AN23:AO24"/>
    <mergeCell ref="AJ25:AK26"/>
    <mergeCell ref="AL25:AM26"/>
    <mergeCell ref="AN25:AO26"/>
    <mergeCell ref="AJ19:AK20"/>
    <mergeCell ref="AL19:AM20"/>
    <mergeCell ref="AN19:AO20"/>
    <mergeCell ref="AJ21:AK22"/>
    <mergeCell ref="AL21:AM22"/>
    <mergeCell ref="AN21:AO22"/>
    <mergeCell ref="AJ15:AK16"/>
    <mergeCell ref="AL15:AM16"/>
    <mergeCell ref="AN15:AO16"/>
    <mergeCell ref="AJ17:AK18"/>
    <mergeCell ref="AL17:AM18"/>
    <mergeCell ref="AN17:AO18"/>
    <mergeCell ref="AJ11:AK12"/>
    <mergeCell ref="AL11:AM12"/>
    <mergeCell ref="AN11:AO12"/>
    <mergeCell ref="AJ13:AK14"/>
    <mergeCell ref="AL13:AM14"/>
    <mergeCell ref="AN13:AO14"/>
    <mergeCell ref="AD47:AE48"/>
    <mergeCell ref="AF47:AG48"/>
    <mergeCell ref="AH47:AI48"/>
    <mergeCell ref="AD49:AE50"/>
    <mergeCell ref="AF49:AG50"/>
    <mergeCell ref="AH49:AI50"/>
    <mergeCell ref="AD43:AE44"/>
    <mergeCell ref="AF43:AG44"/>
    <mergeCell ref="AH43:AI44"/>
    <mergeCell ref="AD45:AE46"/>
    <mergeCell ref="AF45:AG46"/>
    <mergeCell ref="AH45:AI46"/>
    <mergeCell ref="AD39:AE40"/>
    <mergeCell ref="AF39:AG40"/>
    <mergeCell ref="AH39:AI40"/>
    <mergeCell ref="AD41:AE42"/>
    <mergeCell ref="AF41:AG42"/>
    <mergeCell ref="AH41:AI42"/>
    <mergeCell ref="AD35:AE36"/>
    <mergeCell ref="AF35:AG36"/>
    <mergeCell ref="AH35:AI36"/>
    <mergeCell ref="AD37:AE38"/>
    <mergeCell ref="AF37:AG38"/>
    <mergeCell ref="AH37:AI38"/>
    <mergeCell ref="AD31:AE32"/>
    <mergeCell ref="AF31:AG32"/>
    <mergeCell ref="AH31:AI32"/>
    <mergeCell ref="AD33:AE34"/>
    <mergeCell ref="AF33:AG34"/>
    <mergeCell ref="AH33:AI34"/>
    <mergeCell ref="AD27:AE28"/>
    <mergeCell ref="AF27:AG28"/>
    <mergeCell ref="AH27:AI28"/>
    <mergeCell ref="AD29:AE30"/>
    <mergeCell ref="AF29:AG30"/>
    <mergeCell ref="AH29:AI30"/>
    <mergeCell ref="AD19:AE20"/>
    <mergeCell ref="AF19:AG20"/>
    <mergeCell ref="AH19:AI20"/>
    <mergeCell ref="AD21:AE22"/>
    <mergeCell ref="AF21:AG22"/>
    <mergeCell ref="AH21:AI22"/>
    <mergeCell ref="X25:Y26"/>
    <mergeCell ref="Z25:AA26"/>
    <mergeCell ref="AB25:AC26"/>
    <mergeCell ref="X19:Y20"/>
    <mergeCell ref="Z19:AA20"/>
    <mergeCell ref="AB19:AC20"/>
    <mergeCell ref="X21:Y22"/>
    <mergeCell ref="Z21:AA22"/>
    <mergeCell ref="AB21:AC22"/>
    <mergeCell ref="AD23:AE24"/>
    <mergeCell ref="AF23:AG24"/>
    <mergeCell ref="X23:Y24"/>
    <mergeCell ref="Z23:AA24"/>
    <mergeCell ref="AB23:AC24"/>
    <mergeCell ref="AH23:AI24"/>
    <mergeCell ref="AD25:AE26"/>
    <mergeCell ref="AF25:AG26"/>
    <mergeCell ref="AH25:AI26"/>
    <mergeCell ref="AD51:AI56"/>
    <mergeCell ref="AJ51:AO56"/>
    <mergeCell ref="R11:S12"/>
    <mergeCell ref="R17:S18"/>
    <mergeCell ref="N11:O12"/>
    <mergeCell ref="P11:Q12"/>
    <mergeCell ref="P13:Q14"/>
    <mergeCell ref="N13:O14"/>
    <mergeCell ref="L13:M14"/>
    <mergeCell ref="L15:M16"/>
    <mergeCell ref="R13:S14"/>
    <mergeCell ref="T13:U14"/>
    <mergeCell ref="V13:W14"/>
    <mergeCell ref="R15:S16"/>
    <mergeCell ref="T15:U16"/>
    <mergeCell ref="V15:W16"/>
    <mergeCell ref="L17:M18"/>
    <mergeCell ref="N15:O16"/>
    <mergeCell ref="N17:O18"/>
    <mergeCell ref="AH11:AI12"/>
    <mergeCell ref="AD13:AE14"/>
    <mergeCell ref="AF13:AG14"/>
    <mergeCell ref="AH13:AI14"/>
    <mergeCell ref="AD15:AE16"/>
    <mergeCell ref="L51:Q56"/>
    <mergeCell ref="R51:W56"/>
    <mergeCell ref="X51:AC56"/>
    <mergeCell ref="P15:Q16"/>
    <mergeCell ref="P17:Q18"/>
    <mergeCell ref="T17:U18"/>
    <mergeCell ref="V17:W18"/>
    <mergeCell ref="X11:Y12"/>
    <mergeCell ref="Z11:AA12"/>
    <mergeCell ref="AB11:AC12"/>
    <mergeCell ref="X13:Y14"/>
    <mergeCell ref="Z13:AA14"/>
    <mergeCell ref="AB13:AC14"/>
    <mergeCell ref="X15:Y16"/>
    <mergeCell ref="Z15:AA16"/>
    <mergeCell ref="T11:U12"/>
    <mergeCell ref="V11:W12"/>
    <mergeCell ref="L11:M12"/>
    <mergeCell ref="AB15:AC16"/>
    <mergeCell ref="X17:Y18"/>
    <mergeCell ref="Z17:AA18"/>
    <mergeCell ref="AB17:AC18"/>
    <mergeCell ref="L23:M24"/>
    <mergeCell ref="N23:O24"/>
    <mergeCell ref="AP2:AV2"/>
    <mergeCell ref="AP3:AV3"/>
    <mergeCell ref="AP4:AV4"/>
    <mergeCell ref="AP5:AV5"/>
    <mergeCell ref="L2:AO5"/>
    <mergeCell ref="D2:K5"/>
    <mergeCell ref="D11:F50"/>
    <mergeCell ref="AQ11:AV18"/>
    <mergeCell ref="AQ19:AV26"/>
    <mergeCell ref="AQ27:AV34"/>
    <mergeCell ref="AQ35:AV42"/>
    <mergeCell ref="G27:K34"/>
    <mergeCell ref="G43:K50"/>
    <mergeCell ref="L7:AO9"/>
    <mergeCell ref="G11:K18"/>
    <mergeCell ref="G19:K26"/>
    <mergeCell ref="G35:K42"/>
    <mergeCell ref="AF15:AG16"/>
    <mergeCell ref="AH15:AI16"/>
    <mergeCell ref="AD11:AE12"/>
    <mergeCell ref="AF11:AG12"/>
    <mergeCell ref="AD17:AE18"/>
    <mergeCell ref="AF17:AG18"/>
    <mergeCell ref="AH17:AI1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N254"/>
  <sheetViews>
    <sheetView showGridLines="0" zoomScale="60" zoomScaleNormal="60" workbookViewId="0">
      <pane ySplit="7" topLeftCell="A8" activePane="bottomLeft" state="frozen"/>
      <selection pane="bottomLeft"/>
    </sheetView>
  </sheetViews>
  <sheetFormatPr baseColWidth="10" defaultRowHeight="15" x14ac:dyDescent="0.25"/>
  <cols>
    <col min="3" max="10" width="5.7109375" customWidth="1"/>
    <col min="11" max="16" width="8.5703125" customWidth="1"/>
    <col min="17" max="19" width="5.7109375" customWidth="1"/>
    <col min="20" max="20" width="6.7109375" customWidth="1"/>
    <col min="21" max="24" width="5.7109375" customWidth="1"/>
    <col min="25" max="25" width="8.42578125" customWidth="1"/>
    <col min="26" max="27" width="5.7109375" customWidth="1"/>
    <col min="28" max="28" width="10.7109375" customWidth="1"/>
    <col min="29" max="29" width="5.7109375" customWidth="1"/>
    <col min="30" max="30" width="7.42578125" customWidth="1"/>
    <col min="31" max="34" width="5.7109375" customWidth="1"/>
    <col min="35" max="35" width="8.42578125" customWidth="1"/>
    <col min="36" max="40" width="5.7109375" customWidth="1"/>
    <col min="42" max="47" width="5.7109375" customWidth="1"/>
  </cols>
  <sheetData>
    <row r="1" spans="1:92" ht="15.75" thickBot="1" x14ac:dyDescent="0.3"/>
    <row r="2" spans="1:92" x14ac:dyDescent="0.25">
      <c r="C2" s="361" t="s">
        <v>251</v>
      </c>
      <c r="D2" s="362"/>
      <c r="E2" s="362"/>
      <c r="F2" s="362"/>
      <c r="G2" s="362"/>
      <c r="H2" s="362"/>
      <c r="I2" s="362"/>
      <c r="J2" s="363"/>
      <c r="K2" s="352" t="s">
        <v>205</v>
      </c>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4"/>
      <c r="AO2" s="284" t="s">
        <v>377</v>
      </c>
      <c r="AP2" s="349"/>
      <c r="AQ2" s="349"/>
      <c r="AR2" s="349"/>
      <c r="AS2" s="349"/>
      <c r="AT2" s="349"/>
      <c r="AU2" s="257"/>
    </row>
    <row r="3" spans="1:92" x14ac:dyDescent="0.25">
      <c r="C3" s="364"/>
      <c r="D3" s="365"/>
      <c r="E3" s="365"/>
      <c r="F3" s="365"/>
      <c r="G3" s="365"/>
      <c r="H3" s="365"/>
      <c r="I3" s="365"/>
      <c r="J3" s="366"/>
      <c r="K3" s="355"/>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7"/>
      <c r="AO3" s="285" t="s">
        <v>264</v>
      </c>
      <c r="AP3" s="350"/>
      <c r="AQ3" s="350"/>
      <c r="AR3" s="350"/>
      <c r="AS3" s="350"/>
      <c r="AT3" s="350"/>
      <c r="AU3" s="259"/>
    </row>
    <row r="4" spans="1:92" x14ac:dyDescent="0.25">
      <c r="C4" s="364"/>
      <c r="D4" s="365"/>
      <c r="E4" s="365"/>
      <c r="F4" s="365"/>
      <c r="G4" s="365"/>
      <c r="H4" s="365"/>
      <c r="I4" s="365"/>
      <c r="J4" s="366"/>
      <c r="K4" s="355"/>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7"/>
      <c r="AO4" s="285" t="s">
        <v>389</v>
      </c>
      <c r="AP4" s="350" t="s">
        <v>263</v>
      </c>
      <c r="AQ4" s="350"/>
      <c r="AR4" s="350"/>
      <c r="AS4" s="350"/>
      <c r="AT4" s="350"/>
      <c r="AU4" s="259"/>
    </row>
    <row r="5" spans="1:92" ht="15.75" thickBot="1" x14ac:dyDescent="0.3">
      <c r="C5" s="367"/>
      <c r="D5" s="368"/>
      <c r="E5" s="368"/>
      <c r="F5" s="368"/>
      <c r="G5" s="368"/>
      <c r="H5" s="368"/>
      <c r="I5" s="368"/>
      <c r="J5" s="369"/>
      <c r="K5" s="358"/>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60"/>
      <c r="AO5" s="286" t="s">
        <v>245</v>
      </c>
      <c r="AP5" s="351" t="s">
        <v>245</v>
      </c>
      <c r="AQ5" s="351"/>
      <c r="AR5" s="351"/>
      <c r="AS5" s="351"/>
      <c r="AT5" s="351"/>
      <c r="AU5" s="261"/>
    </row>
    <row r="7" spans="1:92" x14ac:dyDescent="0.25">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row>
    <row r="8" spans="1:92" ht="18" customHeight="1" x14ac:dyDescent="0.25">
      <c r="A8" s="514" t="s">
        <v>266</v>
      </c>
      <c r="B8" s="514"/>
      <c r="C8" s="492" t="s">
        <v>156</v>
      </c>
      <c r="D8" s="493"/>
      <c r="E8" s="493"/>
      <c r="F8" s="493"/>
      <c r="G8" s="493"/>
      <c r="H8" s="493"/>
      <c r="I8" s="493"/>
      <c r="J8" s="493"/>
      <c r="K8" s="494" t="s">
        <v>2</v>
      </c>
      <c r="L8" s="494"/>
      <c r="M8" s="494"/>
      <c r="N8" s="494"/>
      <c r="O8" s="494"/>
      <c r="P8" s="494"/>
      <c r="Q8" s="494"/>
      <c r="R8" s="494"/>
      <c r="S8" s="494"/>
      <c r="T8" s="494"/>
      <c r="U8" s="494"/>
      <c r="V8" s="494"/>
      <c r="W8" s="494"/>
      <c r="X8" s="494"/>
      <c r="Y8" s="494"/>
      <c r="Z8" s="494"/>
      <c r="AA8" s="494"/>
      <c r="AB8" s="494"/>
      <c r="AC8" s="494"/>
      <c r="AD8" s="494"/>
      <c r="AE8" s="494"/>
      <c r="AF8" s="494"/>
      <c r="AG8" s="494"/>
      <c r="AH8" s="494"/>
      <c r="AI8" s="494"/>
      <c r="AJ8" s="494"/>
      <c r="AK8" s="494"/>
      <c r="AL8" s="494"/>
      <c r="AM8" s="494"/>
      <c r="AN8" s="494"/>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row>
    <row r="9" spans="1:92" ht="18.75" customHeight="1" x14ac:dyDescent="0.25">
      <c r="B9" s="69"/>
      <c r="C9" s="493"/>
      <c r="D9" s="493"/>
      <c r="E9" s="493"/>
      <c r="F9" s="493"/>
      <c r="G9" s="493"/>
      <c r="H9" s="493"/>
      <c r="I9" s="493"/>
      <c r="J9" s="493"/>
      <c r="K9" s="494"/>
      <c r="L9" s="494"/>
      <c r="M9" s="494"/>
      <c r="N9" s="494"/>
      <c r="O9" s="494"/>
      <c r="P9" s="494"/>
      <c r="Q9" s="494"/>
      <c r="R9" s="494"/>
      <c r="S9" s="494"/>
      <c r="T9" s="494"/>
      <c r="U9" s="494"/>
      <c r="V9" s="494"/>
      <c r="W9" s="494"/>
      <c r="X9" s="494"/>
      <c r="Y9" s="494"/>
      <c r="Z9" s="494"/>
      <c r="AA9" s="494"/>
      <c r="AB9" s="494"/>
      <c r="AC9" s="494"/>
      <c r="AD9" s="494"/>
      <c r="AE9" s="494"/>
      <c r="AF9" s="494"/>
      <c r="AG9" s="494"/>
      <c r="AH9" s="494"/>
      <c r="AI9" s="494"/>
      <c r="AJ9" s="494"/>
      <c r="AK9" s="494"/>
      <c r="AL9" s="494"/>
      <c r="AM9" s="494"/>
      <c r="AN9" s="494"/>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row>
    <row r="10" spans="1:92" ht="15" customHeight="1" x14ac:dyDescent="0.25">
      <c r="B10" s="69"/>
      <c r="C10" s="493"/>
      <c r="D10" s="493"/>
      <c r="E10" s="493"/>
      <c r="F10" s="493"/>
      <c r="G10" s="493"/>
      <c r="H10" s="493"/>
      <c r="I10" s="493"/>
      <c r="J10" s="493"/>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row>
    <row r="11" spans="1:92" ht="15.75" thickBot="1" x14ac:dyDescent="0.3">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row>
    <row r="12" spans="1:92" ht="15" customHeight="1" x14ac:dyDescent="0.25">
      <c r="B12" s="69"/>
      <c r="C12" s="370" t="s">
        <v>4</v>
      </c>
      <c r="D12" s="370"/>
      <c r="E12" s="371"/>
      <c r="F12" s="464" t="s">
        <v>115</v>
      </c>
      <c r="G12" s="465"/>
      <c r="H12" s="465"/>
      <c r="I12" s="465"/>
      <c r="J12" s="465"/>
      <c r="K12" s="32" t="str">
        <f ca="1">IF(AND('Mapa final'!$AJ$15="Muy Alta",'Mapa final'!$AL$15="Leve"),CONCATENATE("R2C",'Mapa final'!$S$15),"")</f>
        <v/>
      </c>
      <c r="L12" s="33" t="str">
        <f ca="1">IF(AND('Mapa final'!$AJ$16="Muy Alta",'Mapa final'!$AL$16="Leve"),CONCATENATE("R2C",'Mapa final'!$S$16),"")</f>
        <v/>
      </c>
      <c r="M12" s="33" t="str">
        <f ca="1">IF(AND('Mapa final'!$AJ$17="Muy Alta",'Mapa final'!$AL$17="Leve"),CONCATENATE("R2C",'Mapa final'!$S$17),"")</f>
        <v/>
      </c>
      <c r="N12" s="33" t="str">
        <f ca="1">IF(AND('Mapa final'!$AJ$18="Muy Alta",'Mapa final'!$AL$18="Leve"),CONCATENATE("R2C",'Mapa final'!$S$18),"")</f>
        <v/>
      </c>
      <c r="O12" s="33" t="str">
        <f ca="1">IF(AND('Mapa final'!$AJ$19="Muy Alta",'Mapa final'!$AL$19="Leve"),CONCATENATE("R2C",'Mapa final'!$S$19),"")</f>
        <v/>
      </c>
      <c r="P12" s="34" t="str">
        <f ca="1">IF(AND('Mapa final'!$AJ$20="Muy Alta",'Mapa final'!$AL$20="Leve"),CONCATENATE("R2C",'Mapa final'!$S$20),"")</f>
        <v/>
      </c>
      <c r="Q12" s="33" t="str">
        <f ca="1">IF(AND('Mapa final'!$AJ$15="Muy Alta",'Mapa final'!$AL$15="Menor"),CONCATENATE("R2C",'Mapa final'!$S$15),"")</f>
        <v/>
      </c>
      <c r="R12" s="33" t="str">
        <f ca="1">IF(AND('Mapa final'!$AJ$16="Muy Alta",'Mapa final'!$AL$16="Menore"),CONCATENATE("R2C",'Mapa final'!$S$16),"")</f>
        <v/>
      </c>
      <c r="S12" s="33" t="str">
        <f ca="1">IF(AND('Mapa final'!$AJ$17="Muy Alta",'Mapa final'!$AL$17="Menor"),CONCATENATE("R2C",'Mapa final'!$S$17),"")</f>
        <v/>
      </c>
      <c r="T12" s="33" t="str">
        <f ca="1">IF(AND('Mapa final'!$AJ$18="Muy Alta",'Mapa final'!$AL$18="Menor"),CONCATENATE("R2C",'Mapa final'!$S$18),"")</f>
        <v/>
      </c>
      <c r="U12" s="33" t="str">
        <f ca="1">IF(AND('Mapa final'!$AJ$19="Muy Alta",'Mapa final'!$AL$19="Menor"),CONCATENATE("R2C",'Mapa final'!$S$19),"")</f>
        <v/>
      </c>
      <c r="V12" s="34" t="str">
        <f ca="1">IF(AND('Mapa final'!$AJ$20="Muy Alta",'Mapa final'!$AL$20="Menor"),CONCATENATE("R2C",'Mapa final'!$S$20),"")</f>
        <v/>
      </c>
      <c r="W12" s="32" t="str">
        <f ca="1">IF(AND('Mapa final'!$AJ$15="Muy Alta",'Mapa final'!$AL$15="Moderado"),CONCATENATE("R2C",'Mapa final'!$S$15),"")</f>
        <v/>
      </c>
      <c r="X12" s="33" t="str">
        <f ca="1">IF(AND('Mapa final'!$AJ$16="Muy Alta",'Mapa final'!$AL$16="Moderado"),CONCATENATE("R2C",'Mapa final'!$S$16),"")</f>
        <v/>
      </c>
      <c r="Y12" s="33"/>
      <c r="Z12" s="33" t="str">
        <f ca="1">IF(AND('Mapa final'!$AJ$18="Muy Alta",'Mapa final'!$AL$18="Moderado"),CONCATENATE("R2C",'Mapa final'!$S$18),"")</f>
        <v/>
      </c>
      <c r="AA12" s="33" t="str">
        <f ca="1">IF(AND('Mapa final'!$AJ$19="Muy Alta",'Mapa final'!$AL$19="Moderado"),CONCATENATE("R2C",'Mapa final'!$S$19),"")</f>
        <v/>
      </c>
      <c r="AB12" s="34" t="str">
        <f ca="1">IF(AND('Mapa final'!$AJ$20="Muy Alta",'Mapa final'!$AL$20="Moderado"),CONCATENATE("R2C",'Mapa final'!$S$20),"")</f>
        <v/>
      </c>
      <c r="AC12" s="32" t="str">
        <f ca="1">IF(AND('Mapa final'!$AJ$15="Muy Alta",'Mapa final'!$AL$15="Mayor"),CONCATENATE("R2C",'Mapa final'!$S$15),"")</f>
        <v/>
      </c>
      <c r="AD12" s="33" t="str">
        <f ca="1">IF(AND('Mapa final'!$AJ$16="Muy Alta",'Mapa final'!$AL$16="Mayor"),CONCATENATE("R2C",'Mapa final'!$S$16),"")</f>
        <v/>
      </c>
      <c r="AE12" s="33" t="str">
        <f ca="1">IF(AND('Mapa final'!$AJ$17="Muy Alta",'Mapa final'!$AL$17="Mayor"),CONCATENATE("R2C",'Mapa final'!$S$17),"")</f>
        <v/>
      </c>
      <c r="AF12" s="33" t="str">
        <f ca="1">IF(AND('Mapa final'!$AJ$18="Muy Alta",'Mapa final'!$AL$18="Mayor"),CONCATENATE("R2C",'Mapa final'!$S$18),"")</f>
        <v/>
      </c>
      <c r="AG12" s="33" t="str">
        <f ca="1">IF(AND('Mapa final'!$AJ$19="Muy Alta",'Mapa final'!$AL$19="Mayor"),CONCATENATE("R2C",'Mapa final'!$S$19),"")</f>
        <v/>
      </c>
      <c r="AH12" s="34" t="str">
        <f ca="1">IF(AND('Mapa final'!$AJ$20="Muy Alta",'Mapa final'!$AL$20="Mayor"),CONCATENATE("R2C",'Mapa final'!$S$20),"")</f>
        <v/>
      </c>
      <c r="AI12" s="35" t="str">
        <f ca="1">IF(AND('Mapa final'!$AJ$15="Muy Alta",'Mapa final'!$AL$15="Catastrófico"),CONCATENATE("R2C",'Mapa final'!$S$15),"")</f>
        <v/>
      </c>
      <c r="AJ12" s="36" t="str">
        <f ca="1">IF(AND('Mapa final'!$AJ$16="Muy Alta",'Mapa final'!$AL$16="Catastrófico"),CONCATENATE("R2C",'Mapa final'!$S$16),"")</f>
        <v/>
      </c>
      <c r="AK12" s="36" t="str">
        <f ca="1">IF(AND('Mapa final'!$AJ$17="Muy Alta",'Mapa final'!$AL$17="Catastrófico"),CONCATENATE("R2C",'Mapa final'!$S$17),"")</f>
        <v/>
      </c>
      <c r="AL12" s="36" t="str">
        <f ca="1">IF(AND('Mapa final'!$AJ$18="Muy Alta",'Mapa final'!$AL$18="Catastrófico"),CONCATENATE("R2C",'Mapa final'!$S$18),"")</f>
        <v/>
      </c>
      <c r="AM12" s="36" t="str">
        <f ca="1">IF(AND('Mapa final'!$AJ$19="Muy Alta",'Mapa final'!$AL$19="Catastrófico"),CONCATENATE("R2C",'Mapa final'!$S$19),"")</f>
        <v/>
      </c>
      <c r="AN12" s="37" t="str">
        <f ca="1">IF(AND('Mapa final'!$AJ$20="Muy Alta",'Mapa final'!$AL$20="Catastrófico"),CONCATENATE("R2C",'Mapa final'!$S$20),"")</f>
        <v/>
      </c>
      <c r="AO12" s="69"/>
      <c r="AP12" s="483" t="s">
        <v>78</v>
      </c>
      <c r="AQ12" s="484"/>
      <c r="AR12" s="484"/>
      <c r="AS12" s="484"/>
      <c r="AT12" s="484"/>
      <c r="AU12" s="485"/>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row>
    <row r="13" spans="1:92" ht="15" customHeight="1" x14ac:dyDescent="0.25">
      <c r="B13" s="69"/>
      <c r="C13" s="370"/>
      <c r="D13" s="370"/>
      <c r="E13" s="371"/>
      <c r="F13" s="467"/>
      <c r="G13" s="468"/>
      <c r="H13" s="468"/>
      <c r="I13" s="468"/>
      <c r="J13" s="495"/>
      <c r="K13" s="38" t="str">
        <f>IF(AND('Mapa final'!$AJ$21="Muy Alta",'Mapa final'!$AL$21="Leve"),CONCATENATE("R2C",'Mapa final'!$S$21),"")</f>
        <v/>
      </c>
      <c r="L13" s="178" t="str">
        <f>IF(AND('Mapa final'!$AJ$22="Muy Alta",'Mapa final'!$AL$22="Leve"),CONCATENATE("R2C",'Mapa final'!$S$22),"")</f>
        <v/>
      </c>
      <c r="M13" s="178" t="str">
        <f>IF(AND('Mapa final'!$AJ$23="Muy Alta",'Mapa final'!$AL$23="Leve"),CONCATENATE("R2C",'Mapa final'!$S$23),"")</f>
        <v/>
      </c>
      <c r="N13" s="178" t="str">
        <f>IF(AND('Mapa final'!$AJ$24="Muy Alta",'Mapa final'!$AL$24="Leve"),CONCATENATE("R2C",'Mapa final'!$S$24),"")</f>
        <v/>
      </c>
      <c r="O13" s="178" t="str">
        <f>IF(AND('Mapa final'!$AJ$25="Muy Alta",'Mapa final'!$AL$25="Leve"),CONCATENATE("R2C",'Mapa final'!$S$25),"")</f>
        <v/>
      </c>
      <c r="P13" s="40" t="str">
        <f>IF(AND('Mapa final'!$AJ$26="Muy Alta",'Mapa final'!$AL$26="Leve"),CONCATENATE("R2C",'Mapa final'!$S$26),"")</f>
        <v/>
      </c>
      <c r="Q13" s="178" t="str">
        <f>IF(AND('Mapa final'!$AJ$21="Muy Alta",'Mapa final'!$AL$21="Menor"),CONCATENATE("R2C",'Mapa final'!$S$21),"")</f>
        <v/>
      </c>
      <c r="R13" s="39" t="str">
        <f>IF(AND('Mapa final'!$AJ$22="Muy Alta",'Mapa final'!$AL$22="Menor"),CONCATENATE("R2C",'Mapa final'!$S$22),"")</f>
        <v/>
      </c>
      <c r="S13" s="39" t="str">
        <f>IF(AND('Mapa final'!$AJ$23="Muy Alta",'Mapa final'!$AL$23="Menor"),CONCATENATE("R2C",'Mapa final'!$S$23),"")</f>
        <v/>
      </c>
      <c r="T13" s="39" t="str">
        <f>IF(AND('Mapa final'!$AJ$24="Muy Alta",'Mapa final'!$AL$24="Menor"),CONCATENATE("R2C",'Mapa final'!$S$24),"")</f>
        <v/>
      </c>
      <c r="U13" s="39" t="str">
        <f>IF(AND('Mapa final'!$AJ$25="Muy Alta",'Mapa final'!$AL$25="Menor"),CONCATENATE("R2C",'Mapa final'!$S$25),"")</f>
        <v/>
      </c>
      <c r="V13" s="40" t="str">
        <f>IF(AND('Mapa final'!$AJ$26="Muy Alta",'Mapa final'!$AL$26="Menor"),CONCATENATE("R2C",'Mapa final'!$S$26),"")</f>
        <v/>
      </c>
      <c r="W13" s="38" t="str">
        <f>IF(AND('Mapa final'!$AJ$21="Muy Alta",'Mapa final'!$AL$21="Moderado"),CONCATENATE("R2C",'Mapa final'!$S$21),"")</f>
        <v/>
      </c>
      <c r="X13" s="39" t="str">
        <f>IF(AND('Mapa final'!$AJ$22="Muy Alta",'Mapa final'!$AL$22="Moderado"),CONCATENATE("R2C",'Mapa final'!$S$22),"")</f>
        <v/>
      </c>
      <c r="Y13" s="39" t="str">
        <f>IF(AND('Mapa final'!$AJ$23="Muy Alta",'Mapa final'!$AL$23="Moderado"),CONCATENATE("R2C",'Mapa final'!$S$23),"")</f>
        <v/>
      </c>
      <c r="Z13" s="39" t="str">
        <f>IF(AND('Mapa final'!$AJ$24="Muy Alta",'Mapa final'!$AL$24="Moderado"),CONCATENATE("R2C",'Mapa final'!$S$24),"")</f>
        <v/>
      </c>
      <c r="AA13" s="39" t="str">
        <f>IF(AND('Mapa final'!$AJ$25="Muy Alta",'Mapa final'!$AL$25="Moderado"),CONCATENATE("R2C",'Mapa final'!$S$25),"")</f>
        <v/>
      </c>
      <c r="AB13" s="40" t="str">
        <f>IF(AND('Mapa final'!$AJ$26="Muy Alta",'Mapa final'!$AL$26="Moderado"),CONCATENATE("R2C",'Mapa final'!$S$26),"")</f>
        <v/>
      </c>
      <c r="AC13" s="38" t="str">
        <f>IF(AND('Mapa final'!$AJ$21="Muy Alta",'Mapa final'!$AL$21="Mayor"),CONCATENATE("R2C",'Mapa final'!$S$21),"")</f>
        <v/>
      </c>
      <c r="AD13" s="39" t="str">
        <f>IF(AND('Mapa final'!$AJ$22="Muy Alta",'Mapa final'!$AL$22="Mayor"),CONCATENATE("R2C",'Mapa final'!$S$22),"")</f>
        <v/>
      </c>
      <c r="AE13" s="39" t="str">
        <f>IF(AND('Mapa final'!$AJ$23="Muy Alta",'Mapa final'!$AL$23="Mayor"),CONCATENATE("R2C",'Mapa final'!$S$23),"")</f>
        <v/>
      </c>
      <c r="AF13" s="39" t="str">
        <f>IF(AND('Mapa final'!$AJ$24="Muy Alta",'Mapa final'!$AL$24="Mayor"),CONCATENATE("R2C",'Mapa final'!$S$24),"")</f>
        <v/>
      </c>
      <c r="AG13" s="39" t="str">
        <f>IF(AND('Mapa final'!$AJ$25="Muy Alta",'Mapa final'!$AL$25="Mayor"),CONCATENATE("R2C",'Mapa final'!$S$25),"")</f>
        <v/>
      </c>
      <c r="AH13" s="40" t="str">
        <f>IF(AND('Mapa final'!$AJ$26="Muy Alta",'Mapa final'!$AL$26="Mayor"),CONCATENATE("R2C",'Mapa final'!$S$26),"")</f>
        <v/>
      </c>
      <c r="AI13" s="41" t="str">
        <f>IF(AND('Mapa final'!$AJ$21="Muy Alta",'Mapa final'!$AL$21="Catastrófico"),CONCATENATE("R2C",'Mapa final'!$S$21),"")</f>
        <v/>
      </c>
      <c r="AJ13" s="42" t="str">
        <f>IF(AND('Mapa final'!$AJ$22="Muy Alta",'Mapa final'!$AL$22="Catastrófico"),CONCATENATE("R2C",'Mapa final'!$S$22),"")</f>
        <v/>
      </c>
      <c r="AK13" s="42" t="str">
        <f>IF(AND('Mapa final'!$AJ$23="Muy Alta",'Mapa final'!$AL$23="Catastrófico"),CONCATENATE("R2C",'Mapa final'!$S$23),"")</f>
        <v/>
      </c>
      <c r="AL13" s="42" t="str">
        <f>IF(AND('Mapa final'!$AJ$24="Muy Alta",'Mapa final'!$AL$24="Catastrófico"),CONCATENATE("R2C",'Mapa final'!$S$24),"")</f>
        <v/>
      </c>
      <c r="AM13" s="42" t="str">
        <f>IF(AND('Mapa final'!$AJ$25="Muy Alta",'Mapa final'!$AL$25="Catastrófico"),CONCATENATE("R2C",'Mapa final'!$S$25),"")</f>
        <v/>
      </c>
      <c r="AN13" s="43" t="str">
        <f>IF(AND('Mapa final'!$AJ$26="Muy Alta",'Mapa final'!$AL$26="Catastrófico"),CONCATENATE("R2C",'Mapa final'!$S$26),"")</f>
        <v/>
      </c>
      <c r="AO13" s="69"/>
      <c r="AP13" s="486"/>
      <c r="AQ13" s="487"/>
      <c r="AR13" s="487"/>
      <c r="AS13" s="487"/>
      <c r="AT13" s="487"/>
      <c r="AU13" s="488"/>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row>
    <row r="14" spans="1:92" ht="15" customHeight="1" x14ac:dyDescent="0.25">
      <c r="B14" s="69"/>
      <c r="C14" s="370"/>
      <c r="D14" s="370"/>
      <c r="E14" s="371"/>
      <c r="F14" s="467"/>
      <c r="G14" s="468"/>
      <c r="H14" s="468"/>
      <c r="I14" s="468"/>
      <c r="J14" s="495"/>
      <c r="K14" s="38" t="str">
        <f>IF(AND('Mapa final'!$AJ$27="Muy Alta",'Mapa final'!$AL$27="Leve"),CONCATENATE("R2C",'Mapa final'!$S$27),"")</f>
        <v/>
      </c>
      <c r="L14" s="178" t="str">
        <f>IF(AND('Mapa final'!$AJ$28="Muy Alta",'Mapa final'!$AL$28="Leve"),CONCATENATE("R2C",'Mapa final'!$S$28),"")</f>
        <v/>
      </c>
      <c r="M14" s="178" t="str">
        <f>IF(AND('Mapa final'!$AJ$29="Muy Alta",'Mapa final'!$AL$29="Leve"),CONCATENATE("R2C",'Mapa final'!$S$29),"")</f>
        <v/>
      </c>
      <c r="N14" s="178" t="str">
        <f>IF(AND('Mapa final'!$AJ$30="Muy Alta",'Mapa final'!$AL$30="Leve"),CONCATENATE("R2C",'Mapa final'!$S$30),"")</f>
        <v/>
      </c>
      <c r="O14" s="178" t="str">
        <f>IF(AND('Mapa final'!$AJ$31="Muy Alta",'Mapa final'!$AL$31="Leve"),CONCATENATE("R2C",'Mapa final'!$S$31),"")</f>
        <v/>
      </c>
      <c r="P14" s="40" t="str">
        <f>IF(AND('Mapa final'!$AJ$32="Muy Alta",'Mapa final'!$AL$32="Leve"),CONCATENATE("R2C",'Mapa final'!$S$32),"")</f>
        <v/>
      </c>
      <c r="Q14" s="178" t="str">
        <f>IF(AND('Mapa final'!$AJ$27="Muy Alta",'Mapa final'!$AL$27="Menor"),CONCATENATE("R2C",'Mapa final'!$S$27),"")</f>
        <v/>
      </c>
      <c r="R14" s="39" t="str">
        <f>IF(AND('Mapa final'!$AJ$28="Muy Alta",'Mapa final'!$AL$28="Menor"),CONCATENATE("R2C",'Mapa final'!$S$28),"")</f>
        <v/>
      </c>
      <c r="S14" s="39" t="str">
        <f>IF(AND('Mapa final'!$AJ$29="Muy Alta",'Mapa final'!$AL$29="Menor"),CONCATENATE("R2C",'Mapa final'!$S$29),"")</f>
        <v/>
      </c>
      <c r="T14" s="39" t="str">
        <f>IF(AND('Mapa final'!$AJ$30="Muy Alta",'Mapa final'!$AL$30="Menor"),CONCATENATE("R2C",'Mapa final'!$S$30),"")</f>
        <v/>
      </c>
      <c r="U14" s="39" t="str">
        <f>IF(AND('Mapa final'!$AJ$31="Muy Alta",'Mapa final'!$AL$31="Menor"),CONCATENATE("R2C",'Mapa final'!$S$31),"")</f>
        <v/>
      </c>
      <c r="V14" s="40" t="str">
        <f>IF(AND('Mapa final'!$AJ$32="Muy Alta",'Mapa final'!$AL$32="Menor"),CONCATENATE("R2C",'Mapa final'!$S$32),"")</f>
        <v/>
      </c>
      <c r="W14" s="38" t="str">
        <f>IF(AND('Mapa final'!$AJ$27="Muy Alta",'Mapa final'!$AL$27="Moderado"),CONCATENATE("R2C",'Mapa final'!$S$27),"")</f>
        <v/>
      </c>
      <c r="X14" s="39" t="str">
        <f>IF(AND('Mapa final'!$AJ$28="Muy Alta",'Mapa final'!$AL$28="Moderado"),CONCATENATE("R2C",'Mapa final'!$S$28),"")</f>
        <v/>
      </c>
      <c r="Y14" s="39" t="str">
        <f>IF(AND('Mapa final'!$AJ$29="Muy Alta",'Mapa final'!$AL$29="Moderado"),CONCATENATE("R2C",'Mapa final'!$S$29),"")</f>
        <v/>
      </c>
      <c r="Z14" s="39" t="str">
        <f>IF(AND('Mapa final'!$AJ$30="Muy Alta",'Mapa final'!$AL$30="Moderado"),CONCATENATE("R2C",'Mapa final'!$S$30),"")</f>
        <v/>
      </c>
      <c r="AA14" s="39" t="str">
        <f>IF(AND('Mapa final'!$AJ$31="Muy Alta",'Mapa final'!$AL$31="Moderado"),CONCATENATE("R2C",'Mapa final'!$S$31),"")</f>
        <v/>
      </c>
      <c r="AB14" s="40" t="str">
        <f>IF(AND('Mapa final'!$AJ$32="Muy Alta",'Mapa final'!$AL$32="Moderado"),CONCATENATE("R2C",'Mapa final'!$S$32),"")</f>
        <v/>
      </c>
      <c r="AC14" s="38" t="str">
        <f>IF(AND('Mapa final'!$AJ$27="Muy Alta",'Mapa final'!$AL$27="Mayor"),CONCATENATE("R2C",'Mapa final'!$S$27),"")</f>
        <v/>
      </c>
      <c r="AD14" s="39" t="str">
        <f>IF(AND('Mapa final'!$AJ$28="Muy Alta",'Mapa final'!$AL$28="Mayor"),CONCATENATE("R2C",'Mapa final'!$S$28),"")</f>
        <v/>
      </c>
      <c r="AE14" s="39" t="str">
        <f>IF(AND('Mapa final'!$AJ$29="Muy Alta",'Mapa final'!$AL$29="Mayor"),CONCATENATE("R2C",'Mapa final'!$S$29),"")</f>
        <v/>
      </c>
      <c r="AF14" s="39" t="str">
        <f>IF(AND('Mapa final'!$AJ$30="Muy Alta",'Mapa final'!$AL$30="Mayor"),CONCATENATE("R2C",'Mapa final'!$S$30),"")</f>
        <v/>
      </c>
      <c r="AG14" s="39" t="str">
        <f>IF(AND('Mapa final'!$AJ$31="Muy Alta",'Mapa final'!$AL$31="Mayor"),CONCATENATE("R2C",'Mapa final'!$S$31),"")</f>
        <v/>
      </c>
      <c r="AH14" s="40" t="str">
        <f>IF(AND('Mapa final'!$AJ$32="Muy Alta",'Mapa final'!$AL$32="Mayor"),CONCATENATE("R2C",'Mapa final'!$S$32),"")</f>
        <v/>
      </c>
      <c r="AI14" s="41" t="str">
        <f>IF(AND('Mapa final'!$AJ$27="Muy Alta",'Mapa final'!$AL$27="Catastrófico"),CONCATENATE("R2C",'Mapa final'!$S$27),"")</f>
        <v/>
      </c>
      <c r="AJ14" s="42" t="str">
        <f>IF(AND('Mapa final'!$AJ$28="Muy Alta",'Mapa final'!$AL$28="Catastrófico"),CONCATENATE("R2C",'Mapa final'!$S$28),"")</f>
        <v/>
      </c>
      <c r="AK14" s="42" t="str">
        <f>IF(AND('Mapa final'!$AJ$29="Muy Alta",'Mapa final'!$AL$29="Catastrófico"),CONCATENATE("R2C",'Mapa final'!$S$29),"")</f>
        <v/>
      </c>
      <c r="AL14" s="42" t="str">
        <f>IF(AND('Mapa final'!$AJ$30="Muy Alta",'Mapa final'!$AL$30="Catastrófico"),CONCATENATE("R2C",'Mapa final'!$S$30),"")</f>
        <v/>
      </c>
      <c r="AM14" s="42" t="str">
        <f>IF(AND('Mapa final'!$AJ$31="Muy Alta",'Mapa final'!$AL$31="Catastrófico"),CONCATENATE("R2C",'Mapa final'!$S$31),"")</f>
        <v/>
      </c>
      <c r="AN14" s="43" t="str">
        <f>IF(AND('Mapa final'!$AJ$32="Muy Alta",'Mapa final'!$AL$32="Catastrófico"),CONCATENATE("R2C",'Mapa final'!$S$32),"")</f>
        <v/>
      </c>
      <c r="AO14" s="69"/>
      <c r="AP14" s="486"/>
      <c r="AQ14" s="487"/>
      <c r="AR14" s="487"/>
      <c r="AS14" s="487"/>
      <c r="AT14" s="487"/>
      <c r="AU14" s="488"/>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row>
    <row r="15" spans="1:92" ht="15" customHeight="1" x14ac:dyDescent="0.25">
      <c r="B15" s="69"/>
      <c r="C15" s="370"/>
      <c r="D15" s="370"/>
      <c r="E15" s="371"/>
      <c r="F15" s="467"/>
      <c r="G15" s="468"/>
      <c r="H15" s="468"/>
      <c r="I15" s="468"/>
      <c r="J15" s="495"/>
      <c r="K15" s="38" t="str">
        <f>IF(AND('Mapa final'!$AJ$33="Muy Alta",'Mapa final'!$AL$33="Leve"),CONCATENATE("R2C",'Mapa final'!$S$33),"")</f>
        <v/>
      </c>
      <c r="L15" s="178" t="str">
        <f>IF(AND('Mapa final'!$AJ$34="Muy Alta",'Mapa final'!$AL$34="Leve"),CONCATENATE("R2C",'Mapa final'!$S$34),"")</f>
        <v/>
      </c>
      <c r="M15" s="178" t="str">
        <f>IF(AND('Mapa final'!$AJ$35="Muy Alta",'Mapa final'!$AL$35="Leve"),CONCATENATE("R2C",'Mapa final'!$S$35),"")</f>
        <v/>
      </c>
      <c r="N15" s="178" t="str">
        <f>IF(AND('Mapa final'!$AJ$36="Muy Alta",'Mapa final'!$AL$36="Leve"),CONCATENATE("R2C",'Mapa final'!$S$36),"")</f>
        <v/>
      </c>
      <c r="O15" s="178" t="str">
        <f>IF(AND('Mapa final'!$AJ$37="Muy Alta",'Mapa final'!$AL$37="Leve"),CONCATENATE("R2C",'Mapa final'!$S$37),"")</f>
        <v/>
      </c>
      <c r="P15" s="40" t="str">
        <f>IF(AND('Mapa final'!$AJ$38="Muy Alta",'Mapa final'!$AL$38="Leve"),CONCATENATE("R2C",'Mapa final'!$S$38),"")</f>
        <v/>
      </c>
      <c r="Q15" s="178" t="str">
        <f>IF(AND('Mapa final'!$AJ$33="Muy Alta",'Mapa final'!$AL$33="Menor"),CONCATENATE("R2C",'Mapa final'!$S$33),"")</f>
        <v/>
      </c>
      <c r="R15" s="39" t="str">
        <f>IF(AND('Mapa final'!$AJ$34="Muy Alta",'Mapa final'!$AL$34="Menor"),CONCATENATE("R2C",'Mapa final'!$S$34),"")</f>
        <v/>
      </c>
      <c r="S15" s="39" t="str">
        <f>IF(AND('Mapa final'!$AJ$35="Muy Alta",'Mapa final'!$AL$35="Menor"),CONCATENATE("R2C",'Mapa final'!$S$35),"")</f>
        <v/>
      </c>
      <c r="T15" s="39" t="str">
        <f>IF(AND('Mapa final'!$AJ$36="Muy Alta",'Mapa final'!$AL$36="Menor"),CONCATENATE("R2C",'Mapa final'!$S$36),"")</f>
        <v/>
      </c>
      <c r="U15" s="39" t="str">
        <f>IF(AND('Mapa final'!$AJ$37="Muy Alta",'Mapa final'!$AL$37="LMenor"),CONCATENATE("R2C",'Mapa final'!$S$37),"")</f>
        <v/>
      </c>
      <c r="V15" s="40" t="str">
        <f>IF(AND('Mapa final'!$AJ$38="Muy Alta",'Mapa final'!$AL$38="Menor"),CONCATENATE("R2C",'Mapa final'!$S$38),"")</f>
        <v/>
      </c>
      <c r="W15" s="38" t="str">
        <f>IF(AND('Mapa final'!$AJ$33="Muy Alta",'Mapa final'!$AL$33="Moderado"),CONCATENATE("R2C",'Mapa final'!$S$33),"")</f>
        <v/>
      </c>
      <c r="X15" s="39" t="str">
        <f>IF(AND('Mapa final'!$AJ$34="Muy Alta",'Mapa final'!$AL$34="Moderado"),CONCATENATE("R2C",'Mapa final'!$S$34),"")</f>
        <v/>
      </c>
      <c r="Y15" s="39" t="str">
        <f>IF(AND('Mapa final'!$AJ$35="Muy Alta",'Mapa final'!$AL$35="Moderado"),CONCATENATE("R2C",'Mapa final'!$S$35),"")</f>
        <v/>
      </c>
      <c r="Z15" s="39" t="str">
        <f>IF(AND('Mapa final'!$AJ$36="Muy Alta",'Mapa final'!$AL$36="Moderado"),CONCATENATE("R2C",'Mapa final'!$S$36),"")</f>
        <v/>
      </c>
      <c r="AA15" s="39" t="str">
        <f>IF(AND('Mapa final'!$AJ$37="Muy Alta",'Mapa final'!$AL$37="Moderado"),CONCATENATE("R2C",'Mapa final'!$S$37),"")</f>
        <v/>
      </c>
      <c r="AB15" s="40" t="str">
        <f>IF(AND('Mapa final'!$AJ$38="Muy Alta",'Mapa final'!$AL$38="Moderado"),CONCATENATE("R2C",'Mapa final'!$S$38),"")</f>
        <v/>
      </c>
      <c r="AC15" s="38" t="str">
        <f>IF(AND('Mapa final'!$AJ$33="Muy Alta",'Mapa final'!$AL$33="Mayor"),CONCATENATE("R2C",'Mapa final'!$S$33),"")</f>
        <v/>
      </c>
      <c r="AD15" s="39" t="str">
        <f>IF(AND('Mapa final'!$AJ$34="Muy Alta",'Mapa final'!$AL$34="Mayor"),CONCATENATE("R2C",'Mapa final'!$S$34),"")</f>
        <v/>
      </c>
      <c r="AE15" s="39" t="str">
        <f>IF(AND('Mapa final'!$AJ$35="Muy Alta",'Mapa final'!$AL$35="Mayor"),CONCATENATE("R2C",'Mapa final'!$S$35),"")</f>
        <v/>
      </c>
      <c r="AF15" s="39" t="str">
        <f>IF(AND('Mapa final'!$AJ$36="Muy Alta",'Mapa final'!$AL$36="Mayor"),CONCATENATE("R2C",'Mapa final'!$S$36),"")</f>
        <v/>
      </c>
      <c r="AG15" s="39" t="str">
        <f>IF(AND('Mapa final'!$AJ$37="Muy Alta",'Mapa final'!$AL$37="Mayor"),CONCATENATE("R2C",'Mapa final'!$S$37),"")</f>
        <v/>
      </c>
      <c r="AH15" s="40" t="str">
        <f>IF(AND('Mapa final'!$AJ$38="Muy Alta",'Mapa final'!$AL$38="Mayor"),CONCATENATE("R2C",'Mapa final'!$S$38),"")</f>
        <v/>
      </c>
      <c r="AI15" s="41" t="str">
        <f>IF(AND('Mapa final'!$AJ$33="Muy Alta",'Mapa final'!$AL$33="Catastrófico"),CONCATENATE("R2C",'Mapa final'!$S$33),"")</f>
        <v/>
      </c>
      <c r="AJ15" s="42" t="str">
        <f>IF(AND('Mapa final'!$AJ$34="Muy Alta",'Mapa final'!$AL$34="Catastrófico"),CONCATENATE("R2C",'Mapa final'!$S$34),"")</f>
        <v/>
      </c>
      <c r="AK15" s="42" t="str">
        <f>IF(AND('Mapa final'!$AJ$35="Muy Alta",'Mapa final'!$AL$35="Catastrófico"),CONCATENATE("R2C",'Mapa final'!$S$35),"")</f>
        <v/>
      </c>
      <c r="AL15" s="42" t="str">
        <f>IF(AND('Mapa final'!$AJ$36="Muy Alta",'Mapa final'!$AL$36="Catastrófico"),CONCATENATE("R2C",'Mapa final'!$S$36),"")</f>
        <v/>
      </c>
      <c r="AM15" s="42" t="str">
        <f>IF(AND('Mapa final'!$AJ$37="Muy Alta",'Mapa final'!$AL$37="LCatastrófico"),CONCATENATE("R2C",'Mapa final'!$S$37),"")</f>
        <v/>
      </c>
      <c r="AN15" s="43" t="str">
        <f>IF(AND('Mapa final'!$AJ$38="Muy Alta",'Mapa final'!$AL$38="Catastrófico"),CONCATENATE("R2C",'Mapa final'!$S$38),"")</f>
        <v/>
      </c>
      <c r="AO15" s="69"/>
      <c r="AP15" s="486"/>
      <c r="AQ15" s="487"/>
      <c r="AR15" s="487"/>
      <c r="AS15" s="487"/>
      <c r="AT15" s="487"/>
      <c r="AU15" s="488"/>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row>
    <row r="16" spans="1:92" ht="15" customHeight="1" x14ac:dyDescent="0.25">
      <c r="B16" s="69"/>
      <c r="C16" s="370"/>
      <c r="D16" s="370"/>
      <c r="E16" s="371"/>
      <c r="F16" s="467"/>
      <c r="G16" s="468"/>
      <c r="H16" s="468"/>
      <c r="I16" s="468"/>
      <c r="J16" s="495"/>
      <c r="K16" s="38" t="str">
        <f>IF(AND('Mapa final'!$AJ$39="Muy Alta",'Mapa final'!$AL$39="Leve"),CONCATENATE("R2C",'Mapa final'!$S$39),"")</f>
        <v/>
      </c>
      <c r="L16" s="178" t="str">
        <f>IF(AND('Mapa final'!$AJ$40="Muy Alta",'Mapa final'!$AL$40="Leve"),CONCATENATE("R2C",'Mapa final'!$S$40),"")</f>
        <v/>
      </c>
      <c r="M16" s="178" t="str">
        <f>IF(AND('Mapa final'!$AJ$41="Muy Alta",'Mapa final'!$AL$41="Leve"),CONCATENATE("R2C",'Mapa final'!$S$41),"")</f>
        <v/>
      </c>
      <c r="N16" s="178" t="str">
        <f>IF(AND('Mapa final'!$AJ$42="Muy Alta",'Mapa final'!$AL$42="Leve"),CONCATENATE("R2C",'Mapa final'!$S$42),"")</f>
        <v/>
      </c>
      <c r="O16" s="178" t="str">
        <f>IF(AND('Mapa final'!$AJ$43="Muy Alta",'Mapa final'!$AL$43="Leve"),CONCATENATE("R2C",'Mapa final'!$S$43),"")</f>
        <v/>
      </c>
      <c r="P16" s="40" t="str">
        <f>IF(AND('Mapa final'!$AJ$44="Muy Alta",'Mapa final'!$AL$44="Leve"),CONCATENATE("R2C",'Mapa final'!$S$44),"")</f>
        <v/>
      </c>
      <c r="Q16" s="178" t="str">
        <f>IF(AND('Mapa final'!$AJ$39="Muy Alta",'Mapa final'!$AL$39="Menor"),CONCATENATE("R2C",'Mapa final'!$S$39),"")</f>
        <v/>
      </c>
      <c r="R16" s="39" t="str">
        <f>IF(AND('Mapa final'!$AJ$40="Muy Alta",'Mapa final'!$AL$40="Menor"),CONCATENATE("R2C",'Mapa final'!$S$40),"")</f>
        <v/>
      </c>
      <c r="S16" s="39" t="str">
        <f>IF(AND('Mapa final'!$AJ$41="Muy Alta",'Mapa final'!$AL$41="Menor"),CONCATENATE("R2C",'Mapa final'!$S$41),"")</f>
        <v/>
      </c>
      <c r="T16" s="39" t="str">
        <f>IF(AND('Mapa final'!$AJ$42="Muy Alta",'Mapa final'!$AL$42="Menor"),CONCATENATE("R2C",'Mapa final'!$S$42),"")</f>
        <v/>
      </c>
      <c r="U16" s="39" t="str">
        <f>IF(AND('Mapa final'!$AJ$43="Muy Alta",'Mapa final'!$AL$43="Menor"),CONCATENATE("R2C",'Mapa final'!$S$43),"")</f>
        <v/>
      </c>
      <c r="V16" s="40" t="str">
        <f>IF(AND('Mapa final'!$AJ$44="Muy Alta",'Mapa final'!$AL$44="Menor"),CONCATENATE("R2C",'Mapa final'!$S$44),"")</f>
        <v/>
      </c>
      <c r="W16" s="38" t="str">
        <f>IF(AND('Mapa final'!$AJ$39="Muy Alta",'Mapa final'!$AL$39="Moderado"),CONCATENATE("R2C",'Mapa final'!$S$39),"")</f>
        <v/>
      </c>
      <c r="X16" s="39" t="str">
        <f>IF(AND('Mapa final'!$AJ$40="Muy Alta",'Mapa final'!$AL$40="Moderado"),CONCATENATE("R2C",'Mapa final'!$S$40),"")</f>
        <v/>
      </c>
      <c r="Y16" s="39" t="str">
        <f>IF(AND('Mapa final'!$AJ$41="Muy Alta",'Mapa final'!$AL$41="Moderado"),CONCATENATE("R2C",'Mapa final'!$S$41),"")</f>
        <v/>
      </c>
      <c r="Z16" s="39" t="str">
        <f>IF(AND('Mapa final'!$AJ$42="Muy Alta",'Mapa final'!$AL$42="Moderado"),CONCATENATE("R2C",'Mapa final'!$S$42),"")</f>
        <v/>
      </c>
      <c r="AA16" s="39" t="str">
        <f>IF(AND('Mapa final'!$AJ$43="Muy Alta",'Mapa final'!$AL$43="Moderado"),CONCATENATE("R2C",'Mapa final'!$S$43),"")</f>
        <v/>
      </c>
      <c r="AB16" s="40" t="str">
        <f>IF(AND('Mapa final'!$AJ$44="Muy Alta",'Mapa final'!$AL$44="Moderado"),CONCATENATE("R2C",'Mapa final'!$S$44),"")</f>
        <v/>
      </c>
      <c r="AC16" s="38" t="str">
        <f>IF(AND('Mapa final'!$AJ$39="Muy Alta",'Mapa final'!$AL$39="Mayor"),CONCATENATE("R2C",'Mapa final'!$S$39),"")</f>
        <v/>
      </c>
      <c r="AD16" s="39" t="str">
        <f>IF(AND('Mapa final'!$AJ$40="Muy Alta",'Mapa final'!$AL$40="Mayor"),CONCATENATE("R2C",'Mapa final'!$S$40),"")</f>
        <v/>
      </c>
      <c r="AE16" s="39" t="str">
        <f>IF(AND('Mapa final'!$AJ$41="Muy Alta",'Mapa final'!$AL$41="Mayor"),CONCATENATE("R2C",'Mapa final'!$S$41),"")</f>
        <v/>
      </c>
      <c r="AF16" s="39" t="str">
        <f>IF(AND('Mapa final'!$AJ$42="Muy Alta",'Mapa final'!$AL$42="Mayor"),CONCATENATE("R2C",'Mapa final'!$S$42),"")</f>
        <v/>
      </c>
      <c r="AG16" s="39" t="str">
        <f>IF(AND('Mapa final'!$AJ$43="Muy Alta",'Mapa final'!$AL$43="Mayor"),CONCATENATE("R2C",'Mapa final'!$S$43),"")</f>
        <v/>
      </c>
      <c r="AH16" s="40" t="str">
        <f>IF(AND('Mapa final'!$AJ$44="Muy Alta",'Mapa final'!$AL$44="Mayor"),CONCATENATE("R2C",'Mapa final'!$S$44),"")</f>
        <v/>
      </c>
      <c r="AI16" s="41" t="str">
        <f>IF(AND('Mapa final'!$AJ$39="Muy Alta",'Mapa final'!$AL$39="Catastrófico"),CONCATENATE("R2C",'Mapa final'!$S$39),"")</f>
        <v/>
      </c>
      <c r="AJ16" s="42" t="str">
        <f>IF(AND('Mapa final'!$AJ$40="Muy Alta",'Mapa final'!$AL$40="Catastrófico"),CONCATENATE("R2C",'Mapa final'!$S$40),"")</f>
        <v/>
      </c>
      <c r="AK16" s="42" t="str">
        <f>IF(AND('Mapa final'!$AJ$41="Muy Alta",'Mapa final'!$AL$41="Catastrófico"),CONCATENATE("R2C",'Mapa final'!$S$41),"")</f>
        <v/>
      </c>
      <c r="AL16" s="42" t="str">
        <f>IF(AND('Mapa final'!$AJ$42="Muy Alta",'Mapa final'!$AL$42="Catastrófico"),CONCATENATE("R2C",'Mapa final'!$S$42),"")</f>
        <v/>
      </c>
      <c r="AM16" s="42" t="str">
        <f>IF(AND('Mapa final'!$AJ$43="Muy Alta",'Mapa final'!$AL$43="Catastrófico"),CONCATENATE("R2C",'Mapa final'!$S$43),"")</f>
        <v/>
      </c>
      <c r="AN16" s="43" t="str">
        <f>IF(AND('Mapa final'!$AJ$44="Muy Alta",'Mapa final'!$AL$44="Catastrófico"),CONCATENATE("R2C",'Mapa final'!$S$44),"")</f>
        <v/>
      </c>
      <c r="AO16" s="69"/>
      <c r="AP16" s="486"/>
      <c r="AQ16" s="487"/>
      <c r="AR16" s="487"/>
      <c r="AS16" s="487"/>
      <c r="AT16" s="487"/>
      <c r="AU16" s="488"/>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row>
    <row r="17" spans="2:77" ht="15" customHeight="1" x14ac:dyDescent="0.25">
      <c r="B17" s="69"/>
      <c r="C17" s="370"/>
      <c r="D17" s="370"/>
      <c r="E17" s="371"/>
      <c r="F17" s="467"/>
      <c r="G17" s="468"/>
      <c r="H17" s="468"/>
      <c r="I17" s="468"/>
      <c r="J17" s="495"/>
      <c r="K17" s="38" t="str">
        <f>IF(AND('Mapa final'!$AJ$45="Muy Alta",'Mapa final'!$AL$45="Leve"),CONCATENATE("R2C",'Mapa final'!$S$45),"")</f>
        <v/>
      </c>
      <c r="L17" s="178" t="str">
        <f>IF(AND('Mapa final'!$AJ$46="Muy Alta",'Mapa final'!$AL$46="Leve"),CONCATENATE("R2C",'Mapa final'!$S$46),"")</f>
        <v/>
      </c>
      <c r="M17" s="178" t="str">
        <f>IF(AND('Mapa final'!$AJ$47="Muy Alta",'Mapa final'!$AL$47="Leve"),CONCATENATE("R2C",'Mapa final'!$S$47),"")</f>
        <v/>
      </c>
      <c r="N17" s="178" t="str">
        <f>IF(AND('Mapa final'!$AJ$48="Muy Alta",'Mapa final'!$AL$48="Leve"),CONCATENATE("R2C",'Mapa final'!$S$48),"")</f>
        <v/>
      </c>
      <c r="O17" s="178" t="str">
        <f>IF(AND('Mapa final'!$AJ$49="Muy Alta",'Mapa final'!$AL$49="Leve"),CONCATENATE("R2C",'Mapa final'!$S$49),"")</f>
        <v/>
      </c>
      <c r="P17" s="40" t="str">
        <f>IF(AND('Mapa final'!$AJ$60="Muy Alta",'Mapa final'!$AL$50="Leve"),CONCATENATE("R2C",'Mapa final'!$S$50),"")</f>
        <v/>
      </c>
      <c r="Q17" s="178" t="str">
        <f>IF(AND('Mapa final'!$AJ$45="Muy Alta",'Mapa final'!$AL$45="Menor"),CONCATENATE("R2C",'Mapa final'!$S$45),"")</f>
        <v/>
      </c>
      <c r="R17" s="39" t="str">
        <f>IF(AND('Mapa final'!$AJ$46="Muy Alta",'Mapa final'!$AL$46="Menor"),CONCATENATE("R2C",'Mapa final'!$S$46),"")</f>
        <v/>
      </c>
      <c r="S17" s="39" t="str">
        <f>IF(AND('Mapa final'!$AJ$47="Muy Alta",'Mapa final'!$AL$47="Menor"),CONCATENATE("R2C",'Mapa final'!$S$47),"")</f>
        <v/>
      </c>
      <c r="T17" s="39" t="str">
        <f>IF(AND('Mapa final'!$AJ$48="Muy Alta",'Mapa final'!$AL$48="Menor"),CONCATENATE("R2C",'Mapa final'!$S$48),"")</f>
        <v/>
      </c>
      <c r="U17" s="39" t="str">
        <f>IF(AND('Mapa final'!$AJ$49="Muy Alta",'Mapa final'!$AL$49="Menor"),CONCATENATE("R2C",'Mapa final'!$S$49),"")</f>
        <v/>
      </c>
      <c r="V17" s="40" t="str">
        <f>IF(AND('Mapa final'!$AJ$60="Muy Alta",'Mapa final'!$AL$50="Menor"),CONCATENATE("R2C",'Mapa final'!$S$50),"")</f>
        <v/>
      </c>
      <c r="W17" s="38" t="str">
        <f>IF(AND('Mapa final'!$AJ$45="Muy Alta",'Mapa final'!$AL$45="Moderado"),CONCATENATE("R2C",'Mapa final'!$S$45),"")</f>
        <v/>
      </c>
      <c r="X17" s="39" t="str">
        <f>IF(AND('Mapa final'!$AJ$46="Muy Alta",'Mapa final'!$AL$46="Moderado"),CONCATENATE("R2C",'Mapa final'!$S$46),"")</f>
        <v/>
      </c>
      <c r="Y17" s="39" t="str">
        <f>IF(AND('Mapa final'!$AJ$47="Muy Alta",'Mapa final'!$AL$47="Moderado"),CONCATENATE("R2C",'Mapa final'!$S$47),"")</f>
        <v/>
      </c>
      <c r="Z17" s="39" t="str">
        <f>IF(AND('Mapa final'!$AJ$48="Muy Alta",'Mapa final'!$AL$48="Moderado"),CONCATENATE("R2C",'Mapa final'!$S$48),"")</f>
        <v/>
      </c>
      <c r="AA17" s="39" t="str">
        <f>IF(AND('Mapa final'!$AJ$49="Muy Alta",'Mapa final'!$AL$49="Moderado"),CONCATENATE("R2C",'Mapa final'!$S$49),"")</f>
        <v/>
      </c>
      <c r="AB17" s="40" t="str">
        <f>IF(AND('Mapa final'!$AJ$60="Muy Alta",'Mapa final'!$AL$50="Moderado"),CONCATENATE("R2C",'Mapa final'!$S$50),"")</f>
        <v/>
      </c>
      <c r="AC17" s="38" t="str">
        <f>IF(AND('Mapa final'!$AJ$45="Muy Alta",'Mapa final'!$AL$45="Mayor"),CONCATENATE("R2C",'Mapa final'!$S$45),"")</f>
        <v/>
      </c>
      <c r="AD17" s="39" t="str">
        <f>IF(AND('Mapa final'!$AJ$46="Muy Alta",'Mapa final'!$AL$46="Mayor"),CONCATENATE("R2C",'Mapa final'!$S$46),"")</f>
        <v/>
      </c>
      <c r="AE17" s="39" t="str">
        <f>IF(AND('Mapa final'!$AJ$47="Muy Alta",'Mapa final'!$AL$47="Mayor"),CONCATENATE("R2C",'Mapa final'!$S$47),"")</f>
        <v/>
      </c>
      <c r="AF17" s="39" t="str">
        <f>IF(AND('Mapa final'!$AJ$48="Muy Alta",'Mapa final'!$AL$48="Mayor"),CONCATENATE("R2C",'Mapa final'!$S$48),"")</f>
        <v/>
      </c>
      <c r="AG17" s="39" t="str">
        <f>IF(AND('Mapa final'!$AJ$49="Muy Alta",'Mapa final'!$AL$49="Mayor"),CONCATENATE("R2C",'Mapa final'!$S$49),"")</f>
        <v/>
      </c>
      <c r="AH17" s="40" t="str">
        <f>IF(AND('Mapa final'!$AJ$60="Muy Alta",'Mapa final'!$AL$50="Mayor"),CONCATENATE("R2C",'Mapa final'!$S$50),"")</f>
        <v/>
      </c>
      <c r="AI17" s="41" t="str">
        <f>IF(AND('Mapa final'!$AJ$45="Muy Alta",'Mapa final'!$AL$45="Catastrófico"),CONCATENATE("R2C",'Mapa final'!$S$45),"")</f>
        <v/>
      </c>
      <c r="AJ17" s="42" t="str">
        <f>IF(AND('Mapa final'!$AJ$46="Muy Alta",'Mapa final'!$AL$46="Catastrófico"),CONCATENATE("R2C",'Mapa final'!$S$46),"")</f>
        <v/>
      </c>
      <c r="AK17" s="42" t="str">
        <f>IF(AND('Mapa final'!$AJ$47="Muy Alta",'Mapa final'!$AL$47="Catastrófico"),CONCATENATE("R2C",'Mapa final'!$S$47),"")</f>
        <v/>
      </c>
      <c r="AL17" s="42" t="str">
        <f>IF(AND('Mapa final'!$AJ$48="Muy Alta",'Mapa final'!$AL$48="Catastrófico"),CONCATENATE("R2C",'Mapa final'!$S$48),"")</f>
        <v/>
      </c>
      <c r="AM17" s="42" t="str">
        <f>IF(AND('Mapa final'!$AJ$49="Muy Alta",'Mapa final'!$AL$49="Catastrófico"),CONCATENATE("R2C",'Mapa final'!$S$49),"")</f>
        <v/>
      </c>
      <c r="AN17" s="43" t="str">
        <f>IF(AND('Mapa final'!$AJ$60="Muy Alta",'Mapa final'!$AL$50="Catastrófico"),CONCATENATE("R2C",'Mapa final'!$S$50),"")</f>
        <v/>
      </c>
      <c r="AO17" s="69"/>
      <c r="AP17" s="486"/>
      <c r="AQ17" s="487"/>
      <c r="AR17" s="487"/>
      <c r="AS17" s="487"/>
      <c r="AT17" s="487"/>
      <c r="AU17" s="488"/>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row>
    <row r="18" spans="2:77" ht="15" customHeight="1" x14ac:dyDescent="0.25">
      <c r="B18" s="69"/>
      <c r="C18" s="370"/>
      <c r="D18" s="370"/>
      <c r="E18" s="371"/>
      <c r="F18" s="467"/>
      <c r="G18" s="468"/>
      <c r="H18" s="468"/>
      <c r="I18" s="468"/>
      <c r="J18" s="495"/>
      <c r="K18" s="38" t="str">
        <f>IF(AND('Mapa final'!$AJ$51="Muy Alta",'Mapa final'!$AL$51="Leve"),CONCATENATE("R2C",'Mapa final'!$S$51),"")</f>
        <v/>
      </c>
      <c r="L18" s="178" t="str">
        <f>IF(AND('Mapa final'!$AJ$52="Muy Alta",'Mapa final'!$AL$52="Leve"),CONCATENATE("R2C",'Mapa final'!$S$52),"")</f>
        <v/>
      </c>
      <c r="M18" s="178" t="str">
        <f>IF(AND('Mapa final'!$AJ$53="Muy Alta",'Mapa final'!$AL$53="Leve"),CONCATENATE("R2C",'Mapa final'!$S$53),"")</f>
        <v/>
      </c>
      <c r="N18" s="178" t="str">
        <f>IF(AND('Mapa final'!$AJ$54="Muy Alta",'Mapa final'!$AL$54="Leve"),CONCATENATE("R2C",'Mapa final'!$S$54),"")</f>
        <v/>
      </c>
      <c r="O18" s="178" t="str">
        <f>IF(AND('Mapa final'!$AJ$55="Muy Alta",'Mapa final'!$AL$55="Leve"),CONCATENATE("R2C",'Mapa final'!$S$55),"")</f>
        <v/>
      </c>
      <c r="P18" s="40" t="str">
        <f>IF(AND('Mapa final'!$AJ$56="Muy Alta",'Mapa final'!$AL$56="Leve"),CONCATENATE("R2C",'Mapa final'!$S$56),"")</f>
        <v/>
      </c>
      <c r="Q18" s="178" t="str">
        <f>IF(AND('Mapa final'!$AJ$51="Muy Alta",'Mapa final'!$AL$51="Menor"),CONCATENATE("R2C",'Mapa final'!$S$51),"")</f>
        <v/>
      </c>
      <c r="R18" s="39" t="str">
        <f>IF(AND('Mapa final'!$AJ$52="Muy Alta",'Mapa final'!$AL$52="Menor"),CONCATENATE("R2C",'Mapa final'!$S$52),"")</f>
        <v/>
      </c>
      <c r="S18" s="39" t="str">
        <f>IF(AND('Mapa final'!$AJ$53="Muy Alta",'Mapa final'!$AL$53="Menor"),CONCATENATE("R2C",'Mapa final'!$S$53),"")</f>
        <v/>
      </c>
      <c r="T18" s="39" t="str">
        <f>IF(AND('Mapa final'!$AJ$54="Muy Alta",'Mapa final'!$AL$54="Menor"),CONCATENATE("R2C",'Mapa final'!$S$54),"")</f>
        <v/>
      </c>
      <c r="U18" s="39" t="str">
        <f>IF(AND('Mapa final'!$AJ$55="Muy Alta",'Mapa final'!$AL$55="Menor"),CONCATENATE("R2C",'Mapa final'!$S$55),"")</f>
        <v/>
      </c>
      <c r="V18" s="40" t="str">
        <f>IF(AND('Mapa final'!$AJ$56="Muy Alta",'Mapa final'!$AL$56="Menor"),CONCATENATE("R2C",'Mapa final'!$S$56),"")</f>
        <v/>
      </c>
      <c r="W18" s="38" t="str">
        <f>IF(AND('Mapa final'!$AJ$51="Muy Alta",'Mapa final'!$AL$51="Moderado"),CONCATENATE("R2C",'Mapa final'!$S$51),"")</f>
        <v/>
      </c>
      <c r="X18" s="39" t="str">
        <f>IF(AND('Mapa final'!$AJ$52="Muy Alta",'Mapa final'!$AL$52="Moderado"),CONCATENATE("R2C",'Mapa final'!$S$52),"")</f>
        <v/>
      </c>
      <c r="Y18" s="39" t="str">
        <f>IF(AND('Mapa final'!$AJ$53="Muy Alta",'Mapa final'!$AL$53="Moderado"),CONCATENATE("R2C",'Mapa final'!$S$53),"")</f>
        <v/>
      </c>
      <c r="Z18" s="39" t="str">
        <f>IF(AND('Mapa final'!$AJ$54="Muy Alta",'Mapa final'!$AL$54="Moderado"),CONCATENATE("R2C",'Mapa final'!$S$54),"")</f>
        <v/>
      </c>
      <c r="AA18" s="39" t="str">
        <f>IF(AND('Mapa final'!$AJ$55="Muy Alta",'Mapa final'!$AL$55="Moderado"),CONCATENATE("R2C",'Mapa final'!$S$55),"")</f>
        <v/>
      </c>
      <c r="AB18" s="40" t="str">
        <f>IF(AND('Mapa final'!$AJ$56="Muy Alta",'Mapa final'!$AL$56="Moderado"),CONCATENATE("R2C",'Mapa final'!$S$56),"")</f>
        <v/>
      </c>
      <c r="AC18" s="38" t="str">
        <f>IF(AND('Mapa final'!$AJ$51="Muy Alta",'Mapa final'!$AL$51="Mayor"),CONCATENATE("R2C",'Mapa final'!$S$51),"")</f>
        <v/>
      </c>
      <c r="AD18" s="39" t="str">
        <f>IF(AND('Mapa final'!$AJ$52="Muy Alta",'Mapa final'!$AL$52="Mayor"),CONCATENATE("R2C",'Mapa final'!$S$52),"")</f>
        <v/>
      </c>
      <c r="AE18" s="39" t="str">
        <f>IF(AND('Mapa final'!$AJ$53="Muy Alta",'Mapa final'!$AL$53="Mayor"),CONCATENATE("R2C",'Mapa final'!$S$53),"")</f>
        <v/>
      </c>
      <c r="AF18" s="39" t="str">
        <f>IF(AND('Mapa final'!$AJ$54="Muy Alta",'Mapa final'!$AL$54="Mayor"),CONCATENATE("R2C",'Mapa final'!$S$54),"")</f>
        <v/>
      </c>
      <c r="AG18" s="39" t="str">
        <f>IF(AND('Mapa final'!$AJ$55="Muy Alta",'Mapa final'!$AL$55="Mayor"),CONCATENATE("R2C",'Mapa final'!$S$55),"")</f>
        <v/>
      </c>
      <c r="AH18" s="40" t="str">
        <f>IF(AND('Mapa final'!$AJ$56="Muy Alta",'Mapa final'!$AL$56="Mayor"),CONCATENATE("R2C",'Mapa final'!$S$56),"")</f>
        <v/>
      </c>
      <c r="AI18" s="41" t="str">
        <f>IF(AND('Mapa final'!$AJ$51="Muy Alta",'Mapa final'!$AL$51="Catastrófico"),CONCATENATE("R2C",'Mapa final'!$S$51),"")</f>
        <v/>
      </c>
      <c r="AJ18" s="42" t="str">
        <f>IF(AND('Mapa final'!$AJ$52="Muy Alta",'Mapa final'!$AL$52="Catastrófico"),CONCATENATE("R2C",'Mapa final'!$S$52),"")</f>
        <v/>
      </c>
      <c r="AK18" s="42" t="str">
        <f>IF(AND('Mapa final'!$AJ$53="Muy Alta",'Mapa final'!$AL$53="Catastrófico"),CONCATENATE("R2C",'Mapa final'!$S$53),"")</f>
        <v/>
      </c>
      <c r="AL18" s="42" t="str">
        <f>IF(AND('Mapa final'!$AJ$54="Muy Alta",'Mapa final'!$AL$54="Catastrófico"),CONCATENATE("R2C",'Mapa final'!$S$54),"")</f>
        <v/>
      </c>
      <c r="AM18" s="42" t="str">
        <f>IF(AND('Mapa final'!$AJ$55="Muy Alta",'Mapa final'!$AL$55="Catastrófico"),CONCATENATE("R2C",'Mapa final'!$S$55),"")</f>
        <v/>
      </c>
      <c r="AN18" s="43" t="str">
        <f>IF(AND('Mapa final'!$AJ$56="Muy Alta",'Mapa final'!$AL$56="Catastrófico"),CONCATENATE("R2C",'Mapa final'!$S$56),"")</f>
        <v/>
      </c>
      <c r="AO18" s="69"/>
      <c r="AP18" s="486"/>
      <c r="AQ18" s="487"/>
      <c r="AR18" s="487"/>
      <c r="AS18" s="487"/>
      <c r="AT18" s="487"/>
      <c r="AU18" s="488"/>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row>
    <row r="19" spans="2:77" ht="15" customHeight="1" x14ac:dyDescent="0.25">
      <c r="B19" s="69"/>
      <c r="C19" s="370"/>
      <c r="D19" s="370"/>
      <c r="E19" s="371"/>
      <c r="F19" s="467"/>
      <c r="G19" s="468"/>
      <c r="H19" s="468"/>
      <c r="I19" s="468"/>
      <c r="J19" s="495"/>
      <c r="K19" s="38" t="str">
        <f>IF(AND('Mapa final'!$AJ$57="Muy Alta",'Mapa final'!$AL$57="Leve"),CONCATENATE("R2C",'Mapa final'!$S$57),"")</f>
        <v/>
      </c>
      <c r="L19" s="178" t="str">
        <f>IF(AND('Mapa final'!$AJ$58="Muy Alta",'Mapa final'!$AL$58="Leve"),CONCATENATE("R2C",'Mapa final'!$S$58),"")</f>
        <v/>
      </c>
      <c r="M19" s="178" t="str">
        <f>IF(AND('Mapa final'!$AJ$59="Muy Alta",'Mapa final'!$AL$59="Leve"),CONCATENATE("R2C",'Mapa final'!$S$59),"")</f>
        <v/>
      </c>
      <c r="N19" s="178" t="str">
        <f>IF(AND('Mapa final'!$AJ$60="Muy Alta",'Mapa final'!$AL$60="Leve"),CONCATENATE("R2C",'Mapa final'!$S$60),"")</f>
        <v/>
      </c>
      <c r="O19" s="178" t="str">
        <f>IF(AND('Mapa final'!$AJ$61="Muy Alta",'Mapa final'!$AL$61="Leve"),CONCATENATE("R2C",'Mapa final'!$S$61),"")</f>
        <v/>
      </c>
      <c r="P19" s="40" t="str">
        <f>IF(AND('Mapa final'!$AJ$62="Muy Alta",'Mapa final'!$AL$62="Leve"),CONCATENATE("R2C",'Mapa final'!$S$62),"")</f>
        <v/>
      </c>
      <c r="Q19" s="178" t="str">
        <f>IF(AND('Mapa final'!$AJ$57="Muy Alta",'Mapa final'!$AL$57="Menor"),CONCATENATE("R2C",'Mapa final'!$S$57),"")</f>
        <v/>
      </c>
      <c r="R19" s="39" t="str">
        <f>IF(AND('Mapa final'!$AJ$58="Muy Alta",'Mapa final'!$AL$58="Menor"),CONCATENATE("R2C",'Mapa final'!$S$58),"")</f>
        <v/>
      </c>
      <c r="S19" s="39" t="str">
        <f>IF(AND('Mapa final'!$AJ$59="Muy Alta",'Mapa final'!$AL$59="Menor"),CONCATENATE("R2C",'Mapa final'!$S$59),"")</f>
        <v/>
      </c>
      <c r="T19" s="39" t="str">
        <f>IF(AND('Mapa final'!$AJ$60="Muy Alta",'Mapa final'!$AL$60="Menor"),CONCATENATE("R2C",'Mapa final'!$S$60),"")</f>
        <v/>
      </c>
      <c r="U19" s="39" t="str">
        <f>IF(AND('Mapa final'!$AJ$61="Muy Alta",'Mapa final'!$AL$61="Menor"),CONCATENATE("R2C",'Mapa final'!$S$61),"")</f>
        <v/>
      </c>
      <c r="V19" s="40" t="str">
        <f>IF(AND('Mapa final'!$AJ$62="Muy Alta",'Mapa final'!$AL$62="Menor"),CONCATENATE("R2C",'Mapa final'!$S$62),"")</f>
        <v/>
      </c>
      <c r="W19" s="38" t="str">
        <f>IF(AND('Mapa final'!$AJ$57="Muy Alta",'Mapa final'!$AL$57="Moderado"),CONCATENATE("R2C",'Mapa final'!$S$57),"")</f>
        <v/>
      </c>
      <c r="X19" s="39" t="str">
        <f>IF(AND('Mapa final'!$AJ$58="Muy Alta",'Mapa final'!$AL$58="Moderado"),CONCATENATE("R2C",'Mapa final'!$S$58),"")</f>
        <v/>
      </c>
      <c r="Y19" s="39" t="str">
        <f>IF(AND('Mapa final'!$AJ$59="Muy Alta",'Mapa final'!$AL$59="Moderado"),CONCATENATE("R2C",'Mapa final'!$S$59),"")</f>
        <v/>
      </c>
      <c r="Z19" s="39" t="str">
        <f>IF(AND('Mapa final'!$AJ$60="Muy Alta",'Mapa final'!$AL$60="Moderado"),CONCATENATE("R2C",'Mapa final'!$S$60),"")</f>
        <v/>
      </c>
      <c r="AA19" s="39" t="str">
        <f>IF(AND('Mapa final'!$AJ$61="Muy Alta",'Mapa final'!$AL$61="Moderado"),CONCATENATE("R2C",'Mapa final'!$S$61),"")</f>
        <v/>
      </c>
      <c r="AB19" s="40" t="str">
        <f>IF(AND('Mapa final'!$AJ$62="Muy Alta",'Mapa final'!$AL$62="Moderado"),CONCATENATE("R2C",'Mapa final'!$S$62),"")</f>
        <v/>
      </c>
      <c r="AC19" s="38" t="str">
        <f>IF(AND('Mapa final'!$AJ$57="Muy Alta",'Mapa final'!$AL$57="Mayor"),CONCATENATE("R2C",'Mapa final'!$S$57),"")</f>
        <v/>
      </c>
      <c r="AD19" s="39" t="str">
        <f>IF(AND('Mapa final'!$AJ$58="Muy Alta",'Mapa final'!$AL$58="Mayor"),CONCATENATE("R2C",'Mapa final'!$S$58),"")</f>
        <v/>
      </c>
      <c r="AE19" s="39" t="str">
        <f>IF(AND('Mapa final'!$AJ$59="Muy Alta",'Mapa final'!$AL$59="Mayor"),CONCATENATE("R2C",'Mapa final'!$S$59),"")</f>
        <v/>
      </c>
      <c r="AF19" s="39" t="str">
        <f>IF(AND('Mapa final'!$AJ$60="Muy Alta",'Mapa final'!$AL$60="Mayor"),CONCATENATE("R2C",'Mapa final'!$S$60),"")</f>
        <v/>
      </c>
      <c r="AG19" s="39" t="str">
        <f>IF(AND('Mapa final'!$AJ$61="Muy Alta",'Mapa final'!$AL$61="Mayor"),CONCATENATE("R2C",'Mapa final'!$S$61),"")</f>
        <v/>
      </c>
      <c r="AH19" s="40" t="str">
        <f>IF(AND('Mapa final'!$AJ$62="Muy Alta",'Mapa final'!$AL$62="Mayor"),CONCATENATE("R2C",'Mapa final'!$S$62),"")</f>
        <v/>
      </c>
      <c r="AI19" s="41" t="str">
        <f>IF(AND('Mapa final'!$AJ$57="Muy Alta",'Mapa final'!$AL$57="Catastrófico"),CONCATENATE("R2C",'Mapa final'!$S$57),"")</f>
        <v/>
      </c>
      <c r="AJ19" s="42" t="str">
        <f>IF(AND('Mapa final'!$AJ$58="Muy Alta",'Mapa final'!$AL$58="Catastrófico"),CONCATENATE("R2C",'Mapa final'!$S$58),"")</f>
        <v/>
      </c>
      <c r="AK19" s="42" t="str">
        <f>IF(AND('Mapa final'!$AJ$59="Muy Alta",'Mapa final'!$AL$59="Catastrófico"),CONCATENATE("R2C",'Mapa final'!$S$59),"")</f>
        <v/>
      </c>
      <c r="AL19" s="42" t="str">
        <f>IF(AND('Mapa final'!$AJ$60="Muy Alta",'Mapa final'!$AL$60="Catastrófico"),CONCATENATE("R2C",'Mapa final'!$S$60),"")</f>
        <v/>
      </c>
      <c r="AM19" s="42" t="str">
        <f>IF(AND('Mapa final'!$AJ$61="Muy Alta",'Mapa final'!$AL$61="Catastrófico"),CONCATENATE("R2C",'Mapa final'!$S$61),"")</f>
        <v/>
      </c>
      <c r="AN19" s="43" t="str">
        <f>IF(AND('Mapa final'!$AJ$62="Muy Alta",'Mapa final'!$AL$62="Catastrófico"),CONCATENATE("R2C",'Mapa final'!$S$62),"")</f>
        <v/>
      </c>
      <c r="AO19" s="69"/>
      <c r="AP19" s="486"/>
      <c r="AQ19" s="487"/>
      <c r="AR19" s="487"/>
      <c r="AS19" s="487"/>
      <c r="AT19" s="487"/>
      <c r="AU19" s="488"/>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row>
    <row r="20" spans="2:77" ht="15" customHeight="1" x14ac:dyDescent="0.25">
      <c r="B20" s="69"/>
      <c r="C20" s="370"/>
      <c r="D20" s="370"/>
      <c r="E20" s="371"/>
      <c r="F20" s="467"/>
      <c r="G20" s="468"/>
      <c r="H20" s="468"/>
      <c r="I20" s="468"/>
      <c r="J20" s="495"/>
      <c r="K20" s="38" t="str">
        <f>IF(AND('Mapa final'!$AJ$63="Muy Alta",'Mapa final'!$AL$63="Leve"),CONCATENATE("R2C",'Mapa final'!$S$63),"")</f>
        <v/>
      </c>
      <c r="L20" s="178" t="str">
        <f>IF(AND('Mapa final'!$AJ$64="Muy Alta",'Mapa final'!$AL$64="Leve"),CONCATENATE("R2C",'Mapa final'!$S$64),"")</f>
        <v/>
      </c>
      <c r="M20" s="178" t="str">
        <f>IF(AND('Mapa final'!$AJ$65="Muy Alta",'Mapa final'!$AL$65="Leve"),CONCATENATE("R2C",'Mapa final'!$S$65),"")</f>
        <v/>
      </c>
      <c r="N20" s="178" t="str">
        <f>IF(AND('Mapa final'!$AJ$66="Muy Alta",'Mapa final'!$AL$66="Leve"),CONCATENATE("R2C",'Mapa final'!$S$66),"")</f>
        <v/>
      </c>
      <c r="O20" s="178" t="str">
        <f>IF(AND('Mapa final'!$AJ$67="Muy Alta",'Mapa final'!$AL$67="Leve"),CONCATENATE("R2C",'Mapa final'!$S$67),"")</f>
        <v/>
      </c>
      <c r="P20" s="40" t="str">
        <f>IF(AND('Mapa final'!$AJ$68="Muy Alta",'Mapa final'!$AL$68="Leve"),CONCATENATE("R2C",'Mapa final'!$S$68),"")</f>
        <v/>
      </c>
      <c r="Q20" s="178" t="str">
        <f>IF(AND('Mapa final'!$AJ$63="Muy Alta",'Mapa final'!$AL$63="Menor"),CONCATENATE("R2C",'Mapa final'!$S$63),"")</f>
        <v/>
      </c>
      <c r="R20" s="39" t="str">
        <f>IF(AND('Mapa final'!$AJ$64="Muy Alta",'Mapa final'!$AL$64="Menor"),CONCATENATE("R2C",'Mapa final'!$S$64),"")</f>
        <v/>
      </c>
      <c r="S20" s="39" t="str">
        <f>IF(AND('Mapa final'!$AJ$65="Muy Alta",'Mapa final'!$AL$65="Menor"),CONCATENATE("R2C",'Mapa final'!$S$65),"")</f>
        <v/>
      </c>
      <c r="T20" s="39" t="str">
        <f>IF(AND('Mapa final'!$AJ$66="Muy Alta",'Mapa final'!$AL$66="Menor"),CONCATENATE("R2C",'Mapa final'!$S$66),"")</f>
        <v/>
      </c>
      <c r="U20" s="39" t="str">
        <f>IF(AND('Mapa final'!$AJ$67="Muy Alta",'Mapa final'!$AL$67="Menor"),CONCATENATE("R2C",'Mapa final'!$S$67),"")</f>
        <v/>
      </c>
      <c r="V20" s="40" t="str">
        <f>IF(AND('Mapa final'!$AJ$68="Muy Alta",'Mapa final'!$AL$68="Menor"),CONCATENATE("R2C",'Mapa final'!$S$68),"")</f>
        <v/>
      </c>
      <c r="W20" s="38" t="str">
        <f>IF(AND('Mapa final'!$AJ$63="Muy Alta",'Mapa final'!$AL$63="Moderado"),CONCATENATE("R2C",'Mapa final'!$S$63),"")</f>
        <v/>
      </c>
      <c r="X20" s="39" t="str">
        <f>IF(AND('Mapa final'!$AJ$64="Muy Alta",'Mapa final'!$AL$64="Moderado"),CONCATENATE("R2C",'Mapa final'!$S$64),"")</f>
        <v/>
      </c>
      <c r="Y20" s="39" t="str">
        <f>IF(AND('Mapa final'!$AJ$65="Muy Alta",'Mapa final'!$AL$65="Moderado"),CONCATENATE("R2C",'Mapa final'!$S$65),"")</f>
        <v/>
      </c>
      <c r="Z20" s="39" t="str">
        <f>IF(AND('Mapa final'!$AJ$66="Muy Alta",'Mapa final'!$AL$66="Moderado"),CONCATENATE("R2C",'Mapa final'!$S$66),"")</f>
        <v/>
      </c>
      <c r="AA20" s="39" t="str">
        <f>IF(AND('Mapa final'!$AJ$67="Muy Alta",'Mapa final'!$AL$67="Moderado"),CONCATENATE("R2C",'Mapa final'!$S$67),"")</f>
        <v/>
      </c>
      <c r="AB20" s="40" t="str">
        <f>IF(AND('Mapa final'!$AJ$68="Muy Alta",'Mapa final'!$AL$68="Moderado"),CONCATENATE("R2C",'Mapa final'!$S$68),"")</f>
        <v/>
      </c>
      <c r="AC20" s="38" t="str">
        <f>IF(AND('Mapa final'!$AJ$63="Muy Alta",'Mapa final'!$AL$63="Mayor"),CONCATENATE("R2C",'Mapa final'!$S$63),"")</f>
        <v/>
      </c>
      <c r="AD20" s="39" t="str">
        <f>IF(AND('Mapa final'!$AJ$64="Muy Alta",'Mapa final'!$AL$64="Mayor"),CONCATENATE("R2C",'Mapa final'!$S$64),"")</f>
        <v/>
      </c>
      <c r="AE20" s="39" t="str">
        <f>IF(AND('Mapa final'!$AJ$65="Muy Alta",'Mapa final'!$AL$65="Mayor"),CONCATENATE("R2C",'Mapa final'!$S$65),"")</f>
        <v/>
      </c>
      <c r="AF20" s="39" t="str">
        <f>IF(AND('Mapa final'!$AJ$66="Muy Alta",'Mapa final'!$AL$66="Mayor"),CONCATENATE("R2C",'Mapa final'!$S$66),"")</f>
        <v/>
      </c>
      <c r="AG20" s="39" t="str">
        <f>IF(AND('Mapa final'!$AJ$67="Muy Alta",'Mapa final'!$AL$67="Mayor"),CONCATENATE("R2C",'Mapa final'!$S$67),"")</f>
        <v/>
      </c>
      <c r="AH20" s="40" t="str">
        <f>IF(AND('Mapa final'!$AJ$68="Muy Alta",'Mapa final'!$AL$68="Mayor"),CONCATENATE("R2C",'Mapa final'!$S$68),"")</f>
        <v/>
      </c>
      <c r="AI20" s="41" t="str">
        <f>IF(AND('Mapa final'!$AJ$63="Muy Alta",'Mapa final'!$AL$63="Catastrófico"),CONCATENATE("R2C",'Mapa final'!$S$63),"")</f>
        <v/>
      </c>
      <c r="AJ20" s="42" t="str">
        <f>IF(AND('Mapa final'!$AJ$64="Muy Alta",'Mapa final'!$AL$64="Catastrófico"),CONCATENATE("R2C",'Mapa final'!$S$64),"")</f>
        <v/>
      </c>
      <c r="AK20" s="42" t="str">
        <f>IF(AND('Mapa final'!$AJ$65="Muy Alta",'Mapa final'!$AL$65="Catastrófico"),CONCATENATE("R2C",'Mapa final'!$S$65),"")</f>
        <v/>
      </c>
      <c r="AL20" s="42" t="str">
        <f>IF(AND('Mapa final'!$AJ$66="Muy Alta",'Mapa final'!$AL$66="Catastrófico"),CONCATENATE("R2C",'Mapa final'!$S$66),"")</f>
        <v/>
      </c>
      <c r="AM20" s="42" t="str">
        <f>IF(AND('Mapa final'!$AJ$67="Muy Alta",'Mapa final'!$AL$67="Catastrófico"),CONCATENATE("R2C",'Mapa final'!$S$67),"")</f>
        <v/>
      </c>
      <c r="AN20" s="43" t="str">
        <f>IF(AND('Mapa final'!$AJ$68="Muy Alta",'Mapa final'!$AL$68="Catastrófico"),CONCATENATE("R2C",'Mapa final'!$S$68),"")</f>
        <v/>
      </c>
      <c r="AO20" s="69"/>
      <c r="AP20" s="486"/>
      <c r="AQ20" s="487"/>
      <c r="AR20" s="487"/>
      <c r="AS20" s="487"/>
      <c r="AT20" s="487"/>
      <c r="AU20" s="488"/>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row>
    <row r="21" spans="2:77" ht="15.75" customHeight="1" thickBot="1" x14ac:dyDescent="0.3">
      <c r="B21" s="69"/>
      <c r="C21" s="370"/>
      <c r="D21" s="370"/>
      <c r="E21" s="371"/>
      <c r="F21" s="470"/>
      <c r="G21" s="471"/>
      <c r="H21" s="471"/>
      <c r="I21" s="471"/>
      <c r="J21" s="471"/>
      <c r="K21" s="44" t="str">
        <f>IF(AND('Mapa final'!$AJ$69="Muy Alta",'Mapa final'!$AL$69="Leve"),CONCATENATE("R2C",'Mapa final'!$S$69),"")</f>
        <v/>
      </c>
      <c r="L21" s="45" t="str">
        <f>IF(AND('Mapa final'!$AJ$70="Muy Alta",'Mapa final'!$AL$70="Leve"),CONCATENATE("R2C",'Mapa final'!$S$70),"")</f>
        <v/>
      </c>
      <c r="M21" s="45" t="str">
        <f>IF(AND('Mapa final'!$AJ$71="Muy Alta",'Mapa final'!$AL$71="Leve"),CONCATENATE("R2C",'Mapa final'!$S$71),"")</f>
        <v/>
      </c>
      <c r="N21" s="45" t="str">
        <f>IF(AND('Mapa final'!$AJ$72="Muy Alta",'Mapa final'!$AL$72="Leve"),CONCATENATE("R2C",'Mapa final'!$S$72),"")</f>
        <v/>
      </c>
      <c r="O21" s="45" t="str">
        <f>IF(AND('Mapa final'!$AJ$74="Muy Alta",'Mapa final'!$AL$74="Leve"),CONCATENATE("R2C",'Mapa final'!$S$74),"")</f>
        <v/>
      </c>
      <c r="P21" s="46" t="str">
        <f>IF(AND('Mapa final'!$AJ$75="Muy Alta",'Mapa final'!$AL$75="Leve"),CONCATENATE("R2C",'Mapa final'!$S$75),"")</f>
        <v/>
      </c>
      <c r="Q21" s="178" t="str">
        <f>IF(AND('Mapa final'!$AJ$69="Muy Alta",'Mapa final'!$AL$69="Menor"),CONCATENATE("R2C",'Mapa final'!$S$69),"")</f>
        <v/>
      </c>
      <c r="R21" s="39" t="str">
        <f>IF(AND('Mapa final'!$AJ$70="Muy Alta",'Mapa final'!$AL$70="Menor"),CONCATENATE("R2C",'Mapa final'!$S$70),"")</f>
        <v/>
      </c>
      <c r="S21" s="39" t="str">
        <f>IF(AND('Mapa final'!$AJ$71="Muy Alta",'Mapa final'!$AL$71="Menor"),CONCATENATE("R2C",'Mapa final'!$S$71),"")</f>
        <v/>
      </c>
      <c r="T21" s="39" t="str">
        <f>IF(AND('Mapa final'!$AJ$72="Muy Alta",'Mapa final'!$AL$72="Menor"),CONCATENATE("R2C",'Mapa final'!$S$72),"")</f>
        <v/>
      </c>
      <c r="U21" s="39" t="str">
        <f>IF(AND('Mapa final'!$AJ$74="Muy Alta",'Mapa final'!$AL$74="Menor"),CONCATENATE("R2C",'Mapa final'!$S$74),"")</f>
        <v/>
      </c>
      <c r="V21" s="40" t="str">
        <f>IF(AND('Mapa final'!$AJ$75="Muy Alta",'Mapa final'!$AL$75="Menor"),CONCATENATE("R2C",'Mapa final'!$S$75),"")</f>
        <v/>
      </c>
      <c r="W21" s="44" t="str">
        <f>IF(AND('Mapa final'!$AJ$69="Muy Alta",'Mapa final'!$AL$69="Moderado"),CONCATENATE("R2C",'Mapa final'!$S$69),"")</f>
        <v/>
      </c>
      <c r="X21" s="45" t="str">
        <f>IF(AND('Mapa final'!$AJ$70="Muy Alta",'Mapa final'!$AL$70="Moderado"),CONCATENATE("R2C",'Mapa final'!$S$70),"")</f>
        <v/>
      </c>
      <c r="Y21" s="45" t="str">
        <f>IF(AND('Mapa final'!$AJ$71="Muy Alta",'Mapa final'!$AL$71="Moderado"),CONCATENATE("R2C",'Mapa final'!$S$71),"")</f>
        <v/>
      </c>
      <c r="Z21" s="45" t="str">
        <f>IF(AND('Mapa final'!$AJ$72="Muy Alta",'Mapa final'!$AL$72="Moderado"),CONCATENATE("R2C",'Mapa final'!$S$72),"")</f>
        <v/>
      </c>
      <c r="AA21" s="45" t="str">
        <f>IF(AND('Mapa final'!$AJ$74="Muy Alta",'Mapa final'!$AL$74="Moderado"),CONCATENATE("R2C",'Mapa final'!$S$74),"")</f>
        <v/>
      </c>
      <c r="AB21" s="46" t="str">
        <f>IF(AND('Mapa final'!$AJ$75="Muy Alta",'Mapa final'!$AL$75="Moderado"),CONCATENATE("R2C",'Mapa final'!$S$75),"")</f>
        <v/>
      </c>
      <c r="AC21" s="38" t="str">
        <f>IF(AND('Mapa final'!$AJ$69="Muy Alta",'Mapa final'!$AL$69="Mayor"),CONCATENATE("R2C",'Mapa final'!$S$69),"")</f>
        <v/>
      </c>
      <c r="AD21" s="39" t="str">
        <f>IF(AND('Mapa final'!$AJ$70="Muy Alta",'Mapa final'!$AL$70="Mayor"),CONCATENATE("R2C",'Mapa final'!$S$70),"")</f>
        <v/>
      </c>
      <c r="AE21" s="39" t="str">
        <f>IF(AND('Mapa final'!$AJ$71="Muy Alta",'Mapa final'!$AL$71="Mayor"),CONCATENATE("R2C",'Mapa final'!$S$71),"")</f>
        <v/>
      </c>
      <c r="AF21" s="39" t="str">
        <f>IF(AND('Mapa final'!$AJ$72="Muy Alta",'Mapa final'!$AL$72="Mayor"),CONCATENATE("R2C",'Mapa final'!$S$72),"")</f>
        <v/>
      </c>
      <c r="AG21" s="39" t="str">
        <f>IF(AND('Mapa final'!$AJ$74="Muy Alta",'Mapa final'!$AL$74="Mayor"),CONCATENATE("R2C",'Mapa final'!$S$74),"")</f>
        <v/>
      </c>
      <c r="AH21" s="40" t="str">
        <f>IF(AND('Mapa final'!$AJ$75="Muy Alta",'Mapa final'!$AL$75="Mayor"),CONCATENATE("R2C",'Mapa final'!$S$75),"")</f>
        <v/>
      </c>
      <c r="AI21" s="47" t="str">
        <f>IF(AND('Mapa final'!$AJ$69="Muy Alta",'Mapa final'!$AL$69="Catastrófico"),CONCATENATE("R2C",'Mapa final'!$S$69),"")</f>
        <v/>
      </c>
      <c r="AJ21" s="48" t="str">
        <f>IF(AND('Mapa final'!$AJ$70="Muy Alta",'Mapa final'!$AL$70="Catastrófico"),CONCATENATE("R2C",'Mapa final'!$S$70),"")</f>
        <v/>
      </c>
      <c r="AK21" s="48" t="str">
        <f>IF(AND('Mapa final'!$AJ$71="Muy Alta",'Mapa final'!$AL$71="Catastrófico"),CONCATENATE("R2C",'Mapa final'!$S$71),"")</f>
        <v/>
      </c>
      <c r="AL21" s="48" t="str">
        <f>IF(AND('Mapa final'!$AJ$72="Muy Alta",'Mapa final'!$AL$72="Catastrófico"),CONCATENATE("R2C",'Mapa final'!$S$72),"")</f>
        <v/>
      </c>
      <c r="AM21" s="48" t="str">
        <f>IF(AND('Mapa final'!$AJ$74="Muy Alta",'Mapa final'!$AL$74="Catastrófico"),CONCATENATE("R2C",'Mapa final'!$S$74),"")</f>
        <v/>
      </c>
      <c r="AN21" s="49" t="str">
        <f>IF(AND('Mapa final'!$AJ$75="Muy Alta",'Mapa final'!$AL$75="Catastrófico"),CONCATENATE("R2C",'Mapa final'!$S$75),"")</f>
        <v/>
      </c>
      <c r="AO21" s="69"/>
      <c r="AP21" s="489"/>
      <c r="AQ21" s="490"/>
      <c r="AR21" s="490"/>
      <c r="AS21" s="490"/>
      <c r="AT21" s="490"/>
      <c r="AU21" s="491"/>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row>
    <row r="22" spans="2:77" ht="15" customHeight="1" x14ac:dyDescent="0.25">
      <c r="B22" s="69"/>
      <c r="C22" s="370"/>
      <c r="D22" s="370"/>
      <c r="E22" s="371"/>
      <c r="F22" s="464" t="s">
        <v>114</v>
      </c>
      <c r="G22" s="465"/>
      <c r="H22" s="465"/>
      <c r="I22" s="465"/>
      <c r="J22" s="465"/>
      <c r="K22" s="53" t="str">
        <f ca="1">IF(AND('Mapa final'!$AJ$15="Alta",'Mapa final'!$AL$15="Leve"),CONCATENATE("R2C",'Mapa final'!$S$15),"")</f>
        <v/>
      </c>
      <c r="L22" s="179" t="str">
        <f ca="1">IF(AND('Mapa final'!$AJ$16="Alta",'Mapa final'!$AL$16="Leve"),CONCATENATE("R2C",'Mapa final'!$S$16),"")</f>
        <v/>
      </c>
      <c r="M22" s="179" t="str">
        <f ca="1">IF(AND('Mapa final'!$AJ$17="Alta",'Mapa final'!$AL$17="Leve"),CONCATENATE("R2C",'Mapa final'!$S$17),"")</f>
        <v/>
      </c>
      <c r="N22" s="179" t="str">
        <f ca="1">IF(AND('Mapa final'!$AJ$18="Alta",'Mapa final'!$AL$18="Leve"),CONCATENATE("R2C",'Mapa final'!$S$18),"")</f>
        <v/>
      </c>
      <c r="O22" s="179" t="str">
        <f ca="1">IF(AND('Mapa final'!$AJ$19="Alta",'Mapa final'!$AL$19="Leve"),CONCATENATE("R2C",'Mapa final'!$S$19),"")</f>
        <v/>
      </c>
      <c r="P22" s="55" t="str">
        <f ca="1">IF(AND('Mapa final'!$AJ$20="Alta",'Mapa final'!$AL$20="Leve"),CONCATENATE("R2C",'Mapa final'!$S$20),"")</f>
        <v/>
      </c>
      <c r="Q22" s="50" t="str">
        <f ca="1">IF(AND('Mapa final'!$AJ$15="Alta",'Mapa final'!$AL$15="Menor"),CONCATENATE("R2C",'Mapa final'!$S$15),"")</f>
        <v/>
      </c>
      <c r="R22" s="51" t="str">
        <f ca="1">IF(AND('Mapa final'!$AJ$16="Alta",'Mapa final'!$AL$16="Menore"),CONCATENATE("R2C",'Mapa final'!$S$16),"")</f>
        <v/>
      </c>
      <c r="S22" s="51" t="str">
        <f ca="1">IF(AND('Mapa final'!$AJ$17="Alta",'Mapa final'!$AL$17="Menor"),CONCATENATE("R2C",'Mapa final'!$S$17),"")</f>
        <v/>
      </c>
      <c r="T22" s="51" t="str">
        <f ca="1">IF(AND('Mapa final'!$AJ$18="Alta",'Mapa final'!$AL$18="Menor"),CONCATENATE("R2C",'Mapa final'!$S$18),"")</f>
        <v/>
      </c>
      <c r="U22" s="51" t="str">
        <f ca="1">IF(AND('Mapa final'!$AJ$19="Alta",'Mapa final'!$AL$19="Menor"),CONCATENATE("R2C",'Mapa final'!$S$19),"")</f>
        <v/>
      </c>
      <c r="V22" s="52" t="str">
        <f ca="1">IF(AND('Mapa final'!$AJ$20="Alta",'Mapa final'!$AL$20="Menor"),CONCATENATE("R2C",'Mapa final'!$S$20),"")</f>
        <v/>
      </c>
      <c r="W22" s="32" t="str">
        <f ca="1">IF(AND('Mapa final'!$AJ$15="Alta",'Mapa final'!$AL$15="Moderado"),CONCATENATE("R2C",'Mapa final'!$S$15),"")</f>
        <v/>
      </c>
      <c r="X22" s="33" t="str">
        <f ca="1">IF(AND('Mapa final'!$AJ$16="Alta",'Mapa final'!$AL$16="Moderado"),CONCATENATE("R2C",'Mapa final'!$S$16),"")</f>
        <v/>
      </c>
      <c r="Y22" s="33"/>
      <c r="Z22" s="33" t="str">
        <f ca="1">IF(AND('Mapa final'!$AJ$18="Alta",'Mapa final'!$AL$18="Moderado"),CONCATENATE("R2C",'Mapa final'!$S$18),"")</f>
        <v/>
      </c>
      <c r="AA22" s="33" t="str">
        <f ca="1">IF(AND('Mapa final'!$AJ$19="Alta",'Mapa final'!$AL$19="Moderado"),CONCATENATE("R2C",'Mapa final'!$S$19),"")</f>
        <v/>
      </c>
      <c r="AB22" s="34" t="str">
        <f ca="1">IF(AND('Mapa final'!$AJ$20="Alta",'Mapa final'!$AL$20="Moderado"),CONCATENATE("R2C",'Mapa final'!$S$20),"")</f>
        <v/>
      </c>
      <c r="AC22" s="32" t="str">
        <f ca="1">IF(AND('Mapa final'!$AJ$15="Alta",'Mapa final'!$AL$15="Mayor"),CONCATENATE("R2C",'Mapa final'!$S$15),"")</f>
        <v/>
      </c>
      <c r="AD22" s="33" t="str">
        <f ca="1">IF(AND('Mapa final'!$AJ$16="Alta",'Mapa final'!$AL$16="Mayor"),CONCATENATE("R2C",'Mapa final'!$S$16),"")</f>
        <v/>
      </c>
      <c r="AE22" s="33" t="str">
        <f ca="1">IF(AND('Mapa final'!$AJ$17="Alta",'Mapa final'!$AL$17="Mayor"),CONCATENATE("R2C",'Mapa final'!$S$17),"")</f>
        <v/>
      </c>
      <c r="AF22" s="33" t="str">
        <f ca="1">IF(AND('Mapa final'!$AJ$18="Alta",'Mapa final'!$AL$18="Mayor"),CONCATENATE("R2C",'Mapa final'!$S$18),"")</f>
        <v/>
      </c>
      <c r="AG22" s="33" t="str">
        <f ca="1">IF(AND('Mapa final'!$AJ$19="Alta",'Mapa final'!$AL$19="Mayor"),CONCATENATE("R2C",'Mapa final'!$S$19),"")</f>
        <v/>
      </c>
      <c r="AH22" s="34" t="str">
        <f ca="1">IF(AND('Mapa final'!$AJ$20="Alta",'Mapa final'!$AL$20="Mayor"),CONCATENATE("R2C",'Mapa final'!$S$20),"")</f>
        <v/>
      </c>
      <c r="AI22" s="35" t="str">
        <f ca="1">IF(AND('Mapa final'!$AJ$15="Alta",'Mapa final'!$AL$15="Catastrófico"),CONCATENATE("R2C",'Mapa final'!$S$15),"")</f>
        <v/>
      </c>
      <c r="AJ22" s="36" t="str">
        <f ca="1">IF(AND('Mapa final'!$AJ$16="Alta",'Mapa final'!$AL$16="Catastrófico"),CONCATENATE("R2C",'Mapa final'!$S$16),"")</f>
        <v/>
      </c>
      <c r="AK22" s="36" t="str">
        <f ca="1">IF(AND('Mapa final'!$AJ$17="Alta",'Mapa final'!$AL$17="Catastrófico"),CONCATENATE("R2C",'Mapa final'!$S$17),"")</f>
        <v/>
      </c>
      <c r="AL22" s="36" t="str">
        <f ca="1">IF(AND('Mapa final'!$AJ$18="Alta",'Mapa final'!$AL$18="Catastrófico"),CONCATENATE("R2C",'Mapa final'!$S$18),"")</f>
        <v/>
      </c>
      <c r="AM22" s="36" t="str">
        <f ca="1">IF(AND('Mapa final'!$AJ$19="Alta",'Mapa final'!$AL$19="Catastrófico"),CONCATENATE("R2C",'Mapa final'!$S$19),"")</f>
        <v/>
      </c>
      <c r="AN22" s="37" t="str">
        <f ca="1">IF(AND('Mapa final'!$AJ$20="Alta",'Mapa final'!$AL$20="Catastrófico"),CONCATENATE("R2C",'Mapa final'!$S$20),"")</f>
        <v/>
      </c>
      <c r="AO22" s="69"/>
      <c r="AP22" s="473" t="s">
        <v>79</v>
      </c>
      <c r="AQ22" s="474"/>
      <c r="AR22" s="474"/>
      <c r="AS22" s="474"/>
      <c r="AT22" s="474"/>
      <c r="AU22" s="475"/>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row>
    <row r="23" spans="2:77" ht="15" customHeight="1" x14ac:dyDescent="0.25">
      <c r="B23" s="69"/>
      <c r="C23" s="370"/>
      <c r="D23" s="370"/>
      <c r="E23" s="371"/>
      <c r="F23" s="482"/>
      <c r="G23" s="468"/>
      <c r="H23" s="468"/>
      <c r="I23" s="468"/>
      <c r="J23" s="468"/>
      <c r="K23" s="53" t="str">
        <f>IF(AND('Mapa final'!$AJ$21="Alta",'Mapa final'!$AL$21="Leve"),CONCATENATE("R2C",'Mapa final'!$S$21),"")</f>
        <v/>
      </c>
      <c r="L23" s="54" t="str">
        <f>IF(AND('Mapa final'!$AJ$22="Alta",'Mapa final'!$AL$22="Leve"),CONCATENATE("R2C",'Mapa final'!$S$22),"")</f>
        <v/>
      </c>
      <c r="M23" s="54" t="str">
        <f>IF(AND('Mapa final'!$AJ$23="Alta",'Mapa final'!$AL$23="Leve"),CONCATENATE("R2C",'Mapa final'!$S$23),"")</f>
        <v/>
      </c>
      <c r="N23" s="54" t="str">
        <f>IF(AND('Mapa final'!$AJ$24="Alta",'Mapa final'!$AL$24="Leve"),CONCATENATE("R2C",'Mapa final'!$S$24),"")</f>
        <v/>
      </c>
      <c r="O23" s="54" t="str">
        <f>IF(AND('Mapa final'!$AJ$25="Alta",'Mapa final'!$AL$25="Leve"),CONCATENATE("R2C",'Mapa final'!$S$25),"")</f>
        <v/>
      </c>
      <c r="P23" s="55" t="str">
        <f>IF(AND('Mapa final'!$AJ$26="Alta",'Mapa final'!$AL$26="Leve"),CONCATENATE("R2C",'Mapa final'!$S$26),"")</f>
        <v/>
      </c>
      <c r="Q23" s="53" t="str">
        <f>IF(AND('Mapa final'!$AJ$21="Alta",'Mapa final'!$AL$21="Menor"),CONCATENATE("R2C",'Mapa final'!$S$21),"")</f>
        <v/>
      </c>
      <c r="R23" s="54" t="str">
        <f>IF(AND('Mapa final'!$AJ$22="Alta",'Mapa final'!$AL$22="Menor"),CONCATENATE("R2C",'Mapa final'!$S$22),"")</f>
        <v/>
      </c>
      <c r="S23" s="54" t="str">
        <f>IF(AND('Mapa final'!$AJ$23="Alta",'Mapa final'!$AL$23="Menor"),CONCATENATE("R2C",'Mapa final'!$S$23),"")</f>
        <v/>
      </c>
      <c r="T23" s="54" t="str">
        <f>IF(AND('Mapa final'!$AJ$24="Alta",'Mapa final'!$AL$24="Menor"),CONCATENATE("R2C",'Mapa final'!$S$24),"")</f>
        <v/>
      </c>
      <c r="U23" s="54" t="str">
        <f>IF(AND('Mapa final'!$AJ$25="Alta",'Mapa final'!$AL$25="Menor"),CONCATENATE("R2C",'Mapa final'!$S$25),"")</f>
        <v/>
      </c>
      <c r="V23" s="55" t="str">
        <f>IF(AND('Mapa final'!$AJ$26="Alta",'Mapa final'!$AL$26="Menor"),CONCATENATE("R2C",'Mapa final'!$S$26),"")</f>
        <v/>
      </c>
      <c r="W23" s="38" t="str">
        <f>IF(AND('Mapa final'!$AJ$21="Alta",'Mapa final'!$AL$21="Moderado"),CONCATENATE("R2C",'Mapa final'!$S$21),"")</f>
        <v/>
      </c>
      <c r="X23" s="39" t="str">
        <f>IF(AND('Mapa final'!$AJ$22="Alta",'Mapa final'!$AL$22="Moderado"),CONCATENATE("R2C",'Mapa final'!$S$22),"")</f>
        <v/>
      </c>
      <c r="Y23" s="39" t="str">
        <f>IF(AND('Mapa final'!$AJ$23="Alta",'Mapa final'!$AL$23="Moderado"),CONCATENATE("R2C",'Mapa final'!$S$23),"")</f>
        <v/>
      </c>
      <c r="Z23" s="39" t="str">
        <f>IF(AND('Mapa final'!$AJ$24="Alta",'Mapa final'!$AL$24="Moderado"),CONCATENATE("R2C",'Mapa final'!$S$24),"")</f>
        <v/>
      </c>
      <c r="AA23" s="39" t="str">
        <f>IF(AND('Mapa final'!$AJ$25="Alta",'Mapa final'!$AL$25="Moderado"),CONCATENATE("R2C",'Mapa final'!$S$25),"")</f>
        <v/>
      </c>
      <c r="AB23" s="40" t="str">
        <f>IF(AND('Mapa final'!$AJ$26="Alta",'Mapa final'!$AL$26="Moderado"),CONCATENATE("R2C",'Mapa final'!$S$26),"")</f>
        <v/>
      </c>
      <c r="AC23" s="38" t="str">
        <f>IF(AND('Mapa final'!$AJ$21="Alta",'Mapa final'!$AL$21="Mayor"),CONCATENATE("R2C",'Mapa final'!$S$21),"")</f>
        <v/>
      </c>
      <c r="AD23" s="39" t="str">
        <f>IF(AND('Mapa final'!$AJ$22="Alta",'Mapa final'!$AL$22="Mayor"),CONCATENATE("R2C",'Mapa final'!$S$22),"")</f>
        <v/>
      </c>
      <c r="AE23" s="39" t="str">
        <f>IF(AND('Mapa final'!$AJ$23="Alta",'Mapa final'!$AL$23="Mayor"),CONCATENATE("R2C",'Mapa final'!$S$23),"")</f>
        <v/>
      </c>
      <c r="AF23" s="39" t="str">
        <f>IF(AND('Mapa final'!$AJ$24="Alta",'Mapa final'!$AL$24="Mayor"),CONCATENATE("R2C",'Mapa final'!$S$24),"")</f>
        <v/>
      </c>
      <c r="AG23" s="39" t="str">
        <f>IF(AND('Mapa final'!$AJ$25="Alta",'Mapa final'!$AL$25="Mayor"),CONCATENATE("R2C",'Mapa final'!$S$25),"")</f>
        <v/>
      </c>
      <c r="AH23" s="40" t="str">
        <f>IF(AND('Mapa final'!$AJ$26="Alta",'Mapa final'!$AL$26="Mayor"),CONCATENATE("R2C",'Mapa final'!$S$26),"")</f>
        <v/>
      </c>
      <c r="AI23" s="41" t="str">
        <f>IF(AND('Mapa final'!$AJ$21="Alta",'Mapa final'!$AL$21="Catastrófico"),CONCATENATE("R2C",'Mapa final'!$S$21),"")</f>
        <v/>
      </c>
      <c r="AJ23" s="42" t="str">
        <f>IF(AND('Mapa final'!$AJ$22="Alta",'Mapa final'!$AL$22="Catastrófico"),CONCATENATE("R2C",'Mapa final'!$S$22),"")</f>
        <v/>
      </c>
      <c r="AK23" s="42" t="str">
        <f>IF(AND('Mapa final'!$AJ$23="Alta",'Mapa final'!$AL$23="Catastrófico"),CONCATENATE("R2C",'Mapa final'!$S$23),"")</f>
        <v/>
      </c>
      <c r="AL23" s="42" t="str">
        <f>IF(AND('Mapa final'!$AJ$24="Alta",'Mapa final'!$AL$24="Catastrófico"),CONCATENATE("R2C",'Mapa final'!$S$24),"")</f>
        <v/>
      </c>
      <c r="AM23" s="42" t="str">
        <f>IF(AND('Mapa final'!$AJ$25="Alta",'Mapa final'!$AL$25="Catastrófico"),CONCATENATE("R2C",'Mapa final'!$S$25),"")</f>
        <v/>
      </c>
      <c r="AN23" s="43" t="str">
        <f>IF(AND('Mapa final'!$AJ$26="Alta",'Mapa final'!$AL$26="Catastrófico"),CONCATENATE("R2C",'Mapa final'!$S$26),"")</f>
        <v/>
      </c>
      <c r="AO23" s="69"/>
      <c r="AP23" s="476"/>
      <c r="AQ23" s="477"/>
      <c r="AR23" s="477"/>
      <c r="AS23" s="477"/>
      <c r="AT23" s="477"/>
      <c r="AU23" s="478"/>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row>
    <row r="24" spans="2:77" ht="15" customHeight="1" x14ac:dyDescent="0.25">
      <c r="B24" s="69"/>
      <c r="C24" s="370"/>
      <c r="D24" s="370"/>
      <c r="E24" s="371"/>
      <c r="F24" s="467"/>
      <c r="G24" s="468"/>
      <c r="H24" s="468"/>
      <c r="I24" s="468"/>
      <c r="J24" s="468"/>
      <c r="K24" s="53" t="str">
        <f>IF(AND('Mapa final'!$AJ$27="Alta",'Mapa final'!$AL$27="Leve"),CONCATENATE("R2C",'Mapa final'!$S$27),"")</f>
        <v/>
      </c>
      <c r="L24" s="54" t="str">
        <f>IF(AND('Mapa final'!$AJ$28="Alta",'Mapa final'!$AL$28="Leve"),CONCATENATE("R2C",'Mapa final'!$S$28),"")</f>
        <v/>
      </c>
      <c r="M24" s="54" t="str">
        <f>IF(AND('Mapa final'!$AJ$29="Alta",'Mapa final'!$AL$29="Leve"),CONCATENATE("R2C",'Mapa final'!$S$29),"")</f>
        <v/>
      </c>
      <c r="N24" s="54" t="str">
        <f>IF(AND('Mapa final'!$AJ$30="Alta",'Mapa final'!$AL$30="Leve"),CONCATENATE("R2C",'Mapa final'!$S$30),"")</f>
        <v/>
      </c>
      <c r="O24" s="54" t="str">
        <f>IF(AND('Mapa final'!$AJ$31="Alta",'Mapa final'!$AL$31="Leve"),CONCATENATE("R2C",'Mapa final'!$S$31),"")</f>
        <v/>
      </c>
      <c r="P24" s="55" t="str">
        <f>IF(AND('Mapa final'!$AJ$32="Alta",'Mapa final'!$AL$32="Leve"),CONCATENATE("R2C",'Mapa final'!$S$32),"")</f>
        <v/>
      </c>
      <c r="Q24" s="53" t="str">
        <f>IF(AND('Mapa final'!$AJ$27="Alta",'Mapa final'!$AL$27="Menor"),CONCATENATE("R2C",'Mapa final'!$S$27),"")</f>
        <v/>
      </c>
      <c r="R24" s="54" t="str">
        <f>IF(AND('Mapa final'!$AJ$28="Alta",'Mapa final'!$AL$28="Menor"),CONCATENATE("R2C",'Mapa final'!$S$28),"")</f>
        <v/>
      </c>
      <c r="S24" s="54" t="str">
        <f>IF(AND('Mapa final'!$AJ$29="Alta",'Mapa final'!$AL$29="Menor"),CONCATENATE("R2C",'Mapa final'!$S$29),"")</f>
        <v/>
      </c>
      <c r="T24" s="54" t="str">
        <f>IF(AND('Mapa final'!$AJ$30="Alta",'Mapa final'!$AL$30="Menor"),CONCATENATE("R2C",'Mapa final'!$S$30),"")</f>
        <v/>
      </c>
      <c r="U24" s="54" t="str">
        <f>IF(AND('Mapa final'!$AJ$31="Alta",'Mapa final'!$AL$31="Menor"),CONCATENATE("R2C",'Mapa final'!$S$31),"")</f>
        <v/>
      </c>
      <c r="V24" s="55" t="str">
        <f>IF(AND('Mapa final'!$AJ$32="Alta",'Mapa final'!$AL$32="Menor"),CONCATENATE("R2C",'Mapa final'!$S$32),"")</f>
        <v/>
      </c>
      <c r="W24" s="38" t="str">
        <f>IF(AND('Mapa final'!$AJ$27="Alta",'Mapa final'!$AL$27="Moderado"),CONCATENATE("R2C",'Mapa final'!$S$27),"")</f>
        <v/>
      </c>
      <c r="X24" s="39" t="str">
        <f>IF(AND('Mapa final'!$AJ$28="Alta",'Mapa final'!$AL$28="Moderado"),CONCATENATE("R2C",'Mapa final'!$S$28),"")</f>
        <v/>
      </c>
      <c r="Y24" s="39" t="str">
        <f>IF(AND('Mapa final'!$AJ$29="Alta",'Mapa final'!$AL$29="Moderado"),CONCATENATE("R2C",'Mapa final'!$S$29),"")</f>
        <v/>
      </c>
      <c r="Z24" s="39" t="str">
        <f>IF(AND('Mapa final'!$AJ$30="Alta",'Mapa final'!$AL$30="Moderado"),CONCATENATE("R2C",'Mapa final'!$S$30),"")</f>
        <v/>
      </c>
      <c r="AA24" s="39" t="str">
        <f>IF(AND('Mapa final'!$AJ$31="Alta",'Mapa final'!$AL$31="Moderado"),CONCATENATE("R2C",'Mapa final'!$S$31),"")</f>
        <v/>
      </c>
      <c r="AB24" s="40" t="str">
        <f>IF(AND('Mapa final'!$AJ$32="Alta",'Mapa final'!$AL$32="Moderado"),CONCATENATE("R2C",'Mapa final'!$S$32),"")</f>
        <v/>
      </c>
      <c r="AC24" s="38" t="str">
        <f>IF(AND('Mapa final'!$AJ$27="Alta",'Mapa final'!$AL$27="Mayor"),CONCATENATE("R2C",'Mapa final'!$S$27),"")</f>
        <v/>
      </c>
      <c r="AD24" s="39" t="str">
        <f>IF(AND('Mapa final'!$AJ$28="Alta",'Mapa final'!$AL$28="Mayor"),CONCATENATE("R2C",'Mapa final'!$S$28),"")</f>
        <v/>
      </c>
      <c r="AE24" s="39" t="str">
        <f>IF(AND('Mapa final'!$AJ$29="Alta",'Mapa final'!$AL$29="Mayor"),CONCATENATE("R2C",'Mapa final'!$S$29),"")</f>
        <v/>
      </c>
      <c r="AF24" s="39" t="str">
        <f>IF(AND('Mapa final'!$AJ$30="Alta",'Mapa final'!$AL$30="Mayor"),CONCATENATE("R2C",'Mapa final'!$S$30),"")</f>
        <v/>
      </c>
      <c r="AG24" s="39" t="str">
        <f>IF(AND('Mapa final'!$AJ$31="Alta",'Mapa final'!$AL$31="Mayor"),CONCATENATE("R2C",'Mapa final'!$S$31),"")</f>
        <v/>
      </c>
      <c r="AH24" s="40" t="str">
        <f>IF(AND('Mapa final'!$AJ$32="Alta",'Mapa final'!$AL$32="Mayor"),CONCATENATE("R2C",'Mapa final'!$S$32),"")</f>
        <v/>
      </c>
      <c r="AI24" s="41" t="str">
        <f>IF(AND('Mapa final'!$AJ$27="Alta",'Mapa final'!$AL$27="Catastrófico"),CONCATENATE("R2C",'Mapa final'!$S$27),"")</f>
        <v/>
      </c>
      <c r="AJ24" s="42" t="str">
        <f>IF(AND('Mapa final'!$AJ$28="Alta",'Mapa final'!$AL$28="Catastrófico"),CONCATENATE("R2C",'Mapa final'!$S$28),"")</f>
        <v/>
      </c>
      <c r="AK24" s="42" t="str">
        <f>IF(AND('Mapa final'!$AJ$29="Alta",'Mapa final'!$AL$29="Catastrófico"),CONCATENATE("R2C",'Mapa final'!$S$29),"")</f>
        <v/>
      </c>
      <c r="AL24" s="42" t="str">
        <f>IF(AND('Mapa final'!$AJ$30="Alta",'Mapa final'!$AL$30="Catastrófico"),CONCATENATE("R2C",'Mapa final'!$S$30),"")</f>
        <v/>
      </c>
      <c r="AM24" s="42" t="str">
        <f>IF(AND('Mapa final'!$AJ$31="Alta",'Mapa final'!$AL$31="Catastrófico"),CONCATENATE("R2C",'Mapa final'!$S$31),"")</f>
        <v/>
      </c>
      <c r="AN24" s="43" t="str">
        <f>IF(AND('Mapa final'!$AJ$32="Alta",'Mapa final'!$AL$32="Catastrófico"),CONCATENATE("R2C",'Mapa final'!$S$32),"")</f>
        <v/>
      </c>
      <c r="AO24" s="69"/>
      <c r="AP24" s="476"/>
      <c r="AQ24" s="477"/>
      <c r="AR24" s="477"/>
      <c r="AS24" s="477"/>
      <c r="AT24" s="477"/>
      <c r="AU24" s="478"/>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row>
    <row r="25" spans="2:77" ht="15" customHeight="1" x14ac:dyDescent="0.25">
      <c r="B25" s="69"/>
      <c r="C25" s="370"/>
      <c r="D25" s="370"/>
      <c r="E25" s="371"/>
      <c r="F25" s="467"/>
      <c r="G25" s="468"/>
      <c r="H25" s="468"/>
      <c r="I25" s="468"/>
      <c r="J25" s="468"/>
      <c r="K25" s="53" t="str">
        <f>IF(AND('Mapa final'!$AJ$33="Alta",'Mapa final'!$AL$33="Leve"),CONCATENATE("R2C",'Mapa final'!$S$33),"")</f>
        <v/>
      </c>
      <c r="L25" s="54" t="str">
        <f>IF(AND('Mapa final'!$AJ$34="Alta",'Mapa final'!$AL$34="Leve"),CONCATENATE("R2C",'Mapa final'!$S$34),"")</f>
        <v/>
      </c>
      <c r="M25" s="54" t="str">
        <f>IF(AND('Mapa final'!$AJ$35="Alta",'Mapa final'!$AL$35="Leve"),CONCATENATE("R2C",'Mapa final'!$S$35),"")</f>
        <v/>
      </c>
      <c r="N25" s="54" t="str">
        <f>IF(AND('Mapa final'!$AJ$36="Alta",'Mapa final'!$AL$36="Leve"),CONCATENATE("R2C",'Mapa final'!$S$36),"")</f>
        <v/>
      </c>
      <c r="O25" s="54" t="str">
        <f>IF(AND('Mapa final'!$AJ$37="Alta",'Mapa final'!$AL$37="Leve"),CONCATENATE("R2C",'Mapa final'!$S$37),"")</f>
        <v/>
      </c>
      <c r="P25" s="55" t="str">
        <f>IF(AND('Mapa final'!$AJ$38="Alta",'Mapa final'!$AL$38="Leve"),CONCATENATE("R2C",'Mapa final'!$S$38),"")</f>
        <v/>
      </c>
      <c r="Q25" s="53" t="str">
        <f>IF(AND('Mapa final'!$AJ$33="Alta",'Mapa final'!$AL$33="Menor"),CONCATENATE("R2C",'Mapa final'!$S$33),"")</f>
        <v/>
      </c>
      <c r="R25" s="54" t="str">
        <f>IF(AND('Mapa final'!$AJ$34="Alta",'Mapa final'!$AL$34="Menor"),CONCATENATE("R2C",'Mapa final'!$S$34),"")</f>
        <v/>
      </c>
      <c r="S25" s="54" t="str">
        <f>IF(AND('Mapa final'!$AJ$35="Alta",'Mapa final'!$AL$35="Menor"),CONCATENATE("R2C",'Mapa final'!$S$35),"")</f>
        <v/>
      </c>
      <c r="T25" s="54" t="str">
        <f>IF(AND('Mapa final'!$AJ$36="Alta",'Mapa final'!$AL$36="Menor"),CONCATENATE("R2C",'Mapa final'!$S$36),"")</f>
        <v/>
      </c>
      <c r="U25" s="54" t="str">
        <f>IF(AND('Mapa final'!$AJ$37="Alta",'Mapa final'!$AL$37="LMenor"),CONCATENATE("R2C",'Mapa final'!$S$37),"")</f>
        <v/>
      </c>
      <c r="V25" s="55" t="str">
        <f>IF(AND('Mapa final'!$AJ$38="Alta",'Mapa final'!$AL$38="Menor"),CONCATENATE("R2C",'Mapa final'!$S$38),"")</f>
        <v/>
      </c>
      <c r="W25" s="38" t="str">
        <f>IF(AND('Mapa final'!$AJ$33="Alta",'Mapa final'!$AL$33="Moderado"),CONCATENATE("R2C",'Mapa final'!$S$33),"")</f>
        <v/>
      </c>
      <c r="X25" s="39" t="str">
        <f>IF(AND('Mapa final'!$AJ$34="Alta",'Mapa final'!$AL$34="Moderado"),CONCATENATE("R2C",'Mapa final'!$S$34),"")</f>
        <v/>
      </c>
      <c r="Y25" s="39" t="str">
        <f>IF(AND('Mapa final'!$AJ$35="Alta",'Mapa final'!$AL$35="Moderado"),CONCATENATE("R2C",'Mapa final'!$S$35),"")</f>
        <v/>
      </c>
      <c r="Z25" s="39" t="str">
        <f>IF(AND('Mapa final'!$AJ$36="Alta",'Mapa final'!$AL$36="Moderado"),CONCATENATE("R2C",'Mapa final'!$S$36),"")</f>
        <v/>
      </c>
      <c r="AA25" s="39" t="str">
        <f>IF(AND('Mapa final'!$AJ$37="Alta",'Mapa final'!$AL$37="Moderado"),CONCATENATE("R2C",'Mapa final'!$S$37),"")</f>
        <v/>
      </c>
      <c r="AB25" s="40" t="str">
        <f>IF(AND('Mapa final'!$AJ$38="Alta",'Mapa final'!$AL$38="Moderado"),CONCATENATE("R2C",'Mapa final'!$S$38),"")</f>
        <v/>
      </c>
      <c r="AC25" s="38" t="str">
        <f>IF(AND('Mapa final'!$AJ$33="Alta",'Mapa final'!$AL$33="Mayor"),CONCATENATE("R2C",'Mapa final'!$S$33),"")</f>
        <v/>
      </c>
      <c r="AD25" s="39" t="str">
        <f>IF(AND('Mapa final'!$AJ$34="Alta",'Mapa final'!$AL$34="Mayor"),CONCATENATE("R2C",'Mapa final'!$S$34),"")</f>
        <v/>
      </c>
      <c r="AE25" s="39" t="str">
        <f>IF(AND('Mapa final'!$AJ$35="Alta",'Mapa final'!$AL$35="Mayor"),CONCATENATE("R2C",'Mapa final'!$S$35),"")</f>
        <v/>
      </c>
      <c r="AF25" s="39" t="str">
        <f>IF(AND('Mapa final'!$AJ$36="Alta",'Mapa final'!$AL$36="Mayor"),CONCATENATE("R2C",'Mapa final'!$S$36),"")</f>
        <v/>
      </c>
      <c r="AG25" s="39" t="str">
        <f>IF(AND('Mapa final'!$AJ$37="Alta",'Mapa final'!$AL$37="Mayor"),CONCATENATE("R2C",'Mapa final'!$S$37),"")</f>
        <v/>
      </c>
      <c r="AH25" s="40" t="str">
        <f>IF(AND('Mapa final'!$AJ$38="Alta",'Mapa final'!$AL$38="Mayor"),CONCATENATE("R2C",'Mapa final'!$S$38),"")</f>
        <v/>
      </c>
      <c r="AI25" s="41" t="str">
        <f>IF(AND('Mapa final'!$AJ$33="Alta",'Mapa final'!$AL$33="Catastrófico"),CONCATENATE("R2C",'Mapa final'!$S$33),"")</f>
        <v/>
      </c>
      <c r="AJ25" s="42" t="str">
        <f>IF(AND('Mapa final'!$AJ$34="Alta",'Mapa final'!$AL$34="Catastrófico"),CONCATENATE("R2C",'Mapa final'!$S$34),"")</f>
        <v/>
      </c>
      <c r="AK25" s="42" t="str">
        <f>IF(AND('Mapa final'!$AJ$35="Alta",'Mapa final'!$AL$35="Catastrófico"),CONCATENATE("R2C",'Mapa final'!$S$35),"")</f>
        <v/>
      </c>
      <c r="AL25" s="42" t="str">
        <f>IF(AND('Mapa final'!$AJ$36="Alta",'Mapa final'!$AL$36="Catastrófico"),CONCATENATE("R2C",'Mapa final'!$S$36),"")</f>
        <v/>
      </c>
      <c r="AM25" s="42" t="str">
        <f>IF(AND('Mapa final'!$AJ$37="Alta",'Mapa final'!$AL$37="LCatastrófico"),CONCATENATE("R2C",'Mapa final'!$S$37),"")</f>
        <v/>
      </c>
      <c r="AN25" s="43" t="str">
        <f>IF(AND('Mapa final'!$AJ$38="Alta",'Mapa final'!$AL$38="Catastrófico"),CONCATENATE("R2C",'Mapa final'!$S$38),"")</f>
        <v/>
      </c>
      <c r="AO25" s="69"/>
      <c r="AP25" s="476"/>
      <c r="AQ25" s="477"/>
      <c r="AR25" s="477"/>
      <c r="AS25" s="477"/>
      <c r="AT25" s="477"/>
      <c r="AU25" s="478"/>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row>
    <row r="26" spans="2:77" ht="15" customHeight="1" x14ac:dyDescent="0.25">
      <c r="B26" s="69"/>
      <c r="C26" s="370"/>
      <c r="D26" s="370"/>
      <c r="E26" s="371"/>
      <c r="F26" s="467"/>
      <c r="G26" s="468"/>
      <c r="H26" s="468"/>
      <c r="I26" s="468"/>
      <c r="J26" s="468"/>
      <c r="K26" s="53" t="str">
        <f>IF(AND('Mapa final'!$AJ$39="Alta",'Mapa final'!$AL$39="Leve"),CONCATENATE("R2C",'Mapa final'!$S$39),"")</f>
        <v/>
      </c>
      <c r="L26" s="54" t="str">
        <f>IF(AND('Mapa final'!$AJ$40="Alta",'Mapa final'!$AL$40="Leve"),CONCATENATE("R2C",'Mapa final'!$S$40),"")</f>
        <v/>
      </c>
      <c r="M26" s="54" t="str">
        <f>IF(AND('Mapa final'!$AJ$41="Alta",'Mapa final'!$AL$41="Leve"),CONCATENATE("R2C",'Mapa final'!$S$41),"")</f>
        <v/>
      </c>
      <c r="N26" s="54" t="str">
        <f>IF(AND('Mapa final'!$AJ$42="Alta",'Mapa final'!$AL$42="Leve"),CONCATENATE("R2C",'Mapa final'!$S$42),"")</f>
        <v/>
      </c>
      <c r="O26" s="54" t="str">
        <f>IF(AND('Mapa final'!$AJ$43="Alta",'Mapa final'!$AL$43="Leve"),CONCATENATE("R2C",'Mapa final'!$S$43),"")</f>
        <v/>
      </c>
      <c r="P26" s="55" t="str">
        <f>IF(AND('Mapa final'!$AJ$44="Alta",'Mapa final'!$AL$44="Leve"),CONCATENATE("R2C",'Mapa final'!$S$44),"")</f>
        <v/>
      </c>
      <c r="Q26" s="53" t="str">
        <f>IF(AND('Mapa final'!$AJ$39="Alta",'Mapa final'!$AL$39="Menor"),CONCATENATE("R2C",'Mapa final'!$S$39),"")</f>
        <v/>
      </c>
      <c r="R26" s="54" t="str">
        <f>IF(AND('Mapa final'!$AJ$40="Alta",'Mapa final'!$AL$40="Menor"),CONCATENATE("R2C",'Mapa final'!$S$40),"")</f>
        <v/>
      </c>
      <c r="S26" s="54" t="str">
        <f>IF(AND('Mapa final'!$AJ$41="Alta",'Mapa final'!$AL$41="Menor"),CONCATENATE("R2C",'Mapa final'!$S$41),"")</f>
        <v/>
      </c>
      <c r="T26" s="54" t="str">
        <f>IF(AND('Mapa final'!$AJ$42="Alta",'Mapa final'!$AL$42="Menor"),CONCATENATE("R2C",'Mapa final'!$S$42),"")</f>
        <v/>
      </c>
      <c r="U26" s="54" t="str">
        <f>IF(AND('Mapa final'!$AJ$43="Alta",'Mapa final'!$AL$43="Menor"),CONCATENATE("R2C",'Mapa final'!$S$43),"")</f>
        <v/>
      </c>
      <c r="V26" s="55" t="str">
        <f>IF(AND('Mapa final'!$AJ$44="Alta",'Mapa final'!$AL$44="Menor"),CONCATENATE("R2C",'Mapa final'!$S$44),"")</f>
        <v/>
      </c>
      <c r="W26" s="38" t="str">
        <f>IF(AND('Mapa final'!$AJ$39="Alta",'Mapa final'!$AL$39="Moderado"),CONCATENATE("R2C",'Mapa final'!$S$39),"")</f>
        <v/>
      </c>
      <c r="X26" s="39" t="str">
        <f>IF(AND('Mapa final'!$AJ$40="Alta",'Mapa final'!$AL$40="Moderado"),CONCATENATE("R2C",'Mapa final'!$S$40),"")</f>
        <v/>
      </c>
      <c r="Y26" s="39" t="str">
        <f>IF(AND('Mapa final'!$AJ$41="Alta",'Mapa final'!$AL$41="Moderado"),CONCATENATE("R2C",'Mapa final'!$S$41),"")</f>
        <v/>
      </c>
      <c r="Z26" s="39" t="str">
        <f>IF(AND('Mapa final'!$AJ$42="Alta",'Mapa final'!$AL$42="Moderado"),CONCATENATE("R2C",'Mapa final'!$S$42),"")</f>
        <v/>
      </c>
      <c r="AA26" s="39" t="str">
        <f>IF(AND('Mapa final'!$AJ$43="Alta",'Mapa final'!$AL$43="Moderado"),CONCATENATE("R2C",'Mapa final'!$S$43),"")</f>
        <v/>
      </c>
      <c r="AB26" s="40" t="str">
        <f>IF(AND('Mapa final'!$AJ$44="Alta",'Mapa final'!$AL$44="Moderado"),CONCATENATE("R2C",'Mapa final'!$S$44),"")</f>
        <v/>
      </c>
      <c r="AC26" s="38" t="str">
        <f>IF(AND('Mapa final'!$AJ$39="Alta",'Mapa final'!$AL$39="Mayor"),CONCATENATE("R2C",'Mapa final'!$S$39),"")</f>
        <v/>
      </c>
      <c r="AD26" s="39" t="str">
        <f>IF(AND('Mapa final'!$AJ$40="Alta",'Mapa final'!$AL$40="Mayor"),CONCATENATE("R2C",'Mapa final'!$S$40),"")</f>
        <v/>
      </c>
      <c r="AE26" s="39" t="str">
        <f>IF(AND('Mapa final'!$AJ$41="Alta",'Mapa final'!$AL$41="Mayor"),CONCATENATE("R2C",'Mapa final'!$S$41),"")</f>
        <v/>
      </c>
      <c r="AF26" s="39" t="str">
        <f>IF(AND('Mapa final'!$AJ$42="Alta",'Mapa final'!$AL$42="Mayor"),CONCATENATE("R2C",'Mapa final'!$S$42),"")</f>
        <v/>
      </c>
      <c r="AG26" s="39" t="str">
        <f>IF(AND('Mapa final'!$AJ$43="Alta",'Mapa final'!$AL$43="Mayor"),CONCATENATE("R2C",'Mapa final'!$S$43),"")</f>
        <v/>
      </c>
      <c r="AH26" s="40" t="str">
        <f>IF(AND('Mapa final'!$AJ$44="Alta",'Mapa final'!$AL$44="Mayor"),CONCATENATE("R2C",'Mapa final'!$S$44),"")</f>
        <v/>
      </c>
      <c r="AI26" s="41" t="str">
        <f>IF(AND('Mapa final'!$AJ$39="Alta",'Mapa final'!$AL$39="Catastrófico"),CONCATENATE("R2C",'Mapa final'!$S$39),"")</f>
        <v/>
      </c>
      <c r="AJ26" s="42" t="str">
        <f>IF(AND('Mapa final'!$AJ$40="Alta",'Mapa final'!$AL$40="Catastrófico"),CONCATENATE("R2C",'Mapa final'!$S$40),"")</f>
        <v/>
      </c>
      <c r="AK26" s="42" t="str">
        <f>IF(AND('Mapa final'!$AJ$41="Alta",'Mapa final'!$AL$41="Catastrófico"),CONCATENATE("R2C",'Mapa final'!$S$41),"")</f>
        <v/>
      </c>
      <c r="AL26" s="42" t="str">
        <f>IF(AND('Mapa final'!$AJ$42="Alta",'Mapa final'!$AL$42="Catastrófico"),CONCATENATE("R2C",'Mapa final'!$S$42),"")</f>
        <v/>
      </c>
      <c r="AM26" s="42" t="str">
        <f>IF(AND('Mapa final'!$AJ$43="Alta",'Mapa final'!$AL$43="Catastrófico"),CONCATENATE("R2C",'Mapa final'!$S$43),"")</f>
        <v/>
      </c>
      <c r="AN26" s="43" t="str">
        <f>IF(AND('Mapa final'!$AJ$44="Alta",'Mapa final'!$AL$44="Catastrófico"),CONCATENATE("R2C",'Mapa final'!$S$44),"")</f>
        <v/>
      </c>
      <c r="AO26" s="69"/>
      <c r="AP26" s="476"/>
      <c r="AQ26" s="477"/>
      <c r="AR26" s="477"/>
      <c r="AS26" s="477"/>
      <c r="AT26" s="477"/>
      <c r="AU26" s="478"/>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row>
    <row r="27" spans="2:77" ht="15" customHeight="1" x14ac:dyDescent="0.25">
      <c r="B27" s="69"/>
      <c r="C27" s="370"/>
      <c r="D27" s="370"/>
      <c r="E27" s="371"/>
      <c r="F27" s="467"/>
      <c r="G27" s="468"/>
      <c r="H27" s="468"/>
      <c r="I27" s="468"/>
      <c r="J27" s="468"/>
      <c r="K27" s="53" t="str">
        <f>IF(AND('Mapa final'!$AJ$45="Alta",'Mapa final'!$AL$45="Leve"),CONCATENATE("R2C",'Mapa final'!$S$45),"")</f>
        <v/>
      </c>
      <c r="L27" s="54" t="str">
        <f>IF(AND('Mapa final'!$AJ$46="Alta",'Mapa final'!$AL$46="Leve"),CONCATENATE("R2C",'Mapa final'!$S$46),"")</f>
        <v/>
      </c>
      <c r="M27" s="54" t="str">
        <f>IF(AND('Mapa final'!$AJ$47="Alta",'Mapa final'!$AL$47="Leve"),CONCATENATE("R2C",'Mapa final'!$S$47),"")</f>
        <v/>
      </c>
      <c r="N27" s="54" t="str">
        <f>IF(AND('Mapa final'!$AJ$48="Alta",'Mapa final'!$AL$48="Leve"),CONCATENATE("R2C",'Mapa final'!$S$48),"")</f>
        <v/>
      </c>
      <c r="O27" s="54" t="str">
        <f>IF(AND('Mapa final'!$AJ$49="Alta",'Mapa final'!$AL$49="Leve"),CONCATENATE("R2C",'Mapa final'!$S$49),"")</f>
        <v/>
      </c>
      <c r="P27" s="55" t="str">
        <f>IF(AND('Mapa final'!$AJ$60="Alta",'Mapa final'!$AL$50="Leve"),CONCATENATE("R2C",'Mapa final'!$S$50),"")</f>
        <v/>
      </c>
      <c r="Q27" s="53" t="str">
        <f>IF(AND('Mapa final'!$AJ$45="Alta",'Mapa final'!$AL$45="Menor"),CONCATENATE("R2C",'Mapa final'!$S$45),"")</f>
        <v/>
      </c>
      <c r="R27" s="54" t="str">
        <f>IF(AND('Mapa final'!$AJ$46="Alta",'Mapa final'!$AL$46="Menor"),CONCATENATE("R2C",'Mapa final'!$S$46),"")</f>
        <v/>
      </c>
      <c r="S27" s="54" t="str">
        <f>IF(AND('Mapa final'!$AJ$47="Alta",'Mapa final'!$AL$47="Menor"),CONCATENATE("R2C",'Mapa final'!$S$47),"")</f>
        <v/>
      </c>
      <c r="T27" s="54" t="str">
        <f>IF(AND('Mapa final'!$AJ$48="Alta",'Mapa final'!$AL$48="Menor"),CONCATENATE("R2C",'Mapa final'!$S$48),"")</f>
        <v/>
      </c>
      <c r="U27" s="54" t="str">
        <f>IF(AND('Mapa final'!$AJ$49="Alta",'Mapa final'!$AL$49="Menor"),CONCATENATE("R2C",'Mapa final'!$S$49),"")</f>
        <v/>
      </c>
      <c r="V27" s="55" t="str">
        <f>IF(AND('Mapa final'!$AJ$60="Alta",'Mapa final'!$AL$50="Menor"),CONCATENATE("R2C",'Mapa final'!$S$50),"")</f>
        <v/>
      </c>
      <c r="W27" s="38" t="str">
        <f>IF(AND('Mapa final'!$AJ$45="Alta",'Mapa final'!$AL$45="Moderado"),CONCATENATE("R2C",'Mapa final'!$S$45),"")</f>
        <v/>
      </c>
      <c r="X27" s="39" t="str">
        <f>IF(AND('Mapa final'!$AJ$46="Alta",'Mapa final'!$AL$46="Moderado"),CONCATENATE("R2C",'Mapa final'!$S$46),"")</f>
        <v/>
      </c>
      <c r="Y27" s="39" t="str">
        <f>IF(AND('Mapa final'!$AJ$47="Alta",'Mapa final'!$AL$47="Moderado"),CONCATENATE("R2C",'Mapa final'!$S$47),"")</f>
        <v/>
      </c>
      <c r="Z27" s="39" t="str">
        <f>IF(AND('Mapa final'!$AJ$48="Alta",'Mapa final'!$AL$48="Moderado"),CONCATENATE("R2C",'Mapa final'!$S$48),"")</f>
        <v/>
      </c>
      <c r="AA27" s="39" t="str">
        <f>IF(AND('Mapa final'!$AJ$49="Alta",'Mapa final'!$AL$49="Moderado"),CONCATENATE("R2C",'Mapa final'!$S$49),"")</f>
        <v/>
      </c>
      <c r="AB27" s="40" t="str">
        <f>IF(AND('Mapa final'!$AJ$60="Alta",'Mapa final'!$AL$50="Moderado"),CONCATENATE("R2C",'Mapa final'!$S$50),"")</f>
        <v/>
      </c>
      <c r="AC27" s="38" t="str">
        <f>IF(AND('Mapa final'!$AJ$45="Alta",'Mapa final'!$AL$45="Mayor"),CONCATENATE("R2C",'Mapa final'!$S$45),"")</f>
        <v/>
      </c>
      <c r="AD27" s="39" t="str">
        <f>IF(AND('Mapa final'!$AJ$46="Alta",'Mapa final'!$AL$46="Mayor"),CONCATENATE("R2C",'Mapa final'!$S$46),"")</f>
        <v/>
      </c>
      <c r="AE27" s="39" t="str">
        <f>IF(AND('Mapa final'!$AJ$47="Alta",'Mapa final'!$AL$47="Mayor"),CONCATENATE("R2C",'Mapa final'!$S$47),"")</f>
        <v/>
      </c>
      <c r="AF27" s="39" t="str">
        <f>IF(AND('Mapa final'!$AJ$48="Alta",'Mapa final'!$AL$48="Mayor"),CONCATENATE("R2C",'Mapa final'!$S$48),"")</f>
        <v/>
      </c>
      <c r="AG27" s="39" t="str">
        <f>IF(AND('Mapa final'!$AJ$49="Alta",'Mapa final'!$AL$49="Mayor"),CONCATENATE("R2C",'Mapa final'!$S$49),"")</f>
        <v/>
      </c>
      <c r="AH27" s="40" t="str">
        <f>IF(AND('Mapa final'!$AJ$60="Alta",'Mapa final'!$AL$50="Mayor"),CONCATENATE("R2C",'Mapa final'!$S$50),"")</f>
        <v/>
      </c>
      <c r="AI27" s="41" t="str">
        <f>IF(AND('Mapa final'!$AJ$45="Alta",'Mapa final'!$AL$45="Catastrófico"),CONCATENATE("R2C",'Mapa final'!$S$45),"")</f>
        <v/>
      </c>
      <c r="AJ27" s="42" t="str">
        <f>IF(AND('Mapa final'!$AJ$46="Alta",'Mapa final'!$AL$46="Catastrófico"),CONCATENATE("R2C",'Mapa final'!$S$46),"")</f>
        <v/>
      </c>
      <c r="AK27" s="42" t="str">
        <f>IF(AND('Mapa final'!$AJ$47="Alta",'Mapa final'!$AL$47="Catastrófico"),CONCATENATE("R2C",'Mapa final'!$S$47),"")</f>
        <v/>
      </c>
      <c r="AL27" s="42" t="str">
        <f>IF(AND('Mapa final'!$AJ$48="Alta",'Mapa final'!$AL$48="Catastrófico"),CONCATENATE("R2C",'Mapa final'!$S$48),"")</f>
        <v/>
      </c>
      <c r="AM27" s="42" t="str">
        <f>IF(AND('Mapa final'!$AJ$49="Alta",'Mapa final'!$AL$49="Catastrófico"),CONCATENATE("R2C",'Mapa final'!$S$49),"")</f>
        <v/>
      </c>
      <c r="AN27" s="43" t="str">
        <f>IF(AND('Mapa final'!$AJ$60="Alta",'Mapa final'!$AL$50="Catastrófico"),CONCATENATE("R2C",'Mapa final'!$S$50),"")</f>
        <v/>
      </c>
      <c r="AO27" s="69"/>
      <c r="AP27" s="476"/>
      <c r="AQ27" s="477"/>
      <c r="AR27" s="477"/>
      <c r="AS27" s="477"/>
      <c r="AT27" s="477"/>
      <c r="AU27" s="478"/>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row>
    <row r="28" spans="2:77" ht="15" customHeight="1" x14ac:dyDescent="0.25">
      <c r="B28" s="69"/>
      <c r="C28" s="370"/>
      <c r="D28" s="370"/>
      <c r="E28" s="371"/>
      <c r="F28" s="467"/>
      <c r="G28" s="468"/>
      <c r="H28" s="468"/>
      <c r="I28" s="468"/>
      <c r="J28" s="468"/>
      <c r="K28" s="53" t="str">
        <f>IF(AND('Mapa final'!$AJ$51="Alta",'Mapa final'!$AL$51="Leve"),CONCATENATE("R2C",'Mapa final'!$S$51),"")</f>
        <v/>
      </c>
      <c r="L28" s="54" t="str">
        <f>IF(AND('Mapa final'!$AJ$52="Alta",'Mapa final'!$AL$52="Leve"),CONCATENATE("R2C",'Mapa final'!$S$52),"")</f>
        <v/>
      </c>
      <c r="M28" s="54" t="str">
        <f>IF(AND('Mapa final'!$AJ$53="Alta",'Mapa final'!$AL$53="Leve"),CONCATENATE("R2C",'Mapa final'!$S$53),"")</f>
        <v/>
      </c>
      <c r="N28" s="54" t="str">
        <f>IF(AND('Mapa final'!$AJ$54="Alta",'Mapa final'!$AL$54="Leve"),CONCATENATE("R2C",'Mapa final'!$S$54),"")</f>
        <v/>
      </c>
      <c r="O28" s="54" t="str">
        <f>IF(AND('Mapa final'!$AJ$55="Alta",'Mapa final'!$AL$55="Leve"),CONCATENATE("R2C",'Mapa final'!$S$55),"")</f>
        <v/>
      </c>
      <c r="P28" s="55" t="str">
        <f>IF(AND('Mapa final'!$AJ$56="Alta",'Mapa final'!$AL$56="Leve"),CONCATENATE("R2C",'Mapa final'!$S$56),"")</f>
        <v/>
      </c>
      <c r="Q28" s="53" t="str">
        <f>IF(AND('Mapa final'!$AJ$51="Alta",'Mapa final'!$AL$51="Menor"),CONCATENATE("R2C",'Mapa final'!$S$51),"")</f>
        <v/>
      </c>
      <c r="R28" s="54" t="str">
        <f>IF(AND('Mapa final'!$AJ$52="Alta",'Mapa final'!$AL$52="Menor"),CONCATENATE("R2C",'Mapa final'!$S$52),"")</f>
        <v/>
      </c>
      <c r="S28" s="54" t="str">
        <f>IF(AND('Mapa final'!$AJ$53="Alta",'Mapa final'!$AL$53="Menor"),CONCATENATE("R2C",'Mapa final'!$S$53),"")</f>
        <v/>
      </c>
      <c r="T28" s="54" t="str">
        <f>IF(AND('Mapa final'!$AJ$54="Alta",'Mapa final'!$AL$54="Menor"),CONCATENATE("R2C",'Mapa final'!$S$54),"")</f>
        <v/>
      </c>
      <c r="U28" s="54" t="str">
        <f>IF(AND('Mapa final'!$AJ$55="Alta",'Mapa final'!$AL$55="Menor"),CONCATENATE("R2C",'Mapa final'!$S$55),"")</f>
        <v/>
      </c>
      <c r="V28" s="55" t="str">
        <f>IF(AND('Mapa final'!$AJ$56="Alta",'Mapa final'!$AL$56="Menor"),CONCATENATE("R2C",'Mapa final'!$S$56),"")</f>
        <v/>
      </c>
      <c r="W28" s="38" t="str">
        <f>IF(AND('Mapa final'!$AJ$51="Alta",'Mapa final'!$AL$51="Moderado"),CONCATENATE("R2C",'Mapa final'!$S$51),"")</f>
        <v/>
      </c>
      <c r="X28" s="39" t="str">
        <f>IF(AND('Mapa final'!$AJ$52="Alta",'Mapa final'!$AL$52="Moderado"),CONCATENATE("R2C",'Mapa final'!$S$52),"")</f>
        <v/>
      </c>
      <c r="Y28" s="39" t="str">
        <f>IF(AND('Mapa final'!$AJ$53="Alta",'Mapa final'!$AL$53="Moderado"),CONCATENATE("R2C",'Mapa final'!$S$53),"")</f>
        <v/>
      </c>
      <c r="Z28" s="39" t="str">
        <f>IF(AND('Mapa final'!$AJ$54="Alta",'Mapa final'!$AL$54="Moderado"),CONCATENATE("R2C",'Mapa final'!$S$54),"")</f>
        <v/>
      </c>
      <c r="AA28" s="39" t="str">
        <f>IF(AND('Mapa final'!$AJ$55="Alta",'Mapa final'!$AL$55="Moderado"),CONCATENATE("R2C",'Mapa final'!$S$55),"")</f>
        <v/>
      </c>
      <c r="AB28" s="40" t="str">
        <f>IF(AND('Mapa final'!$AJ$56="Alta",'Mapa final'!$AL$56="Moderado"),CONCATENATE("R2C",'Mapa final'!$S$56),"")</f>
        <v/>
      </c>
      <c r="AC28" s="38" t="str">
        <f>IF(AND('Mapa final'!$AJ$51="Alta",'Mapa final'!$AL$51="Mayor"),CONCATENATE("R2C",'Mapa final'!$S$51),"")</f>
        <v/>
      </c>
      <c r="AD28" s="39" t="str">
        <f>IF(AND('Mapa final'!$AJ$52="Alta",'Mapa final'!$AL$52="Mayor"),CONCATENATE("R2C",'Mapa final'!$S$52),"")</f>
        <v/>
      </c>
      <c r="AE28" s="39" t="str">
        <f>IF(AND('Mapa final'!$AJ$53="Alta",'Mapa final'!$AL$53="Mayor"),CONCATENATE("R2C",'Mapa final'!$S$53),"")</f>
        <v/>
      </c>
      <c r="AF28" s="39" t="str">
        <f>IF(AND('Mapa final'!$AJ$54="Alta",'Mapa final'!$AL$54="Mayor"),CONCATENATE("R2C",'Mapa final'!$S$54),"")</f>
        <v/>
      </c>
      <c r="AG28" s="39" t="str">
        <f>IF(AND('Mapa final'!$AJ$55="Alta",'Mapa final'!$AL$55="Mayor"),CONCATENATE("R2C",'Mapa final'!$S$55),"")</f>
        <v/>
      </c>
      <c r="AH28" s="40" t="str">
        <f>IF(AND('Mapa final'!$AJ$56="Alta",'Mapa final'!$AL$56="Mayor"),CONCATENATE("R2C",'Mapa final'!$S$56),"")</f>
        <v/>
      </c>
      <c r="AI28" s="41" t="str">
        <f>IF(AND('Mapa final'!$AJ$51="Alta",'Mapa final'!$AL$51="Catastrófico"),CONCATENATE("R2C",'Mapa final'!$S$51),"")</f>
        <v/>
      </c>
      <c r="AJ28" s="42" t="str">
        <f>IF(AND('Mapa final'!$AJ$52="Alta",'Mapa final'!$AL$52="Catastrófico"),CONCATENATE("R2C",'Mapa final'!$S$52),"")</f>
        <v/>
      </c>
      <c r="AK28" s="42" t="str">
        <f>IF(AND('Mapa final'!$AJ$53="Alta",'Mapa final'!$AL$53="Catastrófico"),CONCATENATE("R2C",'Mapa final'!$S$53),"")</f>
        <v/>
      </c>
      <c r="AL28" s="42" t="str">
        <f>IF(AND('Mapa final'!$AJ$54="Alta",'Mapa final'!$AL$54="Catastrófico"),CONCATENATE("R2C",'Mapa final'!$S$54),"")</f>
        <v/>
      </c>
      <c r="AM28" s="42" t="str">
        <f>IF(AND('Mapa final'!$AJ$55="Alta",'Mapa final'!$AL$55="Catastrófico"),CONCATENATE("R2C",'Mapa final'!$S$55),"")</f>
        <v/>
      </c>
      <c r="AN28" s="43" t="str">
        <f>IF(AND('Mapa final'!$AJ$56="Alta",'Mapa final'!$AL$56="Catastrófico"),CONCATENATE("R2C",'Mapa final'!$S$56),"")</f>
        <v/>
      </c>
      <c r="AO28" s="69"/>
      <c r="AP28" s="476"/>
      <c r="AQ28" s="477"/>
      <c r="AR28" s="477"/>
      <c r="AS28" s="477"/>
      <c r="AT28" s="477"/>
      <c r="AU28" s="478"/>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row>
    <row r="29" spans="2:77" ht="15" customHeight="1" x14ac:dyDescent="0.25">
      <c r="B29" s="69"/>
      <c r="C29" s="370"/>
      <c r="D29" s="370"/>
      <c r="E29" s="371"/>
      <c r="F29" s="467"/>
      <c r="G29" s="468"/>
      <c r="H29" s="468"/>
      <c r="I29" s="468"/>
      <c r="J29" s="468"/>
      <c r="K29" s="53" t="str">
        <f>IF(AND('Mapa final'!$AJ$57="Alta",'Mapa final'!$AL$57="Leve"),CONCATENATE("R2C",'Mapa final'!$S$57),"")</f>
        <v/>
      </c>
      <c r="L29" s="54" t="str">
        <f>IF(AND('Mapa final'!$AJ$58="Alta",'Mapa final'!$AL$58="Leve"),CONCATENATE("R2C",'Mapa final'!$S$58),"")</f>
        <v/>
      </c>
      <c r="M29" s="54" t="str">
        <f>IF(AND('Mapa final'!$AJ$59="Alta",'Mapa final'!$AL$59="Leve"),CONCATENATE("R2C",'Mapa final'!$S$59),"")</f>
        <v/>
      </c>
      <c r="N29" s="54" t="str">
        <f>IF(AND('Mapa final'!$AJ$60="Alta",'Mapa final'!$AL$60="Leve"),CONCATENATE("R2C",'Mapa final'!$S$60),"")</f>
        <v/>
      </c>
      <c r="O29" s="54" t="str">
        <f>IF(AND('Mapa final'!$AJ$61="Alta",'Mapa final'!$AL$61="Leve"),CONCATENATE("R2C",'Mapa final'!$S$61),"")</f>
        <v/>
      </c>
      <c r="P29" s="55" t="str">
        <f>IF(AND('Mapa final'!$AJ$62="Alta",'Mapa final'!$AL$62="Leve"),CONCATENATE("R2C",'Mapa final'!$S$62),"")</f>
        <v/>
      </c>
      <c r="Q29" s="53" t="str">
        <f>IF(AND('Mapa final'!$AJ$57="Alta",'Mapa final'!$AL$57="Menor"),CONCATENATE("R2C",'Mapa final'!$S$57),"")</f>
        <v/>
      </c>
      <c r="R29" s="54" t="str">
        <f>IF(AND('Mapa final'!$AJ$58="Alta",'Mapa final'!$AL$58="Menor"),CONCATENATE("R2C",'Mapa final'!$S$58),"")</f>
        <v/>
      </c>
      <c r="S29" s="54" t="str">
        <f>IF(AND('Mapa final'!$AJ$59="Alta",'Mapa final'!$AL$59="Menor"),CONCATENATE("R2C",'Mapa final'!$S$59),"")</f>
        <v/>
      </c>
      <c r="T29" s="54" t="str">
        <f>IF(AND('Mapa final'!$AJ$60="Alta",'Mapa final'!$AL$60="Menor"),CONCATENATE("R2C",'Mapa final'!$S$60),"")</f>
        <v/>
      </c>
      <c r="U29" s="54" t="str">
        <f>IF(AND('Mapa final'!$AJ$61="Alta",'Mapa final'!$AL$61="Menor"),CONCATENATE("R2C",'Mapa final'!$S$61),"")</f>
        <v/>
      </c>
      <c r="V29" s="55" t="str">
        <f>IF(AND('Mapa final'!$AJ$62="Alta",'Mapa final'!$AL$62="Menor"),CONCATENATE("R2C",'Mapa final'!$S$62),"")</f>
        <v/>
      </c>
      <c r="W29" s="38" t="str">
        <f>IF(AND('Mapa final'!$AJ$57="Alta",'Mapa final'!$AL$57="Moderado"),CONCATENATE("R2C",'Mapa final'!$S$57),"")</f>
        <v/>
      </c>
      <c r="X29" s="39" t="str">
        <f>IF(AND('Mapa final'!$AJ$58="Alta",'Mapa final'!$AL$58="Moderado"),CONCATENATE("R2C",'Mapa final'!$S$58),"")</f>
        <v/>
      </c>
      <c r="Y29" s="39" t="str">
        <f>IF(AND('Mapa final'!$AJ$59="Alta",'Mapa final'!$AL$59="Moderado"),CONCATENATE("R2C",'Mapa final'!$S$59),"")</f>
        <v/>
      </c>
      <c r="Z29" s="39" t="str">
        <f>IF(AND('Mapa final'!$AJ$60="Alta",'Mapa final'!$AL$60="Moderado"),CONCATENATE("R2C",'Mapa final'!$S$60),"")</f>
        <v/>
      </c>
      <c r="AA29" s="39" t="str">
        <f>IF(AND('Mapa final'!$AJ$61="Alta",'Mapa final'!$AL$61="Moderado"),CONCATENATE("R2C",'Mapa final'!$S$61),"")</f>
        <v/>
      </c>
      <c r="AB29" s="40" t="str">
        <f>IF(AND('Mapa final'!$AJ$62="Alta",'Mapa final'!$AL$62="Moderado"),CONCATENATE("R2C",'Mapa final'!$S$62),"")</f>
        <v/>
      </c>
      <c r="AC29" s="38" t="str">
        <f>IF(AND('Mapa final'!$AJ$57="Alta",'Mapa final'!$AL$57="Mayor"),CONCATENATE("R2C",'Mapa final'!$S$57),"")</f>
        <v/>
      </c>
      <c r="AD29" s="39" t="str">
        <f>IF(AND('Mapa final'!$AJ$58="Alta",'Mapa final'!$AL$58="Mayor"),CONCATENATE("R2C",'Mapa final'!$S$58),"")</f>
        <v/>
      </c>
      <c r="AE29" s="39" t="str">
        <f>IF(AND('Mapa final'!$AJ$59="Alta",'Mapa final'!$AL$59="Mayor"),CONCATENATE("R2C",'Mapa final'!$S$59),"")</f>
        <v/>
      </c>
      <c r="AF29" s="39" t="str">
        <f>IF(AND('Mapa final'!$AJ$60="Alta",'Mapa final'!$AL$60="Mayor"),CONCATENATE("R2C",'Mapa final'!$S$60),"")</f>
        <v/>
      </c>
      <c r="AG29" s="39" t="str">
        <f>IF(AND('Mapa final'!$AJ$61="Alta",'Mapa final'!$AL$61="Mayor"),CONCATENATE("R2C",'Mapa final'!$S$61),"")</f>
        <v/>
      </c>
      <c r="AH29" s="40" t="str">
        <f>IF(AND('Mapa final'!$AJ$62="Alta",'Mapa final'!$AL$62="Mayor"),CONCATENATE("R2C",'Mapa final'!$S$62),"")</f>
        <v/>
      </c>
      <c r="AI29" s="41" t="str">
        <f>IF(AND('Mapa final'!$AJ$57="Alta",'Mapa final'!$AL$57="Catastrófico"),CONCATENATE("R2C",'Mapa final'!$S$57),"")</f>
        <v/>
      </c>
      <c r="AJ29" s="42" t="str">
        <f>IF(AND('Mapa final'!$AJ$58="Alta",'Mapa final'!$AL$58="Catastrófico"),CONCATENATE("R2C",'Mapa final'!$S$58),"")</f>
        <v/>
      </c>
      <c r="AK29" s="42" t="str">
        <f>IF(AND('Mapa final'!$AJ$59="Alta",'Mapa final'!$AL$59="Catastrófico"),CONCATENATE("R2C",'Mapa final'!$S$59),"")</f>
        <v/>
      </c>
      <c r="AL29" s="42" t="str">
        <f>IF(AND('Mapa final'!$AJ$60="Alta",'Mapa final'!$AL$60="Catastrófico"),CONCATENATE("R2C",'Mapa final'!$S$60),"")</f>
        <v/>
      </c>
      <c r="AM29" s="42" t="str">
        <f>IF(AND('Mapa final'!$AJ$61="Alta",'Mapa final'!$AL$61="Catastrófico"),CONCATENATE("R2C",'Mapa final'!$S$61),"")</f>
        <v/>
      </c>
      <c r="AN29" s="43" t="str">
        <f>IF(AND('Mapa final'!$AJ$62="Alta",'Mapa final'!$AL$62="Catastrófico"),CONCATENATE("R2C",'Mapa final'!$S$62),"")</f>
        <v/>
      </c>
      <c r="AO29" s="69"/>
      <c r="AP29" s="476"/>
      <c r="AQ29" s="477"/>
      <c r="AR29" s="477"/>
      <c r="AS29" s="477"/>
      <c r="AT29" s="477"/>
      <c r="AU29" s="478"/>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row>
    <row r="30" spans="2:77" ht="15" customHeight="1" x14ac:dyDescent="0.25">
      <c r="B30" s="69"/>
      <c r="C30" s="370"/>
      <c r="D30" s="370"/>
      <c r="E30" s="371"/>
      <c r="F30" s="467"/>
      <c r="G30" s="468"/>
      <c r="H30" s="468"/>
      <c r="I30" s="468"/>
      <c r="J30" s="468"/>
      <c r="K30" s="53" t="str">
        <f>IF(AND('Mapa final'!$AJ$63="Alta",'Mapa final'!$AL$63="Leve"),CONCATENATE("R2C",'Mapa final'!$S$63),"")</f>
        <v/>
      </c>
      <c r="L30" s="54" t="str">
        <f>IF(AND('Mapa final'!$AJ$64="Alta",'Mapa final'!$AL$64="Leve"),CONCATENATE("R2C",'Mapa final'!$S$64),"")</f>
        <v/>
      </c>
      <c r="M30" s="54" t="str">
        <f>IF(AND('Mapa final'!$AJ$65="Alta",'Mapa final'!$AL$65="Leve"),CONCATENATE("R2C",'Mapa final'!$S$65),"")</f>
        <v/>
      </c>
      <c r="N30" s="54" t="str">
        <f>IF(AND('Mapa final'!$AJ$66="Alta",'Mapa final'!$AL$66="Leve"),CONCATENATE("R2C",'Mapa final'!$S$66),"")</f>
        <v/>
      </c>
      <c r="O30" s="54" t="str">
        <f>IF(AND('Mapa final'!$AJ$67="Alta",'Mapa final'!$AL$67="Leve"),CONCATENATE("R2C",'Mapa final'!$S$67),"")</f>
        <v/>
      </c>
      <c r="P30" s="55" t="str">
        <f>IF(AND('Mapa final'!$AJ$68="Alta",'Mapa final'!$AL$68="Leve"),CONCATENATE("R2C",'Mapa final'!$S$68),"")</f>
        <v/>
      </c>
      <c r="Q30" s="53" t="str">
        <f>IF(AND('Mapa final'!$AJ$63="Alta",'Mapa final'!$AL$63="Menor"),CONCATENATE("R2C",'Mapa final'!$S$63),"")</f>
        <v/>
      </c>
      <c r="R30" s="54" t="str">
        <f>IF(AND('Mapa final'!$AJ$64="Alta",'Mapa final'!$AL$64="Menor"),CONCATENATE("R2C",'Mapa final'!$S$64),"")</f>
        <v/>
      </c>
      <c r="S30" s="54" t="str">
        <f>IF(AND('Mapa final'!$AJ$65="Alta",'Mapa final'!$AL$65="Menor"),CONCATENATE("R2C",'Mapa final'!$S$65),"")</f>
        <v/>
      </c>
      <c r="T30" s="54" t="str">
        <f>IF(AND('Mapa final'!$AJ$66="Alta",'Mapa final'!$AL$66="Menor"),CONCATENATE("R2C",'Mapa final'!$S$66),"")</f>
        <v/>
      </c>
      <c r="U30" s="54" t="str">
        <f>IF(AND('Mapa final'!$AJ$67="Alta",'Mapa final'!$AL$67="Menor"),CONCATENATE("R2C",'Mapa final'!$S$67),"")</f>
        <v/>
      </c>
      <c r="V30" s="55" t="str">
        <f>IF(AND('Mapa final'!$AJ$68="Alta",'Mapa final'!$AL$68="Menor"),CONCATENATE("R2C",'Mapa final'!$S$68),"")</f>
        <v/>
      </c>
      <c r="W30" s="38" t="str">
        <f>IF(AND('Mapa final'!$AJ$63="Alta",'Mapa final'!$AL$63="Moderado"),CONCATENATE("R2C",'Mapa final'!$S$63),"")</f>
        <v/>
      </c>
      <c r="X30" s="39" t="str">
        <f>IF(AND('Mapa final'!$AJ$64="Alta",'Mapa final'!$AL$64="Moderado"),CONCATENATE("R2C",'Mapa final'!$S$64),"")</f>
        <v/>
      </c>
      <c r="Y30" s="39" t="str">
        <f>IF(AND('Mapa final'!$AJ$65="Alta",'Mapa final'!$AL$65="Moderado"),CONCATENATE("R2C",'Mapa final'!$S$65),"")</f>
        <v/>
      </c>
      <c r="Z30" s="39" t="str">
        <f>IF(AND('Mapa final'!$AJ$66="Alta",'Mapa final'!$AL$66="Moderado"),CONCATENATE("R2C",'Mapa final'!$S$66),"")</f>
        <v/>
      </c>
      <c r="AA30" s="39" t="str">
        <f>IF(AND('Mapa final'!$AJ$67="Alta",'Mapa final'!$AL$67="Moderado"),CONCATENATE("R2C",'Mapa final'!$S$67),"")</f>
        <v/>
      </c>
      <c r="AB30" s="40" t="str">
        <f>IF(AND('Mapa final'!$AJ$68="Alta",'Mapa final'!$AL$68="Moderado"),CONCATENATE("R2C",'Mapa final'!$S$68),"")</f>
        <v/>
      </c>
      <c r="AC30" s="38" t="str">
        <f>IF(AND('Mapa final'!$AJ$63="Alta",'Mapa final'!$AL$63="Mayor"),CONCATENATE("R2C",'Mapa final'!$S$63),"")</f>
        <v/>
      </c>
      <c r="AD30" s="39" t="str">
        <f>IF(AND('Mapa final'!$AJ$64="Alta",'Mapa final'!$AL$64="Mayor"),CONCATENATE("R2C",'Mapa final'!$S$64),"")</f>
        <v/>
      </c>
      <c r="AE30" s="39" t="str">
        <f>IF(AND('Mapa final'!$AJ$65="Alta",'Mapa final'!$AL$65="Mayor"),CONCATENATE("R2C",'Mapa final'!$S$65),"")</f>
        <v/>
      </c>
      <c r="AF30" s="39" t="str">
        <f>IF(AND('Mapa final'!$AJ$66="Alta",'Mapa final'!$AL$66="Mayor"),CONCATENATE("R2C",'Mapa final'!$S$66),"")</f>
        <v/>
      </c>
      <c r="AG30" s="39" t="str">
        <f>IF(AND('Mapa final'!$AJ$67="Alta",'Mapa final'!$AL$67="Mayor"),CONCATENATE("R2C",'Mapa final'!$S$67),"")</f>
        <v/>
      </c>
      <c r="AH30" s="40" t="str">
        <f>IF(AND('Mapa final'!$AJ$68="Alta",'Mapa final'!$AL$68="Mayor"),CONCATENATE("R2C",'Mapa final'!$S$68),"")</f>
        <v/>
      </c>
      <c r="AI30" s="41" t="str">
        <f>IF(AND('Mapa final'!$AJ$63="Alta",'Mapa final'!$AL$63="Catastrófico"),CONCATENATE("R2C",'Mapa final'!$S$63),"")</f>
        <v/>
      </c>
      <c r="AJ30" s="42" t="str">
        <f>IF(AND('Mapa final'!$AJ$64="Alta",'Mapa final'!$AL$64="Catastrófico"),CONCATENATE("R2C",'Mapa final'!$S$64),"")</f>
        <v/>
      </c>
      <c r="AK30" s="42" t="str">
        <f>IF(AND('Mapa final'!$AJ$65="Alta",'Mapa final'!$AL$65="Catastrófico"),CONCATENATE("R2C",'Mapa final'!$S$65),"")</f>
        <v/>
      </c>
      <c r="AL30" s="42" t="str">
        <f>IF(AND('Mapa final'!$AJ$66="Alta",'Mapa final'!$AL$66="Catastrófico"),CONCATENATE("R2C",'Mapa final'!$S$66),"")</f>
        <v/>
      </c>
      <c r="AM30" s="42" t="str">
        <f>IF(AND('Mapa final'!$AJ$67="Alta",'Mapa final'!$AL$67="Catastrófico"),CONCATENATE("R2C",'Mapa final'!$S$67),"")</f>
        <v/>
      </c>
      <c r="AN30" s="43" t="str">
        <f>IF(AND('Mapa final'!$AJ$68="Alta",'Mapa final'!$AL$68="Catastrófico"),CONCATENATE("R2C",'Mapa final'!$S$68),"")</f>
        <v/>
      </c>
      <c r="AO30" s="69"/>
      <c r="AP30" s="476"/>
      <c r="AQ30" s="477"/>
      <c r="AR30" s="477"/>
      <c r="AS30" s="477"/>
      <c r="AT30" s="477"/>
      <c r="AU30" s="478"/>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row>
    <row r="31" spans="2:77" ht="15.75" customHeight="1" thickBot="1" x14ac:dyDescent="0.3">
      <c r="B31" s="69"/>
      <c r="C31" s="370"/>
      <c r="D31" s="370"/>
      <c r="E31" s="371"/>
      <c r="F31" s="470"/>
      <c r="G31" s="471"/>
      <c r="H31" s="471"/>
      <c r="I31" s="471"/>
      <c r="J31" s="471"/>
      <c r="K31" s="56" t="str">
        <f>IF(AND('Mapa final'!$AJ$69="Alta",'Mapa final'!$AL$69="Leve"),CONCATENATE("R2C",'Mapa final'!$S$69),"")</f>
        <v/>
      </c>
      <c r="L31" s="57" t="str">
        <f>IF(AND('Mapa final'!$AJ$70="Alta",'Mapa final'!$AL$70="Leve"),CONCATENATE("R2C",'Mapa final'!$S$70),"")</f>
        <v/>
      </c>
      <c r="M31" s="57" t="str">
        <f>IF(AND('Mapa final'!$AJ$71="Alta",'Mapa final'!$AL$71="Leve"),CONCATENATE("R2C",'Mapa final'!$S$71),"")</f>
        <v/>
      </c>
      <c r="N31" s="57" t="str">
        <f>IF(AND('Mapa final'!$AJ$72="Alta",'Mapa final'!$AL$72="Leve"),CONCATENATE("R2C",'Mapa final'!$S$72),"")</f>
        <v/>
      </c>
      <c r="O31" s="57" t="str">
        <f>IF(AND('Mapa final'!$AJ$74="Alta",'Mapa final'!$AL$74="Leve"),CONCATENATE("R2C",'Mapa final'!$S$74),"")</f>
        <v/>
      </c>
      <c r="P31" s="58" t="str">
        <f>IF(AND('Mapa final'!$AJ$75="Alta",'Mapa final'!$AL$75="Leve"),CONCATENATE("R2C",'Mapa final'!$S$75),"")</f>
        <v/>
      </c>
      <c r="Q31" s="56" t="str">
        <f>IF(AND('Mapa final'!$AJ$69="Alta",'Mapa final'!$AL$69="Menor"),CONCATENATE("R2C",'Mapa final'!$S$69),"")</f>
        <v/>
      </c>
      <c r="R31" s="57" t="str">
        <f>IF(AND('Mapa final'!$AJ$70="Alta",'Mapa final'!$AL$70="Menor"),CONCATENATE("R2C",'Mapa final'!$S$70),"")</f>
        <v/>
      </c>
      <c r="S31" s="57" t="str">
        <f>IF(AND('Mapa final'!$AJ$71="Alta",'Mapa final'!$AL$71="Menor"),CONCATENATE("R2C",'Mapa final'!$S$71),"")</f>
        <v/>
      </c>
      <c r="T31" s="57" t="str">
        <f>IF(AND('Mapa final'!$AJ$72="Alta",'Mapa final'!$AL$72="Menor"),CONCATENATE("R2C",'Mapa final'!$S$72),"")</f>
        <v/>
      </c>
      <c r="U31" s="57" t="str">
        <f>IF(AND('Mapa final'!$AJ$74="Alta",'Mapa final'!$AL$74="Menor"),CONCATENATE("R2C",'Mapa final'!$S$74),"")</f>
        <v/>
      </c>
      <c r="V31" s="58" t="str">
        <f>IF(AND('Mapa final'!$AJ$75="Alta",'Mapa final'!$AL$75="Menor"),CONCATENATE("R2C",'Mapa final'!$S$75),"")</f>
        <v/>
      </c>
      <c r="W31" s="44" t="str">
        <f>IF(AND('Mapa final'!$AJ$69="Alta",'Mapa final'!$AL$69="Moderado"),CONCATENATE("R2C",'Mapa final'!$S$69),"")</f>
        <v/>
      </c>
      <c r="X31" s="45" t="str">
        <f>IF(AND('Mapa final'!$AJ$70="Alta",'Mapa final'!$AL$70="Moderado"),CONCATENATE("R2C",'Mapa final'!$S$70),"")</f>
        <v/>
      </c>
      <c r="Y31" s="45" t="str">
        <f>IF(AND('Mapa final'!$AJ$71="Alta",'Mapa final'!$AL$71="Moderado"),CONCATENATE("R2C",'Mapa final'!$S$71),"")</f>
        <v/>
      </c>
      <c r="Z31" s="45" t="str">
        <f>IF(AND('Mapa final'!$AJ$72="Alta",'Mapa final'!$AL$72="Moderado"),CONCATENATE("R2C",'Mapa final'!$S$72),"")</f>
        <v/>
      </c>
      <c r="AA31" s="45" t="str">
        <f>IF(AND('Mapa final'!$AJ$74="Alta",'Mapa final'!$AL$74="Moderado"),CONCATENATE("R2C",'Mapa final'!$S$74),"")</f>
        <v/>
      </c>
      <c r="AB31" s="46" t="str">
        <f>IF(AND('Mapa final'!$AJ$75="Alta",'Mapa final'!$AL$75="Moderado"),CONCATENATE("R2C",'Mapa final'!$S$75),"")</f>
        <v/>
      </c>
      <c r="AC31" s="44" t="str">
        <f>IF(AND('Mapa final'!$AJ$69="Alta",'Mapa final'!$AL$69="Mayor"),CONCATENATE("R2C",'Mapa final'!$S$69),"")</f>
        <v/>
      </c>
      <c r="AD31" s="45" t="str">
        <f>IF(AND('Mapa final'!$AJ$70="Alta",'Mapa final'!$AL$70="Mayor"),CONCATENATE("R2C",'Mapa final'!$S$70),"")</f>
        <v/>
      </c>
      <c r="AE31" s="45" t="str">
        <f>IF(AND('Mapa final'!$AJ$71="Alta",'Mapa final'!$AL$71="Mayor"),CONCATENATE("R2C",'Mapa final'!$S$71),"")</f>
        <v/>
      </c>
      <c r="AF31" s="45" t="str">
        <f>IF(AND('Mapa final'!$AJ$72="Alta",'Mapa final'!$AL$72="Mayor"),CONCATENATE("R2C",'Mapa final'!$S$72),"")</f>
        <v/>
      </c>
      <c r="AG31" s="45" t="str">
        <f>IF(AND('Mapa final'!$AJ$74="Alta",'Mapa final'!$AL$74="Mayor"),CONCATENATE("R2C",'Mapa final'!$S$74),"")</f>
        <v/>
      </c>
      <c r="AH31" s="46" t="str">
        <f>IF(AND('Mapa final'!$AJ$75="Alta",'Mapa final'!$AL$75="Mayor"),CONCATENATE("R2C",'Mapa final'!$S$75),"")</f>
        <v/>
      </c>
      <c r="AI31" s="47" t="str">
        <f>IF(AND('Mapa final'!$AJ$69="Alta",'Mapa final'!$AL$69="Catastrófico"),CONCATENATE("R2C",'Mapa final'!$S$69),"")</f>
        <v/>
      </c>
      <c r="AJ31" s="48" t="str">
        <f>IF(AND('Mapa final'!$AJ$70="Alta",'Mapa final'!$AL$70="Catastrófico"),CONCATENATE("R2C",'Mapa final'!$S$70),"")</f>
        <v/>
      </c>
      <c r="AK31" s="48" t="str">
        <f>IF(AND('Mapa final'!$AJ$71="Alta",'Mapa final'!$AL$71="Catastrófico"),CONCATENATE("R2C",'Mapa final'!$S$71),"")</f>
        <v/>
      </c>
      <c r="AL31" s="48" t="str">
        <f>IF(AND('Mapa final'!$AJ$72="Alta",'Mapa final'!$AL$72="Catastrófico"),CONCATENATE("R2C",'Mapa final'!$S$72),"")</f>
        <v/>
      </c>
      <c r="AM31" s="48" t="str">
        <f>IF(AND('Mapa final'!$AJ$74="Alta",'Mapa final'!$AL$74="Catastrófico"),CONCATENATE("R2C",'Mapa final'!$S$74),"")</f>
        <v/>
      </c>
      <c r="AN31" s="49" t="str">
        <f>IF(AND('Mapa final'!$AJ$75="Muy Alta",'Mapa final'!$AL$75="Catastrófico"),CONCATENATE("R2C",'Mapa final'!$S$75),"")</f>
        <v/>
      </c>
      <c r="AO31" s="69"/>
      <c r="AP31" s="479"/>
      <c r="AQ31" s="480"/>
      <c r="AR31" s="480"/>
      <c r="AS31" s="480"/>
      <c r="AT31" s="480"/>
      <c r="AU31" s="481"/>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row>
    <row r="32" spans="2:77" ht="15" customHeight="1" x14ac:dyDescent="0.25">
      <c r="B32" s="69"/>
      <c r="C32" s="370"/>
      <c r="D32" s="370"/>
      <c r="E32" s="371"/>
      <c r="F32" s="464" t="s">
        <v>116</v>
      </c>
      <c r="G32" s="465"/>
      <c r="H32" s="465"/>
      <c r="I32" s="465"/>
      <c r="J32" s="466"/>
      <c r="K32" s="50" t="str">
        <f ca="1">IF(AND('Mapa final'!$AJ$15="Media",'Mapa final'!$AL$15="Leve"),CONCATENATE("R2C",'Mapa final'!$S$15),"")</f>
        <v/>
      </c>
      <c r="L32" s="51" t="str">
        <f ca="1">IF(AND('Mapa final'!$AJ$16="Media",'Mapa final'!$AL$16="Leve"),CONCATENATE("R2C",'Mapa final'!$S$16),"")</f>
        <v/>
      </c>
      <c r="M32" s="51" t="str">
        <f ca="1">IF(AND('Mapa final'!$AJ$17="Media",'Mapa final'!$AL$17="Leve"),CONCATENATE("R2C",'Mapa final'!$S$17),"")</f>
        <v/>
      </c>
      <c r="N32" s="51" t="str">
        <f ca="1">IF(AND('Mapa final'!$AJ$18="Media",'Mapa final'!$AL$18="Leve"),CONCATENATE("R2C",'Mapa final'!$S$18),"")</f>
        <v/>
      </c>
      <c r="O32" s="51" t="str">
        <f ca="1">IF(AND('Mapa final'!$AJ$19="Media",'Mapa final'!$AL$19="Leve"),CONCATENATE("R2C",'Mapa final'!$S$19),"")</f>
        <v/>
      </c>
      <c r="P32" s="52" t="str">
        <f ca="1">IF(AND('Mapa final'!$AJ$20="Media",'Mapa final'!$AL$20="Leve"),CONCATENATE("R2C",'Mapa final'!$S$20),"")</f>
        <v/>
      </c>
      <c r="Q32" s="50" t="str">
        <f ca="1">IF(AND('Mapa final'!$AJ$15="Media",'Mapa final'!$AL$15="Menor"),CONCATENATE("R2C",'Mapa final'!$S$15),"")</f>
        <v/>
      </c>
      <c r="R32" s="51" t="str">
        <f ca="1">IF(AND('Mapa final'!$AJ$16="Media",'Mapa final'!$AL$16="Menore"),CONCATENATE("R2C",'Mapa final'!$S$16),"")</f>
        <v/>
      </c>
      <c r="S32" s="51" t="str">
        <f ca="1">IF(AND('Mapa final'!$AJ$17="Media",'Mapa final'!$AL$17="Menor"),CONCATENATE("R2C",'Mapa final'!$S$17),"")</f>
        <v/>
      </c>
      <c r="T32" s="51" t="str">
        <f ca="1">IF(AND('Mapa final'!$AJ$18="Media",'Mapa final'!$AL$18="Menor"),CONCATENATE("R2C",'Mapa final'!$S$18),"")</f>
        <v/>
      </c>
      <c r="U32" s="51" t="str">
        <f ca="1">IF(AND('Mapa final'!$AJ$19="Media",'Mapa final'!$AL$19="Menor"),CONCATENATE("R2C",'Mapa final'!$S$19),"")</f>
        <v/>
      </c>
      <c r="V32" s="52" t="str">
        <f ca="1">IF(AND('Mapa final'!$AJ$20="Media",'Mapa final'!$AL$20="Menor"),CONCATENATE("R2C",'Mapa final'!$S$20),"")</f>
        <v/>
      </c>
      <c r="W32" s="50" t="str">
        <f ca="1">IF(AND('Mapa final'!$AJ$15="Media",'Mapa final'!$AL$15="Moderado"),CONCATENATE("R2C",'Mapa final'!$S$15),"")</f>
        <v/>
      </c>
      <c r="X32" s="51" t="str">
        <f ca="1">IF(AND('Mapa final'!$AJ$16="Media",'Mapa final'!$AL$16="Moderado"),CONCATENATE("R2C",'Mapa final'!$S$16),"")</f>
        <v/>
      </c>
      <c r="Y32" s="51"/>
      <c r="Z32" s="51" t="str">
        <f ca="1">IF(AND('Mapa final'!$AJ$18="Media",'Mapa final'!$AL$18="Moderado"),CONCATENATE("R2C",'Mapa final'!$S$18),"")</f>
        <v/>
      </c>
      <c r="AA32" s="51" t="str">
        <f ca="1">IF(AND('Mapa final'!$AJ$19="Media",'Mapa final'!$AL$19="Moderado"),CONCATENATE("R2C",'Mapa final'!$S$19),"")</f>
        <v/>
      </c>
      <c r="AB32" s="52" t="str">
        <f ca="1">IF(AND('Mapa final'!$AJ$20="Media",'Mapa final'!$AL$20="Moderado"),CONCATENATE("R2C",'Mapa final'!$S$20),"")</f>
        <v/>
      </c>
      <c r="AC32" s="32" t="str">
        <f ca="1">IF(AND('Mapa final'!$AJ$15="Media",'Mapa final'!$AL$15="Mayor"),CONCATENATE("R2C",'Mapa final'!$S$15),"")</f>
        <v/>
      </c>
      <c r="AD32" s="33" t="str">
        <f ca="1">IF(AND('Mapa final'!$AJ$16="Media",'Mapa final'!$AL$16="Mayor"),CONCATENATE("R2C",'Mapa final'!$S$16),"")</f>
        <v/>
      </c>
      <c r="AE32" s="33" t="str">
        <f ca="1">IF(AND('Mapa final'!$AJ$17="Media",'Mapa final'!$AL$17="Mayor"),CONCATENATE("R2C",'Mapa final'!$S$17),"")</f>
        <v/>
      </c>
      <c r="AF32" s="33" t="str">
        <f ca="1">IF(AND('Mapa final'!$AJ$18="Media",'Mapa final'!$AL$18="Mayor"),CONCATENATE("R2C",'Mapa final'!$S$18),"")</f>
        <v/>
      </c>
      <c r="AG32" s="33" t="str">
        <f ca="1">IF(AND('Mapa final'!$AJ$19="Media",'Mapa final'!$AL$19="Mayor"),CONCATENATE("R2C",'Mapa final'!$S$19),"")</f>
        <v/>
      </c>
      <c r="AH32" s="34" t="str">
        <f ca="1">IF(AND('Mapa final'!$AJ$20="Media",'Mapa final'!$AL$20="Mayor"),CONCATENATE("R2C",'Mapa final'!$S$20),"")</f>
        <v/>
      </c>
      <c r="AI32" s="35" t="str">
        <f ca="1">IF(AND('Mapa final'!$AJ$15="Media",'Mapa final'!$AL$15="Catastrófico"),CONCATENATE("R2C",'Mapa final'!$S$15),"")</f>
        <v/>
      </c>
      <c r="AJ32" s="36" t="str">
        <f ca="1">IF(AND('Mapa final'!$AJ$16="Media",'Mapa final'!$AL$16="Catastrófico"),CONCATENATE("R2C",'Mapa final'!$S$16),"")</f>
        <v/>
      </c>
      <c r="AK32" s="36" t="str">
        <f ca="1">IF(AND('Mapa final'!$AJ$17="Media",'Mapa final'!$AL$17="Catastrófico"),CONCATENATE("R2C",'Mapa final'!$S$17),"")</f>
        <v/>
      </c>
      <c r="AL32" s="36" t="str">
        <f ca="1">IF(AND('Mapa final'!$AJ$18="Media",'Mapa final'!$AL$18="Catastrófico"),CONCATENATE("R2C",'Mapa final'!$S$18),"")</f>
        <v/>
      </c>
      <c r="AM32" s="36" t="str">
        <f ca="1">IF(AND('Mapa final'!$AJ$19="Media",'Mapa final'!$AL$19="Catastrófico"),CONCATENATE("R2C",'Mapa final'!$S$19),"")</f>
        <v/>
      </c>
      <c r="AN32" s="37" t="str">
        <f ca="1">IF(AND('Mapa final'!$AJ$20="Media",'Mapa final'!$AL$20="Catastrófico"),CONCATENATE("R2C",'Mapa final'!$S$20),"")</f>
        <v/>
      </c>
      <c r="AO32" s="69"/>
      <c r="AP32" s="505" t="s">
        <v>80</v>
      </c>
      <c r="AQ32" s="506"/>
      <c r="AR32" s="506"/>
      <c r="AS32" s="506"/>
      <c r="AT32" s="506"/>
      <c r="AU32" s="507"/>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row>
    <row r="33" spans="2:77" ht="15" customHeight="1" x14ac:dyDescent="0.25">
      <c r="B33" s="69"/>
      <c r="C33" s="370"/>
      <c r="D33" s="370"/>
      <c r="E33" s="371"/>
      <c r="F33" s="482"/>
      <c r="G33" s="468"/>
      <c r="H33" s="468"/>
      <c r="I33" s="468"/>
      <c r="J33" s="469"/>
      <c r="K33" s="53" t="str">
        <f>IF(AND('Mapa final'!$AJ$21="Media",'Mapa final'!$AL$21="Leve"),CONCATENATE("R2C",'Mapa final'!$S$21),"")</f>
        <v/>
      </c>
      <c r="L33" s="54" t="str">
        <f>IF(AND('Mapa final'!$AJ$22="Media",'Mapa final'!$AL$22="Leve"),CONCATENATE("R2C",'Mapa final'!$S$22),"")</f>
        <v/>
      </c>
      <c r="M33" s="54" t="str">
        <f>IF(AND('Mapa final'!$AJ$23="Media",'Mapa final'!$AL$23="Leve"),CONCATENATE("R2C",'Mapa final'!$S$23),"")</f>
        <v/>
      </c>
      <c r="N33" s="54" t="str">
        <f>IF(AND('Mapa final'!$AJ$24="Media",'Mapa final'!$AL$24="Leve"),CONCATENATE("R2C",'Mapa final'!$S$24),"")</f>
        <v/>
      </c>
      <c r="O33" s="54" t="str">
        <f>IF(AND('Mapa final'!$AJ$25="Media",'Mapa final'!$AL$25="Leve"),CONCATENATE("R2C",'Mapa final'!$S$25),"")</f>
        <v/>
      </c>
      <c r="P33" s="55" t="str">
        <f>IF(AND('Mapa final'!$AJ$26="Media",'Mapa final'!$AL$26="Leve"),CONCATENATE("R2C",'Mapa final'!$S$26),"")</f>
        <v/>
      </c>
      <c r="Q33" s="53" t="str">
        <f>IF(AND('Mapa final'!$AJ$21="Media",'Mapa final'!$AL$21="Menor"),CONCATENATE("R2C",'Mapa final'!$S$21),"")</f>
        <v/>
      </c>
      <c r="R33" s="54" t="str">
        <f>IF(AND('Mapa final'!$AJ$22="Media",'Mapa final'!$AL$22="Menor"),CONCATENATE("R2C",'Mapa final'!$S$22),"")</f>
        <v/>
      </c>
      <c r="S33" s="54" t="str">
        <f>IF(AND('Mapa final'!$AJ$23="Media",'Mapa final'!$AL$23="Menor"),CONCATENATE("R2C",'Mapa final'!$S$23),"")</f>
        <v/>
      </c>
      <c r="T33" s="54" t="str">
        <f>IF(AND('Mapa final'!$AJ$24="Media",'Mapa final'!$AL$24="Menor"),CONCATENATE("R2C",'Mapa final'!$S$24),"")</f>
        <v/>
      </c>
      <c r="U33" s="54" t="str">
        <f>IF(AND('Mapa final'!$AJ$25="Media",'Mapa final'!$AL$25="Menor"),CONCATENATE("R2C",'Mapa final'!$S$25),"")</f>
        <v/>
      </c>
      <c r="V33" s="55" t="str">
        <f>IF(AND('Mapa final'!$AJ$26="Media",'Mapa final'!$AL$26="Menor"),CONCATENATE("R2C",'Mapa final'!$S$26),"")</f>
        <v/>
      </c>
      <c r="W33" s="53" t="str">
        <f>IF(AND('Mapa final'!$AJ$21="Media",'Mapa final'!$AL$21="Moderado"),CONCATENATE("R2C",'Mapa final'!$S$21),"")</f>
        <v/>
      </c>
      <c r="X33" s="54" t="str">
        <f>IF(AND('Mapa final'!$AJ$22="Media",'Mapa final'!$AL$22="Moderado"),CONCATENATE("R2C",'Mapa final'!$S$22),"")</f>
        <v/>
      </c>
      <c r="Y33" s="54" t="str">
        <f>IF(AND('Mapa final'!$AJ$23="Media",'Mapa final'!$AL$23="Moderado"),CONCATENATE("R2C",'Mapa final'!$S$23),"")</f>
        <v/>
      </c>
      <c r="Z33" s="54" t="str">
        <f>IF(AND('Mapa final'!$AJ$24="Media",'Mapa final'!$AL$24="Moderado"),CONCATENATE("R2C",'Mapa final'!$S$24),"")</f>
        <v/>
      </c>
      <c r="AA33" s="54" t="str">
        <f>IF(AND('Mapa final'!$AJ$25="Media",'Mapa final'!$AL$25="Moderado"),CONCATENATE("R2C",'Mapa final'!$S$25),"")</f>
        <v/>
      </c>
      <c r="AB33" s="55" t="str">
        <f>IF(AND('Mapa final'!$AJ$26="Media",'Mapa final'!$AL$26="Moderado"),CONCATENATE("R2C",'Mapa final'!$S$26),"")</f>
        <v/>
      </c>
      <c r="AC33" s="38" t="str">
        <f>IF(AND('Mapa final'!$AJ$21="Media",'Mapa final'!$AL$21="Mayor"),CONCATENATE("R2C",'Mapa final'!$S$21),"")</f>
        <v/>
      </c>
      <c r="AD33" s="39" t="str">
        <f>IF(AND('Mapa final'!$AJ$22="Muy Alta",'Mapa final'!$AL$22="Mayor"),CONCATENATE("R2C",'Mapa final'!$S$22),"")</f>
        <v/>
      </c>
      <c r="AE33" s="39" t="str">
        <f>IF(AND('Mapa final'!$AJ$23="Media",'Mapa final'!$AL$23="Mayor"),CONCATENATE("R2C",'Mapa final'!$S$23),"")</f>
        <v/>
      </c>
      <c r="AF33" s="39" t="str">
        <f>IF(AND('Mapa final'!$AJ$24="Media",'Mapa final'!$AL$24="Mayor"),CONCATENATE("R2C",'Mapa final'!$S$24),"")</f>
        <v/>
      </c>
      <c r="AG33" s="39" t="str">
        <f>IF(AND('Mapa final'!$AJ$25="Media",'Mapa final'!$AL$25="Mayor"),CONCATENATE("R2C",'Mapa final'!$S$25),"")</f>
        <v/>
      </c>
      <c r="AH33" s="40" t="str">
        <f>IF(AND('Mapa final'!$AJ$26="Media",'Mapa final'!$AL$26="Mayor"),CONCATENATE("R2C",'Mapa final'!$S$26),"")</f>
        <v/>
      </c>
      <c r="AI33" s="41" t="str">
        <f>IF(AND('Mapa final'!$AJ$21="Media",'Mapa final'!$AL$21="Catastrófico"),CONCATENATE("R2C",'Mapa final'!$S$21),"")</f>
        <v/>
      </c>
      <c r="AJ33" s="42" t="str">
        <f>IF(AND('Mapa final'!$AJ$22="Media",'Mapa final'!$AL$22="Catastrófico"),CONCATENATE("R2C",'Mapa final'!$S$22),"")</f>
        <v/>
      </c>
      <c r="AK33" s="42" t="str">
        <f>IF(AND('Mapa final'!$AJ$23="Media",'Mapa final'!$AL$23="Catastrófico"),CONCATENATE("R2C",'Mapa final'!$S$23),"")</f>
        <v/>
      </c>
      <c r="AL33" s="42" t="str">
        <f>IF(AND('Mapa final'!$AJ$24="Media",'Mapa final'!$AL$24="Catastrófico"),CONCATENATE("R2C",'Mapa final'!$S$24),"")</f>
        <v/>
      </c>
      <c r="AM33" s="42" t="str">
        <f>IF(AND('Mapa final'!$AJ$25="Media",'Mapa final'!$AL$25="Catastrófico"),CONCATENATE("R2C",'Mapa final'!$S$25),"")</f>
        <v/>
      </c>
      <c r="AN33" s="43" t="str">
        <f>IF(AND('Mapa final'!$AJ$26="Media",'Mapa final'!$AL$26="Catastrófico"),CONCATENATE("R2C",'Mapa final'!$S$26),"")</f>
        <v/>
      </c>
      <c r="AO33" s="69"/>
      <c r="AP33" s="508"/>
      <c r="AQ33" s="509"/>
      <c r="AR33" s="509"/>
      <c r="AS33" s="509"/>
      <c r="AT33" s="509"/>
      <c r="AU33" s="510"/>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row>
    <row r="34" spans="2:77" ht="15" customHeight="1" x14ac:dyDescent="0.25">
      <c r="B34" s="69"/>
      <c r="C34" s="370"/>
      <c r="D34" s="370"/>
      <c r="E34" s="371"/>
      <c r="F34" s="467"/>
      <c r="G34" s="468"/>
      <c r="H34" s="468"/>
      <c r="I34" s="468"/>
      <c r="J34" s="469"/>
      <c r="K34" s="53" t="str">
        <f>IF(AND('Mapa final'!$AJ$27="Media",'Mapa final'!$AL$27="Leve"),CONCATENATE("R2C",'Mapa final'!$S$27),"")</f>
        <v/>
      </c>
      <c r="L34" s="54" t="str">
        <f>IF(AND('Mapa final'!$AJ$28="Media",'Mapa final'!$AL$28="Leve"),CONCATENATE("R2C",'Mapa final'!$S$28),"")</f>
        <v/>
      </c>
      <c r="M34" s="54" t="str">
        <f>IF(AND('Mapa final'!$AJ$29="Media",'Mapa final'!$AL$29="Leve"),CONCATENATE("R2C",'Mapa final'!$S$29),"")</f>
        <v/>
      </c>
      <c r="N34" s="54" t="str">
        <f>IF(AND('Mapa final'!$AJ$30="Media",'Mapa final'!$AL$30="Leve"),CONCATENATE("R2C",'Mapa final'!$S$30),"")</f>
        <v/>
      </c>
      <c r="O34" s="54" t="str">
        <f>IF(AND('Mapa final'!$AJ$31="Media",'Mapa final'!$AL$31="Leve"),CONCATENATE("R2C",'Mapa final'!$S$31),"")</f>
        <v/>
      </c>
      <c r="P34" s="55" t="str">
        <f>IF(AND('Mapa final'!$AJ$32="Media",'Mapa final'!$AL$32="Leve"),CONCATENATE("R2C",'Mapa final'!$S$32),"")</f>
        <v/>
      </c>
      <c r="Q34" s="53" t="str">
        <f>IF(AND('Mapa final'!$AJ$27="Media",'Mapa final'!$AL$27="Menor"),CONCATENATE("R2C",'Mapa final'!$S$27),"")</f>
        <v/>
      </c>
      <c r="R34" s="54" t="str">
        <f>IF(AND('Mapa final'!$AJ$28="Media",'Mapa final'!$AL$28="Menor"),CONCATENATE("R2C",'Mapa final'!$S$28),"")</f>
        <v/>
      </c>
      <c r="S34" s="54" t="str">
        <f>IF(AND('Mapa final'!$AJ$29="Media",'Mapa final'!$AL$29="Menor"),CONCATENATE("R2C",'Mapa final'!$S$29),"")</f>
        <v/>
      </c>
      <c r="T34" s="54" t="str">
        <f>IF(AND('Mapa final'!$AJ$30="Media",'Mapa final'!$AL$30="Menor"),CONCATENATE("R2C",'Mapa final'!$S$30),"")</f>
        <v/>
      </c>
      <c r="U34" s="54" t="str">
        <f>IF(AND('Mapa final'!$AJ$31="Media",'Mapa final'!$AL$31="Menor"),CONCATENATE("R2C",'Mapa final'!$S$31),"")</f>
        <v/>
      </c>
      <c r="V34" s="55" t="str">
        <f>IF(AND('Mapa final'!$AJ$32="Media",'Mapa final'!$AL$32="Menor"),CONCATENATE("R2C",'Mapa final'!$S$32),"")</f>
        <v/>
      </c>
      <c r="W34" s="53" t="str">
        <f>IF(AND('Mapa final'!$AJ$27="Media",'Mapa final'!$AL$27="Moderado"),CONCATENATE("R2C",'Mapa final'!$S$27),"")</f>
        <v/>
      </c>
      <c r="X34" s="54" t="str">
        <f>IF(AND('Mapa final'!$AJ$28="Media",'Mapa final'!$AL$28="Moderado"),CONCATENATE("R2C",'Mapa final'!$S$28),"")</f>
        <v/>
      </c>
      <c r="Y34" s="54" t="str">
        <f>IF(AND('Mapa final'!$AJ$29="Media",'Mapa final'!$AL$29="Moderado"),CONCATENATE("R2C",'Mapa final'!$S$29),"")</f>
        <v/>
      </c>
      <c r="Z34" s="54" t="str">
        <f>IF(AND('Mapa final'!$AJ$30="Media",'Mapa final'!$AL$30="Moderado"),CONCATENATE("R2C",'Mapa final'!$S$30),"")</f>
        <v/>
      </c>
      <c r="AA34" s="54" t="str">
        <f>IF(AND('Mapa final'!$AJ$31="Media",'Mapa final'!$AL$31="Moderado"),CONCATENATE("R2C",'Mapa final'!$S$31),"")</f>
        <v/>
      </c>
      <c r="AB34" s="55" t="str">
        <f>IF(AND('Mapa final'!$AJ$32="Media",'Mapa final'!$AL$32="Moderado"),CONCATENATE("R2C",'Mapa final'!$S$32),"")</f>
        <v/>
      </c>
      <c r="AC34" s="38" t="str">
        <f>IF(AND('Mapa final'!$AJ$27="Media",'Mapa final'!$AL$27="Mayor"),CONCATENATE("R2C",'Mapa final'!$S$27),"")</f>
        <v/>
      </c>
      <c r="AD34" s="39" t="str">
        <f>IF(AND('Mapa final'!$AJ$28="Media",'Mapa final'!$AL$28="Mayor"),CONCATENATE("R2C",'Mapa final'!$S$28),"")</f>
        <v/>
      </c>
      <c r="AE34" s="39" t="str">
        <f>IF(AND('Mapa final'!$AJ$29="Media",'Mapa final'!$AL$29="Mayor"),CONCATENATE("R2C",'Mapa final'!$S$29),"")</f>
        <v/>
      </c>
      <c r="AF34" s="39" t="str">
        <f>IF(AND('Mapa final'!$AJ$30="Media",'Mapa final'!$AL$30="Mayor"),CONCATENATE("R2C",'Mapa final'!$S$30),"")</f>
        <v/>
      </c>
      <c r="AG34" s="39" t="str">
        <f>IF(AND('Mapa final'!$AJ$31="Media",'Mapa final'!$AL$31="Mayor"),CONCATENATE("R2C",'Mapa final'!$S$31),"")</f>
        <v/>
      </c>
      <c r="AH34" s="40" t="str">
        <f>IF(AND('Mapa final'!$AJ$32="Media",'Mapa final'!$AL$32="Mayor"),CONCATENATE("R2C",'Mapa final'!$S$32),"")</f>
        <v/>
      </c>
      <c r="AI34" s="41" t="str">
        <f>IF(AND('Mapa final'!$AJ$27="Media",'Mapa final'!$AL$27="Catastrófico"),CONCATENATE("R2C",'Mapa final'!$S$27),"")</f>
        <v/>
      </c>
      <c r="AJ34" s="42" t="str">
        <f>IF(AND('Mapa final'!$AJ$28="Media",'Mapa final'!$AL$28="Catastrófico"),CONCATENATE("R2C",'Mapa final'!$S$28),"")</f>
        <v/>
      </c>
      <c r="AK34" s="42" t="str">
        <f>IF(AND('Mapa final'!$AJ$29="Media",'Mapa final'!$AL$29="Catastrófico"),CONCATENATE("R2C",'Mapa final'!$S$29),"")</f>
        <v/>
      </c>
      <c r="AL34" s="42" t="str">
        <f>IF(AND('Mapa final'!$AJ$30="Media",'Mapa final'!$AL$30="Catastrófico"),CONCATENATE("R2C",'Mapa final'!$S$30),"")</f>
        <v/>
      </c>
      <c r="AM34" s="42" t="str">
        <f>IF(AND('Mapa final'!$AJ$31="Media",'Mapa final'!$AL$31="Catastrófico"),CONCATENATE("R2C",'Mapa final'!$S$31),"")</f>
        <v/>
      </c>
      <c r="AN34" s="43" t="str">
        <f>IF(AND('Mapa final'!$AJ$32="Media",'Mapa final'!$AL$32="Catastrófico"),CONCATENATE("R2C",'Mapa final'!$S$32),"")</f>
        <v/>
      </c>
      <c r="AO34" s="69"/>
      <c r="AP34" s="508"/>
      <c r="AQ34" s="509"/>
      <c r="AR34" s="509"/>
      <c r="AS34" s="509"/>
      <c r="AT34" s="509"/>
      <c r="AU34" s="510"/>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row>
    <row r="35" spans="2:77" ht="15" customHeight="1" x14ac:dyDescent="0.25">
      <c r="B35" s="69"/>
      <c r="C35" s="370"/>
      <c r="D35" s="370"/>
      <c r="E35" s="371"/>
      <c r="F35" s="467"/>
      <c r="G35" s="468"/>
      <c r="H35" s="468"/>
      <c r="I35" s="468"/>
      <c r="J35" s="469"/>
      <c r="K35" s="53" t="str">
        <f>IF(AND('Mapa final'!$AJ$33="Media",'Mapa final'!$AL$33="Leve"),CONCATENATE("R2C",'Mapa final'!$S$33),"")</f>
        <v/>
      </c>
      <c r="L35" s="54" t="str">
        <f>IF(AND('Mapa final'!$AJ$34="Media",'Mapa final'!$AL$34="Leve"),CONCATENATE("R2C",'Mapa final'!$S$34),"")</f>
        <v/>
      </c>
      <c r="M35" s="54" t="str">
        <f>IF(AND('Mapa final'!$AJ$35="Media",'Mapa final'!$AL$35="Leve"),CONCATENATE("R2C",'Mapa final'!$S$35),"")</f>
        <v/>
      </c>
      <c r="N35" s="54" t="str">
        <f>IF(AND('Mapa final'!$AJ$36="Media",'Mapa final'!$AL$36="Leve"),CONCATENATE("R2C",'Mapa final'!$S$36),"")</f>
        <v/>
      </c>
      <c r="O35" s="54" t="str">
        <f>IF(AND('Mapa final'!$AJ$37="Media",'Mapa final'!$AL$37="Leve"),CONCATENATE("R2C",'Mapa final'!$S$37),"")</f>
        <v/>
      </c>
      <c r="P35" s="55" t="str">
        <f>IF(AND('Mapa final'!$AJ$38="Media",'Mapa final'!$AL$38="Leve"),CONCATENATE("R2C",'Mapa final'!$S$38),"")</f>
        <v/>
      </c>
      <c r="Q35" s="53" t="str">
        <f>IF(AND('Mapa final'!$AJ$33="Media",'Mapa final'!$AL$33="Menor"),CONCATENATE("R2C",'Mapa final'!$S$33),"")</f>
        <v/>
      </c>
      <c r="R35" s="54" t="str">
        <f>IF(AND('Mapa final'!$AJ$34="Media",'Mapa final'!$AL$34="Menor"),CONCATENATE("R2C",'Mapa final'!$S$34),"")</f>
        <v/>
      </c>
      <c r="S35" s="54" t="str">
        <f>IF(AND('Mapa final'!$AJ$35="Media",'Mapa final'!$AL$35="Menor"),CONCATENATE("R2C",'Mapa final'!$S$35),"")</f>
        <v/>
      </c>
      <c r="T35" s="54" t="str">
        <f>IF(AND('Mapa final'!$AJ$36="Media",'Mapa final'!$AL$36="Menor"),CONCATENATE("R2C",'Mapa final'!$S$36),"")</f>
        <v/>
      </c>
      <c r="U35" s="54" t="str">
        <f>IF(AND('Mapa final'!$AJ$37="Media",'Mapa final'!$AL$37="LMenor"),CONCATENATE("R2C",'Mapa final'!$S$37),"")</f>
        <v/>
      </c>
      <c r="V35" s="55" t="str">
        <f>IF(AND('Mapa final'!$AJ$38="Media",'Mapa final'!$AL$38="Menor"),CONCATENATE("R2C",'Mapa final'!$S$38),"")</f>
        <v/>
      </c>
      <c r="W35" s="53" t="str">
        <f>IF(AND('Mapa final'!$AJ$33="Media",'Mapa final'!$AL$33="Moderado"),CONCATENATE("R2C",'Mapa final'!$S$33),"")</f>
        <v/>
      </c>
      <c r="X35" s="54" t="str">
        <f>IF(AND('Mapa final'!$AJ$34="Media",'Mapa final'!$AL$34="Moderado"),CONCATENATE("R2C",'Mapa final'!$S$34),"")</f>
        <v/>
      </c>
      <c r="Y35" s="54" t="str">
        <f>IF(AND('Mapa final'!$AJ$35="Media",'Mapa final'!$AL$35="Moderado"),CONCATENATE("R2C",'Mapa final'!$S$35),"")</f>
        <v/>
      </c>
      <c r="Z35" s="54" t="str">
        <f>IF(AND('Mapa final'!$AJ$36="Media",'Mapa final'!$AL$36="Moderado"),CONCATENATE("R2C",'Mapa final'!$S$36),"")</f>
        <v/>
      </c>
      <c r="AA35" s="54" t="str">
        <f>IF(AND('Mapa final'!$AJ$37="Media",'Mapa final'!$AL$37="Moderado"),CONCATENATE("R2C",'Mapa final'!$S$37),"")</f>
        <v/>
      </c>
      <c r="AB35" s="55" t="str">
        <f>IF(AND('Mapa final'!$AJ$38="Media",'Mapa final'!$AL$38="Moderado"),CONCATENATE("R2C",'Mapa final'!$S$38),"")</f>
        <v/>
      </c>
      <c r="AC35" s="38" t="str">
        <f>IF(AND('Mapa final'!$AJ$33="Media",'Mapa final'!$AL$33="Mayor"),CONCATENATE("R2C",'Mapa final'!$S$33),"")</f>
        <v/>
      </c>
      <c r="AD35" s="39" t="str">
        <f>IF(AND('Mapa final'!$AJ$34="Media",'Mapa final'!$AL$34="Mayor"),CONCATENATE("R2C",'Mapa final'!$S$34),"")</f>
        <v/>
      </c>
      <c r="AE35" s="39" t="str">
        <f>IF(AND('Mapa final'!$AJ$35="Media",'Mapa final'!$AL$35="Mayor"),CONCATENATE("R2C",'Mapa final'!$S$35),"")</f>
        <v/>
      </c>
      <c r="AF35" s="39" t="str">
        <f>IF(AND('Mapa final'!$AJ$36="Media",'Mapa final'!$AL$36="Mayor"),CONCATENATE("R2C",'Mapa final'!$S$36),"")</f>
        <v/>
      </c>
      <c r="AG35" s="39" t="str">
        <f>IF(AND('Mapa final'!$AJ$37="Media",'Mapa final'!$AL$37="Mayor"),CONCATENATE("R2C",'Mapa final'!$S$37),"")</f>
        <v/>
      </c>
      <c r="AH35" s="40" t="str">
        <f>IF(AND('Mapa final'!$AJ$38="Media",'Mapa final'!$AL$38="Mayor"),CONCATENATE("R2C",'Mapa final'!$S$38),"")</f>
        <v/>
      </c>
      <c r="AI35" s="41" t="str">
        <f>IF(AND('Mapa final'!$AJ$33="Media",'Mapa final'!$AL$33="Catastrófico"),CONCATENATE("R2C",'Mapa final'!$S$33),"")</f>
        <v/>
      </c>
      <c r="AJ35" s="42" t="str">
        <f>IF(AND('Mapa final'!$AJ$34="Media",'Mapa final'!$AL$34="Catastrófico"),CONCATENATE("R2C",'Mapa final'!$S$34),"")</f>
        <v/>
      </c>
      <c r="AK35" s="42" t="str">
        <f>IF(AND('Mapa final'!$AJ$35="Media",'Mapa final'!$AL$35="Catastrófico"),CONCATENATE("R2C",'Mapa final'!$S$35),"")</f>
        <v/>
      </c>
      <c r="AL35" s="42" t="str">
        <f>IF(AND('Mapa final'!$AJ$36="Media",'Mapa final'!$AL$36="Catastrófico"),CONCATENATE("R2C",'Mapa final'!$S$36),"")</f>
        <v/>
      </c>
      <c r="AM35" s="42" t="str">
        <f>IF(AND('Mapa final'!$AJ$37="Media",'Mapa final'!$AL$37="LCatastrófico"),CONCATENATE("R2C",'Mapa final'!$S$37),"")</f>
        <v/>
      </c>
      <c r="AN35" s="43" t="str">
        <f>IF(AND('Mapa final'!$AJ$38="Media",'Mapa final'!$AL$38="Catastrófico"),CONCATENATE("R2C",'Mapa final'!$S$38),"")</f>
        <v/>
      </c>
      <c r="AO35" s="69"/>
      <c r="AP35" s="508"/>
      <c r="AQ35" s="509"/>
      <c r="AR35" s="509"/>
      <c r="AS35" s="509"/>
      <c r="AT35" s="509"/>
      <c r="AU35" s="510"/>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row>
    <row r="36" spans="2:77" ht="15" customHeight="1" x14ac:dyDescent="0.25">
      <c r="B36" s="69"/>
      <c r="C36" s="370"/>
      <c r="D36" s="370"/>
      <c r="E36" s="371"/>
      <c r="F36" s="467"/>
      <c r="G36" s="468"/>
      <c r="H36" s="468"/>
      <c r="I36" s="468"/>
      <c r="J36" s="469"/>
      <c r="K36" s="53" t="str">
        <f>IF(AND('Mapa final'!$AJ$39="Media",'Mapa final'!$AL$39="Leve"),CONCATENATE("R2C",'Mapa final'!$S$39),"")</f>
        <v/>
      </c>
      <c r="L36" s="54" t="str">
        <f>IF(AND('Mapa final'!$AJ$40="Media",'Mapa final'!$AL$40="Leve"),CONCATENATE("R2C",'Mapa final'!$S$40),"")</f>
        <v/>
      </c>
      <c r="M36" s="54" t="str">
        <f>IF(AND('Mapa final'!$AJ$41="Media",'Mapa final'!$AL$41="Leve"),CONCATENATE("R2C",'Mapa final'!$S$41),"")</f>
        <v/>
      </c>
      <c r="N36" s="54" t="str">
        <f>IF(AND('Mapa final'!$AJ$42="Media",'Mapa final'!$AL$42="Leve"),CONCATENATE("R2C",'Mapa final'!$S$42),"")</f>
        <v/>
      </c>
      <c r="O36" s="54" t="str">
        <f>IF(AND('Mapa final'!$AJ$43="Media",'Mapa final'!$AL$43="Leve"),CONCATENATE("R2C",'Mapa final'!$S$43),"")</f>
        <v/>
      </c>
      <c r="P36" s="55" t="str">
        <f>IF(AND('Mapa final'!$AJ$44="Media",'Mapa final'!$AL$44="Leve"),CONCATENATE("R2C",'Mapa final'!$S$44),"")</f>
        <v/>
      </c>
      <c r="Q36" s="53" t="str">
        <f>IF(AND('Mapa final'!$AJ$39="Media",'Mapa final'!$AL$39="Menor"),CONCATENATE("R2C",'Mapa final'!$S$39),"")</f>
        <v/>
      </c>
      <c r="R36" s="54" t="str">
        <f>IF(AND('Mapa final'!$AJ$40="Media",'Mapa final'!$AL$40="Menor"),CONCATENATE("R2C",'Mapa final'!$S$40),"")</f>
        <v/>
      </c>
      <c r="S36" s="54" t="str">
        <f>IF(AND('Mapa final'!$AJ$41="Media",'Mapa final'!$AL$41="Menor"),CONCATENATE("R2C",'Mapa final'!$S$41),"")</f>
        <v/>
      </c>
      <c r="T36" s="54" t="str">
        <f>IF(AND('Mapa final'!$AJ$42="Media",'Mapa final'!$AL$42="Menor"),CONCATENATE("R2C",'Mapa final'!$S$42),"")</f>
        <v/>
      </c>
      <c r="U36" s="54" t="str">
        <f>IF(AND('Mapa final'!$AJ$43="Media",'Mapa final'!$AL$43="Menor"),CONCATENATE("R2C",'Mapa final'!$S$43),"")</f>
        <v/>
      </c>
      <c r="V36" s="55" t="str">
        <f>IF(AND('Mapa final'!$AJ$44="Media",'Mapa final'!$AL$44="Menor"),CONCATENATE("R2C",'Mapa final'!$S$44),"")</f>
        <v/>
      </c>
      <c r="W36" s="53" t="str">
        <f>IF(AND('Mapa final'!$AJ$39="Media",'Mapa final'!$AL$39="Moderado"),CONCATENATE("R2C",'Mapa final'!$S$39),"")</f>
        <v/>
      </c>
      <c r="X36" s="54" t="str">
        <f>IF(AND('Mapa final'!$AJ$40="Media",'Mapa final'!$AL$40="Moderado"),CONCATENATE("R2C",'Mapa final'!$S$40),"")</f>
        <v/>
      </c>
      <c r="Y36" s="54" t="str">
        <f>IF(AND('Mapa final'!$AJ$41="Media",'Mapa final'!$AL$41="Moderado"),CONCATENATE("R2C",'Mapa final'!$S$41),"")</f>
        <v/>
      </c>
      <c r="Z36" s="54" t="str">
        <f>IF(AND('Mapa final'!$AJ$42="Media",'Mapa final'!$AL$42="Moderado"),CONCATENATE("R2C",'Mapa final'!$S$42),"")</f>
        <v/>
      </c>
      <c r="AA36" s="54" t="str">
        <f>IF(AND('Mapa final'!$AJ$43="Media",'Mapa final'!$AL$43="Moderado"),CONCATENATE("R2C",'Mapa final'!$S$43),"")</f>
        <v/>
      </c>
      <c r="AB36" s="55" t="str">
        <f>IF(AND('Mapa final'!$AJ$44="Media",'Mapa final'!$AL$44="Moderado"),CONCATENATE("R2C",'Mapa final'!$S$44),"")</f>
        <v/>
      </c>
      <c r="AC36" s="38" t="str">
        <f>IF(AND('Mapa final'!$AJ$39="Media",'Mapa final'!$AL$39="Mayor"),CONCATENATE("R2C",'Mapa final'!$S$39),"")</f>
        <v/>
      </c>
      <c r="AD36" s="39" t="str">
        <f>IF(AND('Mapa final'!$AJ$40="Media",'Mapa final'!$AL$40="Mayor"),CONCATENATE("R2C",'Mapa final'!$S$40),"")</f>
        <v/>
      </c>
      <c r="AE36" s="39" t="str">
        <f>IF(AND('Mapa final'!$AJ$41="Media",'Mapa final'!$AL$41="Mayor"),CONCATENATE("R2C",'Mapa final'!$S$41),"")</f>
        <v/>
      </c>
      <c r="AF36" s="39" t="str">
        <f>IF(AND('Mapa final'!$AJ$42="Media",'Mapa final'!$AL$42="Mayor"),CONCATENATE("R2C",'Mapa final'!$S$42),"")</f>
        <v/>
      </c>
      <c r="AG36" s="39" t="str">
        <f>IF(AND('Mapa final'!$AJ$43="Media",'Mapa final'!$AL$43="Mayor"),CONCATENATE("R2C",'Mapa final'!$S$43),"")</f>
        <v/>
      </c>
      <c r="AH36" s="40" t="str">
        <f>IF(AND('Mapa final'!$AJ$44="Media",'Mapa final'!$AL$44="Mayor"),CONCATENATE("R2C",'Mapa final'!$S$44),"")</f>
        <v/>
      </c>
      <c r="AI36" s="41" t="str">
        <f>IF(AND('Mapa final'!$AJ$39="Media",'Mapa final'!$AL$39="Catastrófico"),CONCATENATE("R2C",'Mapa final'!$S$39),"")</f>
        <v/>
      </c>
      <c r="AJ36" s="42" t="str">
        <f>IF(AND('Mapa final'!$AJ$40="Media",'Mapa final'!$AL$40="Catastrófico"),CONCATENATE("R2C",'Mapa final'!$S$40),"")</f>
        <v/>
      </c>
      <c r="AK36" s="42" t="str">
        <f>IF(AND('Mapa final'!$AJ$41="Media",'Mapa final'!$AL$41="Catastrófico"),CONCATENATE("R2C",'Mapa final'!$S$41),"")</f>
        <v/>
      </c>
      <c r="AL36" s="42" t="str">
        <f>IF(AND('Mapa final'!$AJ$42="Media",'Mapa final'!$AL$42="Catastrófico"),CONCATENATE("R2C",'Mapa final'!$S$42),"")</f>
        <v/>
      </c>
      <c r="AM36" s="42" t="str">
        <f>IF(AND('Mapa final'!$AJ$43="Media",'Mapa final'!$AL$43="Catastrófico"),CONCATENATE("R2C",'Mapa final'!$S$43),"")</f>
        <v/>
      </c>
      <c r="AN36" s="43" t="str">
        <f>IF(AND('Mapa final'!$AJ$44="Media",'Mapa final'!$AL$44="Catastrófico"),CONCATENATE("R2C",'Mapa final'!$S$44),"")</f>
        <v/>
      </c>
      <c r="AO36" s="69"/>
      <c r="AP36" s="508"/>
      <c r="AQ36" s="509"/>
      <c r="AR36" s="509"/>
      <c r="AS36" s="509"/>
      <c r="AT36" s="509"/>
      <c r="AU36" s="510"/>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row>
    <row r="37" spans="2:77" ht="15" customHeight="1" x14ac:dyDescent="0.25">
      <c r="B37" s="69"/>
      <c r="C37" s="370"/>
      <c r="D37" s="370"/>
      <c r="E37" s="371"/>
      <c r="F37" s="467"/>
      <c r="G37" s="468"/>
      <c r="H37" s="468"/>
      <c r="I37" s="468"/>
      <c r="J37" s="469"/>
      <c r="K37" s="53" t="str">
        <f>IF(AND('Mapa final'!$AJ$45="Media",'Mapa final'!$AL$45="Leve"),CONCATENATE("R2C",'Mapa final'!$S$45),"")</f>
        <v/>
      </c>
      <c r="L37" s="54" t="str">
        <f>IF(AND('Mapa final'!$AJ$46="Media",'Mapa final'!$AL$46="Leve"),CONCATENATE("R2C",'Mapa final'!$S$46),"")</f>
        <v/>
      </c>
      <c r="M37" s="54" t="str">
        <f>IF(AND('Mapa final'!$AJ$47="Media",'Mapa final'!$AL$47="Leve"),CONCATENATE("R2C",'Mapa final'!$S$47),"")</f>
        <v/>
      </c>
      <c r="N37" s="54" t="str">
        <f>IF(AND('Mapa final'!$AJ$48="Media",'Mapa final'!$AL$48="Leve"),CONCATENATE("R2C",'Mapa final'!$S$48),"")</f>
        <v/>
      </c>
      <c r="O37" s="54" t="str">
        <f>IF(AND('Mapa final'!$AJ$49="Media",'Mapa final'!$AL$49="Leve"),CONCATENATE("R2C",'Mapa final'!$S$49),"")</f>
        <v/>
      </c>
      <c r="P37" s="55" t="str">
        <f>IF(AND('Mapa final'!$AJ$60="Media",'Mapa final'!$AL$50="Leve"),CONCATENATE("R2C",'Mapa final'!$S$50),"")</f>
        <v/>
      </c>
      <c r="Q37" s="53" t="str">
        <f>IF(AND('Mapa final'!$AJ$45="Media",'Mapa final'!$AL$45="Menor"),CONCATENATE("R2C",'Mapa final'!$S$45),"")</f>
        <v/>
      </c>
      <c r="R37" s="54" t="str">
        <f>IF(AND('Mapa final'!$AJ$46="Media",'Mapa final'!$AL$46="Menor"),CONCATENATE("R2C",'Mapa final'!$S$46),"")</f>
        <v/>
      </c>
      <c r="S37" s="54" t="str">
        <f>IF(AND('Mapa final'!$AJ$47="Media",'Mapa final'!$AL$47="Menor"),CONCATENATE("R2C",'Mapa final'!$S$47),"")</f>
        <v/>
      </c>
      <c r="T37" s="54" t="str">
        <f>IF(AND('Mapa final'!$AJ$48="Media",'Mapa final'!$AL$48="Menor"),CONCATENATE("R2C",'Mapa final'!$S$48),"")</f>
        <v/>
      </c>
      <c r="U37" s="54" t="str">
        <f>IF(AND('Mapa final'!$AJ$49="Media",'Mapa final'!$AL$49="Menor"),CONCATENATE("R2C",'Mapa final'!$S$49),"")</f>
        <v/>
      </c>
      <c r="V37" s="55" t="str">
        <f>IF(AND('Mapa final'!$AJ$60="Media",'Mapa final'!$AL$50="Menor"),CONCATENATE("R2C",'Mapa final'!$S$50),"")</f>
        <v/>
      </c>
      <c r="W37" s="53" t="str">
        <f>IF(AND('Mapa final'!$AJ$45="Media",'Mapa final'!$AL$45="Moderado"),CONCATENATE("R2C",'Mapa final'!$S$45),"")</f>
        <v/>
      </c>
      <c r="X37" s="54" t="str">
        <f>IF(AND('Mapa final'!$AJ$46="Media",'Mapa final'!$AL$46="Moderado"),CONCATENATE("R2C",'Mapa final'!$S$46),"")</f>
        <v/>
      </c>
      <c r="Y37" s="54" t="str">
        <f>IF(AND('Mapa final'!$AJ$47="Media",'Mapa final'!$AL$47="Moderado"),CONCATENATE("R2C",'Mapa final'!$S$47),"")</f>
        <v/>
      </c>
      <c r="Z37" s="54" t="str">
        <f>IF(AND('Mapa final'!$AJ$48="Media",'Mapa final'!$AL$48="Moderado"),CONCATENATE("R2C",'Mapa final'!$S$48),"")</f>
        <v/>
      </c>
      <c r="AA37" s="54" t="str">
        <f>IF(AND('Mapa final'!$AJ$49="Media",'Mapa final'!$AL$49="Moderado"),CONCATENATE("R2C",'Mapa final'!$S$49),"")</f>
        <v/>
      </c>
      <c r="AB37" s="55" t="str">
        <f>IF(AND('Mapa final'!$AJ$60="Media",'Mapa final'!$AL$50="Moderado"),CONCATENATE("R2C",'Mapa final'!$S$50),"")</f>
        <v/>
      </c>
      <c r="AC37" s="38" t="str">
        <f>IF(AND('Mapa final'!$AJ$45="Media",'Mapa final'!$AL$45="Mayor"),CONCATENATE("R2C",'Mapa final'!$S$45),"")</f>
        <v/>
      </c>
      <c r="AD37" s="39" t="str">
        <f>IF(AND('Mapa final'!$AJ$46="Media",'Mapa final'!$AL$46="Mayor"),CONCATENATE("R2C",'Mapa final'!$S$46),"")</f>
        <v/>
      </c>
      <c r="AE37" s="39" t="str">
        <f>IF(AND('Mapa final'!$AJ$47="Media",'Mapa final'!$AL$47="Mayor"),CONCATENATE("R2C",'Mapa final'!$S$47),"")</f>
        <v/>
      </c>
      <c r="AF37" s="39" t="str">
        <f>IF(AND('Mapa final'!$AJ$48="Media",'Mapa final'!$AL$48="Mayor"),CONCATENATE("R2C",'Mapa final'!$S$48),"")</f>
        <v/>
      </c>
      <c r="AG37" s="39" t="str">
        <f>IF(AND('Mapa final'!$AJ$49="Media",'Mapa final'!$AL$49="Mayor"),CONCATENATE("R2C",'Mapa final'!$S$49),"")</f>
        <v/>
      </c>
      <c r="AH37" s="40" t="str">
        <f>IF(AND('Mapa final'!$AJ$60="Media",'Mapa final'!$AL$50="Mayor"),CONCATENATE("R2C",'Mapa final'!$S$50),"")</f>
        <v/>
      </c>
      <c r="AI37" s="41" t="str">
        <f>IF(AND('Mapa final'!$AJ$45="Media",'Mapa final'!$AL$45="Catastrófico"),CONCATENATE("R2C",'Mapa final'!$S$45),"")</f>
        <v/>
      </c>
      <c r="AJ37" s="42" t="str">
        <f>IF(AND('Mapa final'!$AJ$46="Media",'Mapa final'!$AL$46="Catastrófico"),CONCATENATE("R2C",'Mapa final'!$S$46),"")</f>
        <v/>
      </c>
      <c r="AK37" s="42" t="str">
        <f>IF(AND('Mapa final'!$AJ$47="Media",'Mapa final'!$AL$47="Catastrófico"),CONCATENATE("R2C",'Mapa final'!$S$47),"")</f>
        <v/>
      </c>
      <c r="AL37" s="42" t="str">
        <f>IF(AND('Mapa final'!$AJ$48="Media",'Mapa final'!$AL$48="Catastrófico"),CONCATENATE("R2C",'Mapa final'!$S$48),"")</f>
        <v/>
      </c>
      <c r="AM37" s="42" t="str">
        <f>IF(AND('Mapa final'!$AJ$49="Media",'Mapa final'!$AL$49="Catastrófico"),CONCATENATE("R2C",'Mapa final'!$S$49),"")</f>
        <v/>
      </c>
      <c r="AN37" s="43" t="str">
        <f>IF(AND('Mapa final'!$AJ$60="Media",'Mapa final'!$AL$50="Catastrófico"),CONCATENATE("R2C",'Mapa final'!$S$50),"")</f>
        <v/>
      </c>
      <c r="AO37" s="69"/>
      <c r="AP37" s="508"/>
      <c r="AQ37" s="509"/>
      <c r="AR37" s="509"/>
      <c r="AS37" s="509"/>
      <c r="AT37" s="509"/>
      <c r="AU37" s="510"/>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row>
    <row r="38" spans="2:77" ht="15" customHeight="1" x14ac:dyDescent="0.25">
      <c r="B38" s="69"/>
      <c r="C38" s="370"/>
      <c r="D38" s="370"/>
      <c r="E38" s="371"/>
      <c r="F38" s="467"/>
      <c r="G38" s="468"/>
      <c r="H38" s="468"/>
      <c r="I38" s="468"/>
      <c r="J38" s="469"/>
      <c r="K38" s="53" t="str">
        <f>IF(AND('Mapa final'!$AJ$51="Media",'Mapa final'!$AL$51="Leve"),CONCATENATE("R2C",'Mapa final'!$S$51),"")</f>
        <v/>
      </c>
      <c r="L38" s="54" t="str">
        <f>IF(AND('Mapa final'!$AJ$52="Media",'Mapa final'!$AL$52="Leve"),CONCATENATE("R2C",'Mapa final'!$S$52),"")</f>
        <v/>
      </c>
      <c r="M38" s="54" t="str">
        <f>IF(AND('Mapa final'!$AJ$53="Media",'Mapa final'!$AL$53="Leve"),CONCATENATE("R2C",'Mapa final'!$S$53),"")</f>
        <v/>
      </c>
      <c r="N38" s="54" t="str">
        <f>IF(AND('Mapa final'!$AJ$54="Media",'Mapa final'!$AL$54="Leve"),CONCATENATE("R2C",'Mapa final'!$S$54),"")</f>
        <v/>
      </c>
      <c r="O38" s="54" t="str">
        <f>IF(AND('Mapa final'!$AJ$55="Media",'Mapa final'!$AL$55="Leve"),CONCATENATE("R2C",'Mapa final'!$S$55),"")</f>
        <v/>
      </c>
      <c r="P38" s="55" t="str">
        <f>IF(AND('Mapa final'!$AJ$56="Media",'Mapa final'!$AL$56="Leve"),CONCATENATE("R2C",'Mapa final'!$S$56),"")</f>
        <v/>
      </c>
      <c r="Q38" s="53" t="str">
        <f>IF(AND('Mapa final'!$AJ$51="Media",'Mapa final'!$AL$51="Menor"),CONCATENATE("R2C",'Mapa final'!$S$51),"")</f>
        <v/>
      </c>
      <c r="R38" s="54" t="str">
        <f>IF(AND('Mapa final'!$AJ$52="Media",'Mapa final'!$AL$52="Menor"),CONCATENATE("R2C",'Mapa final'!$S$52),"")</f>
        <v/>
      </c>
      <c r="S38" s="54" t="str">
        <f>IF(AND('Mapa final'!$AJ$53="Media",'Mapa final'!$AL$53="Menor"),CONCATENATE("R2C",'Mapa final'!$S$53),"")</f>
        <v/>
      </c>
      <c r="T38" s="54" t="str">
        <f>IF(AND('Mapa final'!$AJ$54="Media",'Mapa final'!$AL$54="Menor"),CONCATENATE("R2C",'Mapa final'!$S$54),"")</f>
        <v/>
      </c>
      <c r="U38" s="54" t="str">
        <f>IF(AND('Mapa final'!$AJ$55="Media",'Mapa final'!$AL$55="Menor"),CONCATENATE("R2C",'Mapa final'!$S$55),"")</f>
        <v/>
      </c>
      <c r="V38" s="55" t="str">
        <f>IF(AND('Mapa final'!$AJ$56="Media",'Mapa final'!$AL$56="Menor"),CONCATENATE("R2C",'Mapa final'!$S$56),"")</f>
        <v/>
      </c>
      <c r="W38" s="53" t="str">
        <f>IF(AND('Mapa final'!$AJ$51="Media",'Mapa final'!$AL$51="Moderado"),CONCATENATE("R2C",'Mapa final'!$S$51),"")</f>
        <v/>
      </c>
      <c r="X38" s="54" t="str">
        <f>IF(AND('Mapa final'!$AJ$52="Media",'Mapa final'!$AL$52="Moderado"),CONCATENATE("R2C",'Mapa final'!$S$52),"")</f>
        <v/>
      </c>
      <c r="Y38" s="54" t="str">
        <f>IF(AND('Mapa final'!$AJ$53="Media",'Mapa final'!$AL$53="Moderado"),CONCATENATE("R2C",'Mapa final'!$S$53),"")</f>
        <v/>
      </c>
      <c r="Z38" s="54" t="str">
        <f>IF(AND('Mapa final'!$AJ$54="Media",'Mapa final'!$AL$54="Moderado"),CONCATENATE("R2C",'Mapa final'!$S$54),"")</f>
        <v/>
      </c>
      <c r="AA38" s="54" t="str">
        <f>IF(AND('Mapa final'!$AJ$55="Media",'Mapa final'!$AL$55="Moderado"),CONCATENATE("R2C",'Mapa final'!$S$55),"")</f>
        <v/>
      </c>
      <c r="AB38" s="55" t="str">
        <f>IF(AND('Mapa final'!$AJ$56="Media",'Mapa final'!$AL$56="Moderado"),CONCATENATE("R2C",'Mapa final'!$S$56),"")</f>
        <v/>
      </c>
      <c r="AC38" s="38" t="str">
        <f>IF(AND('Mapa final'!$AJ$51="Media",'Mapa final'!$AL$51="Mayor"),CONCATENATE("R2C",'Mapa final'!$S$51),"")</f>
        <v/>
      </c>
      <c r="AD38" s="39" t="str">
        <f>IF(AND('Mapa final'!$AJ$52="Media",'Mapa final'!$AL$52="Mayor"),CONCATENATE("R2C",'Mapa final'!$S$52),"")</f>
        <v/>
      </c>
      <c r="AE38" s="39" t="str">
        <f>IF(AND('Mapa final'!$AJ$53="Media",'Mapa final'!$AL$53="Mayor"),CONCATENATE("R2C",'Mapa final'!$S$53),"")</f>
        <v/>
      </c>
      <c r="AF38" s="39" t="str">
        <f>IF(AND('Mapa final'!$AJ$54="Media",'Mapa final'!$AL$54="Mayor"),CONCATENATE("R2C",'Mapa final'!$S$54),"")</f>
        <v/>
      </c>
      <c r="AG38" s="39" t="str">
        <f>IF(AND('Mapa final'!$AJ$55="Media",'Mapa final'!$AL$55="Mayor"),CONCATENATE("R2C",'Mapa final'!$S$55),"")</f>
        <v/>
      </c>
      <c r="AH38" s="40" t="str">
        <f>IF(AND('Mapa final'!$AJ$56="Media",'Mapa final'!$AL$56="Mayor"),CONCATENATE("R2C",'Mapa final'!$S$56),"")</f>
        <v/>
      </c>
      <c r="AI38" s="41" t="str">
        <f>IF(AND('Mapa final'!$AJ$51="Media",'Mapa final'!$AL$51="Catastrófico"),CONCATENATE("R2C",'Mapa final'!$S$51),"")</f>
        <v/>
      </c>
      <c r="AJ38" s="42" t="str">
        <f>IF(AND('Mapa final'!$AJ$52="Media",'Mapa final'!$AL$52="Catastrófico"),CONCATENATE("R2C",'Mapa final'!$S$52),"")</f>
        <v/>
      </c>
      <c r="AK38" s="42" t="str">
        <f>IF(AND('Mapa final'!$AJ$53="Media",'Mapa final'!$AL$53="Catastrófico"),CONCATENATE("R2C",'Mapa final'!$S$53),"")</f>
        <v/>
      </c>
      <c r="AL38" s="42" t="str">
        <f>IF(AND('Mapa final'!$AJ$54="Media",'Mapa final'!$AL$54="Catastrófico"),CONCATENATE("R2C",'Mapa final'!$S$54),"")</f>
        <v/>
      </c>
      <c r="AM38" s="42" t="str">
        <f>IF(AND('Mapa final'!$AJ$55="Media",'Mapa final'!$AL$55="Catastrófico"),CONCATENATE("R2C",'Mapa final'!$S$55),"")</f>
        <v/>
      </c>
      <c r="AN38" s="43" t="str">
        <f>IF(AND('Mapa final'!$AJ$56="Media",'Mapa final'!$AL$56="Catastrófico"),CONCATENATE("R2C",'Mapa final'!$S$56),"")</f>
        <v/>
      </c>
      <c r="AO38" s="69"/>
      <c r="AP38" s="508"/>
      <c r="AQ38" s="509"/>
      <c r="AR38" s="509"/>
      <c r="AS38" s="509"/>
      <c r="AT38" s="509"/>
      <c r="AU38" s="510"/>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row>
    <row r="39" spans="2:77" ht="15" customHeight="1" x14ac:dyDescent="0.25">
      <c r="B39" s="69"/>
      <c r="C39" s="370"/>
      <c r="D39" s="370"/>
      <c r="E39" s="371"/>
      <c r="F39" s="467"/>
      <c r="G39" s="468"/>
      <c r="H39" s="468"/>
      <c r="I39" s="468"/>
      <c r="J39" s="469"/>
      <c r="K39" s="53" t="str">
        <f>IF(AND('Mapa final'!$AJ$57="Media",'Mapa final'!$AL$57="Leve"),CONCATENATE("R2C",'Mapa final'!$S$57),"")</f>
        <v/>
      </c>
      <c r="L39" s="54" t="str">
        <f>IF(AND('Mapa final'!$AJ$58="Media",'Mapa final'!$AL$58="Leve"),CONCATENATE("R2C",'Mapa final'!$S$58),"")</f>
        <v/>
      </c>
      <c r="M39" s="54" t="str">
        <f>IF(AND('Mapa final'!$AJ$59="Media",'Mapa final'!$AL$59="Leve"),CONCATENATE("R2C",'Mapa final'!$S$59),"")</f>
        <v/>
      </c>
      <c r="N39" s="54" t="str">
        <f>IF(AND('Mapa final'!$AJ$60="Media",'Mapa final'!$AL$60="Leve"),CONCATENATE("R2C",'Mapa final'!$S$60),"")</f>
        <v/>
      </c>
      <c r="O39" s="54" t="str">
        <f>IF(AND('Mapa final'!$AJ$61="Media",'Mapa final'!$AL$61="Leve"),CONCATENATE("R2C",'Mapa final'!$S$61),"")</f>
        <v/>
      </c>
      <c r="P39" s="55" t="str">
        <f>IF(AND('Mapa final'!$AJ$62="Media",'Mapa final'!$AL$62="Leve"),CONCATENATE("R2C",'Mapa final'!$S$62),"")</f>
        <v/>
      </c>
      <c r="Q39" s="53" t="str">
        <f>IF(AND('Mapa final'!$AJ$57="Media",'Mapa final'!$AL$57="Menor"),CONCATENATE("R2C",'Mapa final'!$S$57),"")</f>
        <v/>
      </c>
      <c r="R39" s="54" t="str">
        <f>IF(AND('Mapa final'!$AJ$58="Media",'Mapa final'!$AL$58="Menor"),CONCATENATE("R2C",'Mapa final'!$S$58),"")</f>
        <v/>
      </c>
      <c r="S39" s="54" t="str">
        <f>IF(AND('Mapa final'!$AJ$59="Media",'Mapa final'!$AL$59="Menor"),CONCATENATE("R2C",'Mapa final'!$S$59),"")</f>
        <v/>
      </c>
      <c r="T39" s="54" t="str">
        <f>IF(AND('Mapa final'!$AJ$60="Media",'Mapa final'!$AL$60="Menor"),CONCATENATE("R2C",'Mapa final'!$S$60),"")</f>
        <v/>
      </c>
      <c r="U39" s="54" t="str">
        <f>IF(AND('Mapa final'!$AJ$61="Media",'Mapa final'!$AL$61="Menor"),CONCATENATE("R2C",'Mapa final'!$S$61),"")</f>
        <v/>
      </c>
      <c r="V39" s="55" t="str">
        <f>IF(AND('Mapa final'!$AJ$62="Media",'Mapa final'!$AL$62="Menor"),CONCATENATE("R2C",'Mapa final'!$S$62),"")</f>
        <v/>
      </c>
      <c r="W39" s="53" t="str">
        <f>IF(AND('Mapa final'!$AJ$57="Media",'Mapa final'!$AL$57="Moderado"),CONCATENATE("R2C",'Mapa final'!$S$57),"")</f>
        <v/>
      </c>
      <c r="X39" s="54" t="str">
        <f>IF(AND('Mapa final'!$AJ$58="Media",'Mapa final'!$AL$58="Moderado"),CONCATENATE("R2C",'Mapa final'!$S$58),"")</f>
        <v/>
      </c>
      <c r="Y39" s="54" t="str">
        <f>IF(AND('Mapa final'!$AJ$59="Media",'Mapa final'!$AL$59="Moderado"),CONCATENATE("R2C",'Mapa final'!$S$59),"")</f>
        <v/>
      </c>
      <c r="Z39" s="54" t="str">
        <f>IF(AND('Mapa final'!$AJ$60="Media",'Mapa final'!$AL$60="Moderado"),CONCATENATE("R2C",'Mapa final'!$S$60),"")</f>
        <v/>
      </c>
      <c r="AA39" s="54" t="str">
        <f>IF(AND('Mapa final'!$AJ$61="Media",'Mapa final'!$AL$61="Moderado"),CONCATENATE("R2C",'Mapa final'!$S$61),"")</f>
        <v/>
      </c>
      <c r="AB39" s="55" t="str">
        <f>IF(AND('Mapa final'!$AJ$62="Media",'Mapa final'!$AL$62="Moderado"),CONCATENATE("R2C",'Mapa final'!$S$62),"")</f>
        <v/>
      </c>
      <c r="AC39" s="38" t="str">
        <f>IF(AND('Mapa final'!$AJ$57="Media",'Mapa final'!$AL$57="Mayor"),CONCATENATE("R2C",'Mapa final'!$S$57),"")</f>
        <v/>
      </c>
      <c r="AD39" s="39" t="str">
        <f>IF(AND('Mapa final'!$AJ$58="Media",'Mapa final'!$AL$58="Mayor"),CONCATENATE("R2C",'Mapa final'!$S$58),"")</f>
        <v/>
      </c>
      <c r="AE39" s="39" t="str">
        <f>IF(AND('Mapa final'!$AJ$59="Media",'Mapa final'!$AL$59="Mayor"),CONCATENATE("R2C",'Mapa final'!$S$59),"")</f>
        <v/>
      </c>
      <c r="AF39" s="39" t="str">
        <f>IF(AND('Mapa final'!$AJ$60="Media",'Mapa final'!$AL$60="Mayor"),CONCATENATE("R2C",'Mapa final'!$S$60),"")</f>
        <v/>
      </c>
      <c r="AG39" s="39" t="str">
        <f>IF(AND('Mapa final'!$AJ$61="Media",'Mapa final'!$AL$61="Mayor"),CONCATENATE("R2C",'Mapa final'!$S$61),"")</f>
        <v/>
      </c>
      <c r="AH39" s="40" t="str">
        <f>IF(AND('Mapa final'!$AJ$62="Media",'Mapa final'!$AL$62="Mayor"),CONCATENATE("R2C",'Mapa final'!$S$62),"")</f>
        <v/>
      </c>
      <c r="AI39" s="41" t="str">
        <f>IF(AND('Mapa final'!$AJ$57="Media",'Mapa final'!$AL$57="Catastrófico"),CONCATENATE("R2C",'Mapa final'!$S$57),"")</f>
        <v/>
      </c>
      <c r="AJ39" s="42" t="str">
        <f>IF(AND('Mapa final'!$AJ$58="Media",'Mapa final'!$AL$58="Catastrófico"),CONCATENATE("R2C",'Mapa final'!$S$58),"")</f>
        <v/>
      </c>
      <c r="AK39" s="42" t="str">
        <f>IF(AND('Mapa final'!$AJ$59="Media",'Mapa final'!$AL$59="Catastrófico"),CONCATENATE("R2C",'Mapa final'!$S$59),"")</f>
        <v/>
      </c>
      <c r="AL39" s="42" t="str">
        <f>IF(AND('Mapa final'!$AJ$60="Media",'Mapa final'!$AL$60="Catastrófico"),CONCATENATE("R2C",'Mapa final'!$S$60),"")</f>
        <v/>
      </c>
      <c r="AM39" s="42" t="str">
        <f>IF(AND('Mapa final'!$AJ$61="Media",'Mapa final'!$AL$61="Catastrófico"),CONCATENATE("R2C",'Mapa final'!$S$61),"")</f>
        <v/>
      </c>
      <c r="AN39" s="43" t="str">
        <f>IF(AND('Mapa final'!$AJ$62="Media",'Mapa final'!$AL$62="Catastrófico"),CONCATENATE("R2C",'Mapa final'!$S$62),"")</f>
        <v/>
      </c>
      <c r="AO39" s="69"/>
      <c r="AP39" s="508"/>
      <c r="AQ39" s="509"/>
      <c r="AR39" s="509"/>
      <c r="AS39" s="509"/>
      <c r="AT39" s="509"/>
      <c r="AU39" s="510"/>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row>
    <row r="40" spans="2:77" ht="15" customHeight="1" x14ac:dyDescent="0.25">
      <c r="B40" s="69"/>
      <c r="C40" s="370"/>
      <c r="D40" s="370"/>
      <c r="E40" s="371"/>
      <c r="F40" s="467"/>
      <c r="G40" s="468"/>
      <c r="H40" s="468"/>
      <c r="I40" s="468"/>
      <c r="J40" s="469"/>
      <c r="K40" s="53" t="str">
        <f>IF(AND('Mapa final'!$AJ$63="Media",'Mapa final'!$AL$63="Leve"),CONCATENATE("R2C",'Mapa final'!$S$63),"")</f>
        <v/>
      </c>
      <c r="L40" s="54" t="str">
        <f>IF(AND('Mapa final'!$AJ$64="Media",'Mapa final'!$AL$64="Leve"),CONCATENATE("R2C",'Mapa final'!$S$64),"")</f>
        <v/>
      </c>
      <c r="M40" s="54" t="str">
        <f>IF(AND('Mapa final'!$AJ$65="Media",'Mapa final'!$AL$65="Leve"),CONCATENATE("R2C",'Mapa final'!$S$65),"")</f>
        <v/>
      </c>
      <c r="N40" s="54" t="str">
        <f>IF(AND('Mapa final'!$AJ$66="Media",'Mapa final'!$AL$66="Leve"),CONCATENATE("R2C",'Mapa final'!$S$66),"")</f>
        <v/>
      </c>
      <c r="O40" s="54" t="str">
        <f>IF(AND('Mapa final'!$AJ$67="Media",'Mapa final'!$AL$67="Leve"),CONCATENATE("R2C",'Mapa final'!$S$67),"")</f>
        <v/>
      </c>
      <c r="P40" s="55" t="str">
        <f>IF(AND('Mapa final'!$AJ$68="Media",'Mapa final'!$AL$68="Leve"),CONCATENATE("R2C",'Mapa final'!$S$68),"")</f>
        <v/>
      </c>
      <c r="Q40" s="53" t="str">
        <f>IF(AND('Mapa final'!$AJ$63="Media",'Mapa final'!$AL$63="Menor"),CONCATENATE("R2C",'Mapa final'!$S$63),"")</f>
        <v/>
      </c>
      <c r="R40" s="54" t="str">
        <f>IF(AND('Mapa final'!$AJ$64="Media",'Mapa final'!$AL$64="Menor"),CONCATENATE("R2C",'Mapa final'!$S$64),"")</f>
        <v/>
      </c>
      <c r="S40" s="54" t="str">
        <f>IF(AND('Mapa final'!$AJ$65="Media",'Mapa final'!$AL$65="Menor"),CONCATENATE("R2C",'Mapa final'!$S$65),"")</f>
        <v/>
      </c>
      <c r="T40" s="54" t="str">
        <f>IF(AND('Mapa final'!$AJ$66="Media",'Mapa final'!$AL$66="Menor"),CONCATENATE("R2C",'Mapa final'!$S$66),"")</f>
        <v/>
      </c>
      <c r="U40" s="54" t="str">
        <f>IF(AND('Mapa final'!$AJ$67="Media",'Mapa final'!$AL$67="Menor"),CONCATENATE("R2C",'Mapa final'!$S$67),"")</f>
        <v/>
      </c>
      <c r="V40" s="55" t="str">
        <f>IF(AND('Mapa final'!$AJ$68="Media",'Mapa final'!$AL$68="Menor"),CONCATENATE("R2C",'Mapa final'!$S$68),"")</f>
        <v/>
      </c>
      <c r="W40" s="53" t="str">
        <f>IF(AND('Mapa final'!$AJ$63="Media",'Mapa final'!$AL$63="Moderado"),CONCATENATE("R2C",'Mapa final'!$S$63),"")</f>
        <v/>
      </c>
      <c r="X40" s="54" t="str">
        <f>IF(AND('Mapa final'!$AJ$64="Media",'Mapa final'!$AL$64="Moderado"),CONCATENATE("R2C",'Mapa final'!$S$64),"")</f>
        <v/>
      </c>
      <c r="Y40" s="54" t="str">
        <f>IF(AND('Mapa final'!$AJ$65="Media",'Mapa final'!$AL$65="Moderado"),CONCATENATE("R2C",'Mapa final'!$S$65),"")</f>
        <v/>
      </c>
      <c r="Z40" s="54" t="str">
        <f>IF(AND('Mapa final'!$AJ$66="Media",'Mapa final'!$AL$66="Moderado"),CONCATENATE("R2C",'Mapa final'!$S$66),"")</f>
        <v/>
      </c>
      <c r="AA40" s="54" t="str">
        <f>IF(AND('Mapa final'!$AJ$67="Media",'Mapa final'!$AL$67="Moderado"),CONCATENATE("R2C",'Mapa final'!$S$67),"")</f>
        <v/>
      </c>
      <c r="AB40" s="55" t="str">
        <f>IF(AND('Mapa final'!$AJ$68="Media",'Mapa final'!$AL$68="Moderado"),CONCATENATE("R2C",'Mapa final'!$S$68),"")</f>
        <v/>
      </c>
      <c r="AC40" s="38" t="str">
        <f>IF(AND('Mapa final'!$AJ$63="Media",'Mapa final'!$AL$63="Mayor"),CONCATENATE("R2C",'Mapa final'!$S$63),"")</f>
        <v/>
      </c>
      <c r="AD40" s="39" t="str">
        <f>IF(AND('Mapa final'!$AJ$64="Media",'Mapa final'!$AL$64="Mayor"),CONCATENATE("R2C",'Mapa final'!$S$64),"")</f>
        <v/>
      </c>
      <c r="AE40" s="39" t="str">
        <f>IF(AND('Mapa final'!$AJ$65="Media",'Mapa final'!$AL$65="Mayor"),CONCATENATE("R2C",'Mapa final'!$S$65),"")</f>
        <v/>
      </c>
      <c r="AF40" s="39" t="str">
        <f>IF(AND('Mapa final'!$AJ$66="Media",'Mapa final'!$AL$66="Mayor"),CONCATENATE("R2C",'Mapa final'!$S$66),"")</f>
        <v/>
      </c>
      <c r="AG40" s="39" t="str">
        <f>IF(AND('Mapa final'!$AJ$67="Media",'Mapa final'!$AL$67="Mayor"),CONCATENATE("R2C",'Mapa final'!$S$67),"")</f>
        <v/>
      </c>
      <c r="AH40" s="40" t="str">
        <f>IF(AND('Mapa final'!$AJ$68="Media",'Mapa final'!$AL$68="Mayor"),CONCATENATE("R2C",'Mapa final'!$S$68),"")</f>
        <v/>
      </c>
      <c r="AI40" s="41" t="str">
        <f>IF(AND('Mapa final'!$AJ$63="Media",'Mapa final'!$AL$63="Catastrófico"),CONCATENATE("R2C",'Mapa final'!$S$63),"")</f>
        <v/>
      </c>
      <c r="AJ40" s="42" t="str">
        <f>IF(AND('Mapa final'!$AJ$64="Media",'Mapa final'!$AL$64="Catastrófico"),CONCATENATE("R2C",'Mapa final'!$S$64),"")</f>
        <v/>
      </c>
      <c r="AK40" s="42" t="str">
        <f>IF(AND('Mapa final'!$AJ$65="Media",'Mapa final'!$AL$65="Catastrófico"),CONCATENATE("R2C",'Mapa final'!$S$65),"")</f>
        <v/>
      </c>
      <c r="AL40" s="42" t="str">
        <f>IF(AND('Mapa final'!$AJ$66="Media",'Mapa final'!$AL$66="Catastrófico"),CONCATENATE("R2C",'Mapa final'!$S$66),"")</f>
        <v/>
      </c>
      <c r="AM40" s="42" t="str">
        <f>IF(AND('Mapa final'!$AJ$67="Media",'Mapa final'!$AL$67="Catastrófico"),CONCATENATE("R2C",'Mapa final'!$S$67),"")</f>
        <v/>
      </c>
      <c r="AN40" s="43" t="str">
        <f>IF(AND('Mapa final'!$AJ$68="Media",'Mapa final'!$AL$68="Catastrófico"),CONCATENATE("R2C",'Mapa final'!$S$68),"")</f>
        <v/>
      </c>
      <c r="AO40" s="69"/>
      <c r="AP40" s="508"/>
      <c r="AQ40" s="509"/>
      <c r="AR40" s="509"/>
      <c r="AS40" s="509"/>
      <c r="AT40" s="509"/>
      <c r="AU40" s="510"/>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row>
    <row r="41" spans="2:77" ht="15.75" customHeight="1" thickBot="1" x14ac:dyDescent="0.3">
      <c r="B41" s="69"/>
      <c r="C41" s="370"/>
      <c r="D41" s="370"/>
      <c r="E41" s="371"/>
      <c r="F41" s="470"/>
      <c r="G41" s="471"/>
      <c r="H41" s="471"/>
      <c r="I41" s="471"/>
      <c r="J41" s="472"/>
      <c r="K41" s="53" t="str">
        <f>IF(AND('Mapa final'!$AJ$69="Media",'Mapa final'!$AL$69="Leve"),CONCATENATE("R2C",'Mapa final'!$S$69),"")</f>
        <v/>
      </c>
      <c r="L41" s="54" t="str">
        <f>IF(AND('Mapa final'!$AJ$70="Media",'Mapa final'!$AL$70="Leve"),CONCATENATE("R2C",'Mapa final'!$S$70),"")</f>
        <v/>
      </c>
      <c r="M41" s="54" t="str">
        <f>IF(AND('Mapa final'!$AJ$71="Media",'Mapa final'!$AL$71="Leve"),CONCATENATE("R2C",'Mapa final'!$S$71),"")</f>
        <v/>
      </c>
      <c r="N41" s="54" t="str">
        <f>IF(AND('Mapa final'!$AJ$72="Media",'Mapa final'!$AL$72="Leve"),CONCATENATE("R2C",'Mapa final'!$S$72),"")</f>
        <v/>
      </c>
      <c r="O41" s="54" t="str">
        <f>IF(AND('Mapa final'!$AJ$74="Media",'Mapa final'!$AL$74="Leve"),CONCATENATE("R2C",'Mapa final'!$S$74),"")</f>
        <v/>
      </c>
      <c r="P41" s="55" t="str">
        <f>IF(AND('Mapa final'!$AJ$75="Media",'Mapa final'!$AL$75="Leve"),CONCATENATE("R2C",'Mapa final'!$S$75),"")</f>
        <v/>
      </c>
      <c r="Q41" s="53" t="str">
        <f>IF(AND('Mapa final'!$AJ$69="Media",'Mapa final'!$AL$69="Menor"),CONCATENATE("R2C",'Mapa final'!$S$69),"")</f>
        <v/>
      </c>
      <c r="R41" s="54" t="str">
        <f>IF(AND('Mapa final'!$AJ$70="Media",'Mapa final'!$AL$70="Menor"),CONCATENATE("R2C",'Mapa final'!$S$70),"")</f>
        <v/>
      </c>
      <c r="S41" s="54" t="str">
        <f>IF(AND('Mapa final'!$AJ$71="Media",'Mapa final'!$AL$71="Menor"),CONCATENATE("R2C",'Mapa final'!$S$71),"")</f>
        <v/>
      </c>
      <c r="T41" s="54" t="str">
        <f>IF(AND('Mapa final'!$AJ$72="Media",'Mapa final'!$AL$72="Menor"),CONCATENATE("R2C",'Mapa final'!$S$72),"")</f>
        <v/>
      </c>
      <c r="U41" s="54" t="str">
        <f>IF(AND('Mapa final'!$AJ$74="Media",'Mapa final'!$AL$74="Menor"),CONCATENATE("R2C",'Mapa final'!$S$74),"")</f>
        <v/>
      </c>
      <c r="V41" s="55" t="str">
        <f>IF(AND('Mapa final'!$AJ$75="Media",'Mapa final'!$AL$75="Menor"),CONCATENATE("R2C",'Mapa final'!$S$75),"")</f>
        <v/>
      </c>
      <c r="W41" s="53" t="str">
        <f>IF(AND('Mapa final'!$AJ$69="Media",'Mapa final'!$AL$69="Moderado"),CONCATENATE("R2C",'Mapa final'!$S$69),"")</f>
        <v/>
      </c>
      <c r="X41" s="54" t="str">
        <f>IF(AND('Mapa final'!$AJ$70="Media",'Mapa final'!$AL$70="Moderado"),CONCATENATE("R2C",'Mapa final'!$S$70),"")</f>
        <v/>
      </c>
      <c r="Y41" s="54" t="str">
        <f>IF(AND('Mapa final'!$AJ$71="Media",'Mapa final'!$AL$71="Moderado"),CONCATENATE("R2C",'Mapa final'!$S$71),"")</f>
        <v/>
      </c>
      <c r="Z41" s="54" t="str">
        <f>IF(AND('Mapa final'!$AJ$72="Media",'Mapa final'!$AL$72="Moderado"),CONCATENATE("R2C",'Mapa final'!$S$72),"")</f>
        <v/>
      </c>
      <c r="AA41" s="54" t="str">
        <f>IF(AND('Mapa final'!$AJ$74="Media",'Mapa final'!$AL$74="Moderado"),CONCATENATE("R2C",'Mapa final'!$S$74),"")</f>
        <v/>
      </c>
      <c r="AB41" s="55" t="str">
        <f>IF(AND('Mapa final'!$AJ$75="Media",'Mapa final'!$AL$75="Moderado"),CONCATENATE("R2C",'Mapa final'!$S$75),"")</f>
        <v/>
      </c>
      <c r="AC41" s="44" t="str">
        <f>IF(AND('Mapa final'!$AJ$69="Media",'Mapa final'!$AL$69="Mayor"),CONCATENATE("R2C",'Mapa final'!$S$69),"")</f>
        <v/>
      </c>
      <c r="AD41" s="45" t="str">
        <f>IF(AND('Mapa final'!$AJ$70="Media",'Mapa final'!$AL$70="Mayor"),CONCATENATE("R2C",'Mapa final'!$S$70),"")</f>
        <v/>
      </c>
      <c r="AE41" s="45" t="str">
        <f>IF(AND('Mapa final'!$AJ$71="Media",'Mapa final'!$AL$71="Mayor"),CONCATENATE("R2C",'Mapa final'!$S$71),"")</f>
        <v/>
      </c>
      <c r="AF41" s="45" t="str">
        <f>IF(AND('Mapa final'!$AJ$72="Media",'Mapa final'!$AL$72="Mayor"),CONCATENATE("R2C",'Mapa final'!$S$72),"")</f>
        <v/>
      </c>
      <c r="AG41" s="45" t="str">
        <f>IF(AND('Mapa final'!$AJ$74="Media",'Mapa final'!$AL$74="Mayor"),CONCATENATE("R2C",'Mapa final'!$S$74),"")</f>
        <v/>
      </c>
      <c r="AH41" s="46" t="str">
        <f>IF(AND('Mapa final'!$AJ$75="Media",'Mapa final'!$AL$75="Mayor"),CONCATENATE("R2C",'Mapa final'!$S$75),"")</f>
        <v/>
      </c>
      <c r="AI41" s="47" t="str">
        <f>IF(AND('Mapa final'!$AJ$69="Media",'Mapa final'!$AL$69="Catastrófico"),CONCATENATE("R2C",'Mapa final'!$S$69),"")</f>
        <v/>
      </c>
      <c r="AJ41" s="48" t="str">
        <f>IF(AND('Mapa final'!$AJ$70="Media",'Mapa final'!$AL$70="Catastrófico"),CONCATENATE("R2C",'Mapa final'!$S$70),"")</f>
        <v/>
      </c>
      <c r="AK41" s="48" t="str">
        <f>IF(AND('Mapa final'!$AJ$71="Media",'Mapa final'!$AL$71="Catastrófico"),CONCATENATE("R2C",'Mapa final'!$S$71),"")</f>
        <v/>
      </c>
      <c r="AL41" s="48" t="str">
        <f>IF(AND('Mapa final'!$AJ$72="Media",'Mapa final'!$AL$72="Catastrófico"),CONCATENATE("R2C",'Mapa final'!$S$72),"")</f>
        <v/>
      </c>
      <c r="AM41" s="48" t="str">
        <f>IF(AND('Mapa final'!$AJ$74="Media",'Mapa final'!$AL$74="Catastrófico"),CONCATENATE("R2C",'Mapa final'!$S$74),"")</f>
        <v/>
      </c>
      <c r="AN41" s="49" t="str">
        <f>IF(AND('Mapa final'!$AJ$75="Muy Alta",'Mapa final'!$AL$75="Catastrófico"),CONCATENATE("R2C",'Mapa final'!$S$75),"")</f>
        <v/>
      </c>
      <c r="AO41" s="69"/>
      <c r="AP41" s="511"/>
      <c r="AQ41" s="512"/>
      <c r="AR41" s="512"/>
      <c r="AS41" s="512"/>
      <c r="AT41" s="512"/>
      <c r="AU41" s="513"/>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row>
    <row r="42" spans="2:77" ht="15" customHeight="1" x14ac:dyDescent="0.25">
      <c r="B42" s="69"/>
      <c r="C42" s="370"/>
      <c r="D42" s="370"/>
      <c r="E42" s="371"/>
      <c r="F42" s="464" t="s">
        <v>113</v>
      </c>
      <c r="G42" s="465"/>
      <c r="H42" s="465"/>
      <c r="I42" s="465"/>
      <c r="J42" s="465"/>
      <c r="K42" s="59" t="str">
        <f ca="1">IF(AND('Mapa final'!$AJ$15="Baja",'Mapa final'!$AL$15="Leve"),CONCATENATE("R2C",'Mapa final'!$D$15),"")</f>
        <v>R2C1</v>
      </c>
      <c r="L42" s="60"/>
      <c r="M42" s="60" t="str">
        <f ca="1">IF(AND('Mapa final'!$AJ$17="Baja",'Mapa final'!$AL$17="Leve"),CONCATENATE("R2C",'Mapa final'!$D$17),"")</f>
        <v>R2C3</v>
      </c>
      <c r="N42" s="60"/>
      <c r="O42" s="60" t="str">
        <f ca="1">IF(AND('Mapa final'!$AJ$19="Baja",'Mapa final'!$AL$19="Leve"),CONCATENATE("R2C",'Mapa final'!$D$19),"")</f>
        <v>R2C5</v>
      </c>
      <c r="P42" s="61" t="str">
        <f ca="1">IF(AND('Mapa final'!$AJ$20="Baja",'Mapa final'!$AL$20="Leve"),CONCATENATE("R2C",'Mapa final'!$D$20),"")</f>
        <v>R2C6</v>
      </c>
      <c r="Q42" s="50" t="str">
        <f ca="1">IF(AND('Mapa final'!$AJ$15="Baja",'Mapa final'!$AL$15="Menor"),CONCATENATE("R2C",'Mapa final'!$S$15),"")</f>
        <v/>
      </c>
      <c r="R42" s="51" t="str">
        <f ca="1">IF(AND('Mapa final'!$AJ$16="Baja",'Mapa final'!$AL$16="Menore"),CONCATENATE("R2C",'Mapa final'!$S$16),"")</f>
        <v/>
      </c>
      <c r="S42" s="51" t="str">
        <f ca="1">IF(AND('Mapa final'!$AJ$17="Baja",'Mapa final'!$AL$17="Menor"),CONCATENATE("R2C",'Mapa final'!$S$17),"")</f>
        <v/>
      </c>
      <c r="T42" s="51" t="str">
        <f ca="1">IF(AND('Mapa final'!$AJ$18="Baja",'Mapa final'!$AL$18="Menor"),CONCATENATE("R2C",'Mapa final'!$S$18),"")</f>
        <v/>
      </c>
      <c r="U42" s="51" t="str">
        <f ca="1">IF(AND('Mapa final'!$AJ$19="Baja",'Mapa final'!$AL$19="Menor"),CONCATENATE("R2C",'Mapa final'!$S$19),"")</f>
        <v/>
      </c>
      <c r="V42" s="52" t="str">
        <f ca="1">IF(AND('Mapa final'!$AJ$20="Baja",'Mapa final'!$AL$20="Menor"),CONCATENATE("R2C",'Mapa final'!$S$20),"")</f>
        <v/>
      </c>
      <c r="W42" s="50" t="str">
        <f ca="1">IF(AND('Mapa final'!$AJ$15="Baja",'Mapa final'!$AL$15="Moderado"),CONCATENATE("R2C",'Mapa final'!$S$15),"")</f>
        <v/>
      </c>
      <c r="X42" s="51" t="str">
        <f ca="1">IF(AND('Mapa final'!$AJ$16="Baja",'Mapa final'!$AL$16="Moderado"),CONCATENATE("R2C",'Mapa final'!$S$16),"")</f>
        <v/>
      </c>
      <c r="Y42" s="51"/>
      <c r="Z42" s="51" t="str">
        <f ca="1">IF(AND('Mapa final'!$AJ$18="Baja",'Mapa final'!$AL$18="Moderado"),CONCATENATE("R2C",'Mapa final'!$S$18),"")</f>
        <v/>
      </c>
      <c r="AA42" s="51" t="str">
        <f ca="1">IF(AND('Mapa final'!$AJ$19="Baja",'Mapa final'!$AL$19="Moderado"),CONCATENATE("R2C",'Mapa final'!$S$19),"")</f>
        <v/>
      </c>
      <c r="AB42" s="52" t="str">
        <f ca="1">IF(AND('Mapa final'!$AJ$20="Baja",'Mapa final'!$AL$20="Moderado"),CONCATENATE("R2C",'Mapa final'!$S$20),"")</f>
        <v/>
      </c>
      <c r="AC42" s="32" t="str">
        <f ca="1">IF(AND('Mapa final'!$AJ$15="Baja",'Mapa final'!$AL$15="Mayor"),CONCATENATE("R2C",'Mapa final'!$S$15),"")</f>
        <v/>
      </c>
      <c r="AD42" s="33" t="str">
        <f ca="1">IF(AND('Mapa final'!$AJ$16="Baja",'Mapa final'!$AL$16="Mayor"),CONCATENATE("R2C",'Mapa final'!$S$16),"")</f>
        <v/>
      </c>
      <c r="AE42" s="33" t="str">
        <f ca="1">IF(AND('Mapa final'!$AJ$17="Baja",'Mapa final'!$AL$17="Mayor"),CONCATENATE("R2C",'Mapa final'!$S$17),"")</f>
        <v/>
      </c>
      <c r="AF42" s="33" t="str">
        <f ca="1">IF(AND('Mapa final'!$AJ$18="Baja",'Mapa final'!$AL$18="Mayor"),CONCATENATE("R2C",'Mapa final'!$S$18),"")</f>
        <v/>
      </c>
      <c r="AG42" s="33" t="str">
        <f ca="1">IF(AND('Mapa final'!$AJ$19="Baja",'Mapa final'!$AL$19="Mayor"),CONCATENATE("R2C",'Mapa final'!$S$19),"")</f>
        <v/>
      </c>
      <c r="AH42" s="34" t="str">
        <f ca="1">IF(AND('Mapa final'!$AJ$20="Baja",'Mapa final'!$AL$20="Mayor"),CONCATENATE("R2C",'Mapa final'!$S$20),"")</f>
        <v/>
      </c>
      <c r="AI42" s="35" t="str">
        <f ca="1">IF(AND('Mapa final'!$AJ$15="Baja",'Mapa final'!$AL$15="Catastrófico"),CONCATENATE("R2C",'Mapa final'!$S$15),"")</f>
        <v/>
      </c>
      <c r="AJ42" s="36" t="str">
        <f ca="1">IF(AND('Mapa final'!$AJ$16="Baja",'Mapa final'!$AL$16="Catastrófico"),CONCATENATE("R2C",'Mapa final'!$S$16),"")</f>
        <v/>
      </c>
      <c r="AK42" s="36" t="str">
        <f ca="1">IF(AND('Mapa final'!$AJ$17="Baja",'Mapa final'!$AL$17="Catastrófico"),CONCATENATE("R2C",'Mapa final'!$S$17),"")</f>
        <v/>
      </c>
      <c r="AL42" s="36" t="str">
        <f ca="1">IF(AND('Mapa final'!$AJ$18="Baja",'Mapa final'!$AL$18="Catastrófico"),CONCATENATE("R2C",'Mapa final'!$S$18),"")</f>
        <v/>
      </c>
      <c r="AM42" s="36" t="str">
        <f ca="1">IF(AND('Mapa final'!$AJ$19="Baja",'Mapa final'!$AL$19="Catastrófico"),CONCATENATE("R2C",'Mapa final'!$S$19),"")</f>
        <v/>
      </c>
      <c r="AN42" s="37" t="str">
        <f ca="1">IF(AND('Mapa final'!$AJ$20="Baja",'Mapa final'!$AL$20="Catastrófico"),CONCATENATE("R2C",'Mapa final'!$S$20),"")</f>
        <v/>
      </c>
      <c r="AO42" s="69"/>
      <c r="AP42" s="496" t="s">
        <v>81</v>
      </c>
      <c r="AQ42" s="497"/>
      <c r="AR42" s="497"/>
      <c r="AS42" s="497"/>
      <c r="AT42" s="497"/>
      <c r="AU42" s="498"/>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row>
    <row r="43" spans="2:77" ht="15" customHeight="1" x14ac:dyDescent="0.25">
      <c r="B43" s="69"/>
      <c r="C43" s="370"/>
      <c r="D43" s="370"/>
      <c r="E43" s="371"/>
      <c r="F43" s="482"/>
      <c r="G43" s="468"/>
      <c r="H43" s="468"/>
      <c r="I43" s="468"/>
      <c r="J43" s="468"/>
      <c r="K43" s="62" t="str">
        <f>IF(AND('Mapa final'!$AJ$21="Baja",'Mapa final'!$AL$21="Leve"),CONCATENATE("R2C",'Mapa final'!$S$21),"")</f>
        <v/>
      </c>
      <c r="L43" s="63" t="str">
        <f ca="1">IF(AND('Mapa final'!$AJ$16="Baja",'Mapa final'!$AL$16="Leve"),CONCATENATE("R2C",'Mapa final'!$D$16),"")</f>
        <v>R2C2</v>
      </c>
      <c r="M43" s="63" t="str">
        <f>IF(AND('Mapa final'!$AJ$23="Baja",'Mapa final'!$AL$23="Leve"),CONCATENATE("R2C",'Mapa final'!$S$23),"")</f>
        <v/>
      </c>
      <c r="N43" s="63" t="str">
        <f>IF(AND('Mapa final'!$AJ$24="Baja",'Mapa final'!$AL$24="Leve"),CONCATENATE("R2C",'Mapa final'!$S$24),"")</f>
        <v/>
      </c>
      <c r="O43" s="63" t="str">
        <f>IF(AND('Mapa final'!$AJ$25="Baja",'Mapa final'!$AL$25="Leve"),CONCATENATE("R2C",'Mapa final'!$S$25),"")</f>
        <v/>
      </c>
      <c r="P43" s="64" t="str">
        <f>IF(AND('Mapa final'!$AJ$26="Baja",'Mapa final'!$AL$26="Leve"),CONCATENATE("R2C",'Mapa final'!$S$26),"")</f>
        <v/>
      </c>
      <c r="Q43" s="53" t="str">
        <f>IF(AND('Mapa final'!$AJ$21="Baja",'Mapa final'!$AL$21="Menor"),CONCATENATE("R2C",'Mapa final'!$S$21),"")</f>
        <v/>
      </c>
      <c r="R43" s="54" t="str">
        <f>IF(AND('Mapa final'!$AJ$22="Baja",'Mapa final'!$AL$22="Menor"),CONCATENATE("R2C",'Mapa final'!$S$22),"")</f>
        <v/>
      </c>
      <c r="S43" s="54" t="str">
        <f>IF(AND('Mapa final'!$AJ$23="Baja",'Mapa final'!$AL$23="Menor"),CONCATENATE("R2C",'Mapa final'!$S$23),"")</f>
        <v/>
      </c>
      <c r="T43" s="54" t="str">
        <f>IF(AND('Mapa final'!$AJ$24="Baja",'Mapa final'!$AL$24="Menor"),CONCATENATE("R2C",'Mapa final'!$S$24),"")</f>
        <v/>
      </c>
      <c r="U43" s="54" t="str">
        <f>IF(AND('Mapa final'!$AJ$25="Baja",'Mapa final'!$AL$25="Menor"),CONCATENATE("R2C",'Mapa final'!$S$25),"")</f>
        <v/>
      </c>
      <c r="V43" s="55" t="str">
        <f>IF(AND('Mapa final'!$AJ$26="Baja",'Mapa final'!$AL$26="Menor"),CONCATENATE("R2C",'Mapa final'!$S$26),"")</f>
        <v/>
      </c>
      <c r="W43" s="53" t="str">
        <f>IF(AND('Mapa final'!$AJ$21="Baja",'Mapa final'!$AL$21="Moderado"),CONCATENATE("R2C",'Mapa final'!$S$21),"")</f>
        <v/>
      </c>
      <c r="X43" s="54" t="str">
        <f>IF(AND('Mapa final'!$AJ$22="Baja",'Mapa final'!$AL$22="Moderado"),CONCATENATE("R2C",'Mapa final'!$S$22),"")</f>
        <v/>
      </c>
      <c r="Y43" s="54" t="str">
        <f>IF(AND('Mapa final'!$AJ$23="Baja",'Mapa final'!$AL$23="Moderado"),CONCATENATE("R2C",'Mapa final'!$S$23),"")</f>
        <v/>
      </c>
      <c r="Z43" s="54" t="str">
        <f>IF(AND('Mapa final'!$AJ$24="Baja",'Mapa final'!$AL$24="Moderado"),CONCATENATE("R2C",'Mapa final'!$S$24),"")</f>
        <v/>
      </c>
      <c r="AA43" s="54" t="str">
        <f>IF(AND('Mapa final'!$AJ$25="Baja",'Mapa final'!$AL$25="Moderado"),CONCATENATE("R2C",'Mapa final'!$S$25),"")</f>
        <v/>
      </c>
      <c r="AB43" s="55" t="str">
        <f>IF(AND('Mapa final'!$AJ$26="Baja",'Mapa final'!$AL$26="Moderado"),CONCATENATE("R2C",'Mapa final'!$S$26),"")</f>
        <v/>
      </c>
      <c r="AC43" s="38" t="str">
        <f>IF(AND('Mapa final'!$AJ$21="Baja",'Mapa final'!$AL$21="Mayor"),CONCATENATE("R2C",'Mapa final'!$S$21),"")</f>
        <v/>
      </c>
      <c r="AD43" s="39" t="str">
        <f>IF(AND('Mapa final'!$AJ$22="Baja",'Mapa final'!$AL$22="Mayor"),CONCATENATE("R2C",'Mapa final'!$S$22),"")</f>
        <v/>
      </c>
      <c r="AE43" s="39" t="str">
        <f>IF(AND('Mapa final'!$AJ$23="Baja",'Mapa final'!$AL$23="Mayor"),CONCATENATE("R2C",'Mapa final'!$S$23),"")</f>
        <v/>
      </c>
      <c r="AF43" s="39" t="str">
        <f>IF(AND('Mapa final'!$AJ$24="Baja",'Mapa final'!$AL$24="Mayor"),CONCATENATE("R2C",'Mapa final'!$S$24),"")</f>
        <v/>
      </c>
      <c r="AG43" s="39" t="str">
        <f>IF(AND('Mapa final'!$AJ$25="Baja",'Mapa final'!$AL$25="Mayor"),CONCATENATE("R2C",'Mapa final'!$S$25),"")</f>
        <v/>
      </c>
      <c r="AH43" s="40" t="str">
        <f>IF(AND('Mapa final'!$AJ$26="Baja",'Mapa final'!$AL$26="Mayor"),CONCATENATE("R2C",'Mapa final'!$S$26),"")</f>
        <v/>
      </c>
      <c r="AI43" s="41" t="str">
        <f>IF(AND('Mapa final'!$AJ$21="Baja",'Mapa final'!$AL$21="Catastrófico"),CONCATENATE("R2C",'Mapa final'!$S$21),"")</f>
        <v/>
      </c>
      <c r="AJ43" s="42" t="str">
        <f>IF(AND('Mapa final'!$AJ$22="Baja",'Mapa final'!$AL$22="Catastrófico"),CONCATENATE("R2C",'Mapa final'!$S$22),"")</f>
        <v/>
      </c>
      <c r="AK43" s="42" t="str">
        <f>IF(AND('Mapa final'!$AJ$23="Baja",'Mapa final'!$AL$23="Catastrófico"),CONCATENATE("R2C",'Mapa final'!$S$23),"")</f>
        <v/>
      </c>
      <c r="AL43" s="42" t="str">
        <f>IF(AND('Mapa final'!$AJ$24="Baja",'Mapa final'!$AL$24="Catastrófico"),CONCATENATE("R2C",'Mapa final'!$S$24),"")</f>
        <v/>
      </c>
      <c r="AM43" s="42" t="str">
        <f>IF(AND('Mapa final'!$AJ$25="Baja",'Mapa final'!$AL$25="Catastrófico"),CONCATENATE("R2C",'Mapa final'!$S$25),"")</f>
        <v/>
      </c>
      <c r="AN43" s="43" t="str">
        <f>IF(AND('Mapa final'!$AJ$26="Baja",'Mapa final'!$AL$26="Catastrófico"),CONCATENATE("R2C",'Mapa final'!$S$26),"")</f>
        <v/>
      </c>
      <c r="AO43" s="69"/>
      <c r="AP43" s="499"/>
      <c r="AQ43" s="500"/>
      <c r="AR43" s="500"/>
      <c r="AS43" s="500"/>
      <c r="AT43" s="500"/>
      <c r="AU43" s="501"/>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row>
    <row r="44" spans="2:77" ht="15" customHeight="1" x14ac:dyDescent="0.25">
      <c r="B44" s="69"/>
      <c r="C44" s="370"/>
      <c r="D44" s="370"/>
      <c r="E44" s="371"/>
      <c r="F44" s="467"/>
      <c r="G44" s="468"/>
      <c r="H44" s="468"/>
      <c r="I44" s="468"/>
      <c r="J44" s="468"/>
      <c r="K44" s="62" t="str">
        <f>IF(AND('Mapa final'!$AJ$27="Baja",'Mapa final'!$AL$27="Leve"),CONCATENATE("R2C",'Mapa final'!$S$27),"")</f>
        <v/>
      </c>
      <c r="L44" s="63" t="str">
        <f>IF(AND('Mapa final'!$AJ$28="Baja",'Mapa final'!$AL$28="Leve"),CONCATENATE("R2C",'Mapa final'!$S$28),"")</f>
        <v/>
      </c>
      <c r="M44" s="63" t="str">
        <f>IF(AND('Mapa final'!$AJ$29="Baja",'Mapa final'!$AL$29="Leve"),CONCATENATE("R2C",'Mapa final'!$S$29),"")</f>
        <v/>
      </c>
      <c r="N44" s="63" t="str">
        <f ca="1">IF(AND('Mapa final'!$AJ$18="Baja",'Mapa final'!$AL$18="Leve"),CONCATENATE("R2C",'Mapa final'!$D$18),"")</f>
        <v>R2C4</v>
      </c>
      <c r="O44" s="63" t="str">
        <f>IF(AND('Mapa final'!$AJ$31="Baja",'Mapa final'!$AL$31="Leve"),CONCATENATE("R2C",'Mapa final'!$S$31),"")</f>
        <v/>
      </c>
      <c r="P44" s="64" t="str">
        <f>IF(AND('Mapa final'!$AJ$32="Baja",'Mapa final'!$AL$32="Leve"),CONCATENATE("R2C",'Mapa final'!$S$32),"")</f>
        <v/>
      </c>
      <c r="Q44" s="53" t="str">
        <f>IF(AND('Mapa final'!$AJ$27="Baja",'Mapa final'!$AL$27="Menor"),CONCATENATE("R2C",'Mapa final'!$S$27),"")</f>
        <v/>
      </c>
      <c r="R44" s="54" t="str">
        <f>IF(AND('Mapa final'!$AJ$28="Baja",'Mapa final'!$AL$28="Menor"),CONCATENATE("R2C",'Mapa final'!$S$28),"")</f>
        <v/>
      </c>
      <c r="S44" s="54" t="str">
        <f>IF(AND('Mapa final'!$AJ$29="Baja",'Mapa final'!$AL$29="Menor"),CONCATENATE("R2C",'Mapa final'!$S$29),"")</f>
        <v/>
      </c>
      <c r="T44" s="54" t="str">
        <f>IF(AND('Mapa final'!$AJ$30="Baja",'Mapa final'!$AL$30="Menor"),CONCATENATE("R2C",'Mapa final'!$S$30),"")</f>
        <v/>
      </c>
      <c r="U44" s="54" t="str">
        <f>IF(AND('Mapa final'!$AJ$31="Baja",'Mapa final'!$AL$31="Menor"),CONCATENATE("R2C",'Mapa final'!$S$31),"")</f>
        <v/>
      </c>
      <c r="V44" s="55" t="str">
        <f>IF(AND('Mapa final'!$AJ$32="Baja",'Mapa final'!$AL$32="Menor"),CONCATENATE("R2C",'Mapa final'!$S$32),"")</f>
        <v/>
      </c>
      <c r="W44" s="53" t="str">
        <f>IF(AND('Mapa final'!$AJ$27="Baja",'Mapa final'!$AL$27="Moderado"),CONCATENATE("R2C",'Mapa final'!$S$27),"")</f>
        <v/>
      </c>
      <c r="X44" s="54" t="str">
        <f>IF(AND('Mapa final'!$AJ$28="Baja",'Mapa final'!$AL$28="Moderado"),CONCATENATE("R2C",'Mapa final'!$S$28),"")</f>
        <v/>
      </c>
      <c r="Y44" s="54" t="str">
        <f>IF(AND('Mapa final'!$AJ$29="Baja",'Mapa final'!$AL$29="Moderado"),CONCATENATE("R2C",'Mapa final'!$S$29),"")</f>
        <v/>
      </c>
      <c r="Z44" s="54" t="str">
        <f>IF(AND('Mapa final'!$AJ$30="Baja",'Mapa final'!$AL$30="Moderado"),CONCATENATE("R2C",'Mapa final'!$S$30),"")</f>
        <v/>
      </c>
      <c r="AA44" s="54" t="str">
        <f>IF(AND('Mapa final'!$AJ$31="Baja",'Mapa final'!$AL$31="Moderado"),CONCATENATE("R2C",'Mapa final'!$S$31),"")</f>
        <v/>
      </c>
      <c r="AB44" s="55" t="str">
        <f>IF(AND('Mapa final'!$AJ$32="Baja",'Mapa final'!$AL$32="Moderado"),CONCATENATE("R2C",'Mapa final'!$S$32),"")</f>
        <v/>
      </c>
      <c r="AC44" s="38" t="str">
        <f>IF(AND('Mapa final'!$AJ$27="Baja",'Mapa final'!$AL$27="Mayor"),CONCATENATE("R2C",'Mapa final'!$S$27),"")</f>
        <v/>
      </c>
      <c r="AD44" s="39" t="str">
        <f>IF(AND('Mapa final'!$AJ$28="Baja",'Mapa final'!$AL$28="Mayor"),CONCATENATE("R2C",'Mapa final'!$S$28),"")</f>
        <v/>
      </c>
      <c r="AE44" s="39" t="str">
        <f>IF(AND('Mapa final'!$AJ$29="Baja",'Mapa final'!$AL$29="Mayor"),CONCATENATE("R2C",'Mapa final'!$S$29),"")</f>
        <v/>
      </c>
      <c r="AF44" s="39" t="str">
        <f>IF(AND('Mapa final'!$AJ$30="Baja",'Mapa final'!$AL$30="Mayor"),CONCATENATE("R2C",'Mapa final'!$S$30),"")</f>
        <v/>
      </c>
      <c r="AG44" s="39" t="str">
        <f>IF(AND('Mapa final'!$AJ$31="Baja",'Mapa final'!$AL$31="Mayor"),CONCATENATE("R2C",'Mapa final'!$S$31),"")</f>
        <v/>
      </c>
      <c r="AH44" s="40" t="str">
        <f>IF(AND('Mapa final'!$AJ$32="Baja",'Mapa final'!$AL$32="Mayor"),CONCATENATE("R2C",'Mapa final'!$S$32),"")</f>
        <v/>
      </c>
      <c r="AI44" s="41" t="str">
        <f>IF(AND('Mapa final'!$AJ$27="Baja",'Mapa final'!$AL$27="Catastrófico"),CONCATENATE("R2C",'Mapa final'!$S$27),"")</f>
        <v/>
      </c>
      <c r="AJ44" s="42" t="str">
        <f>IF(AND('Mapa final'!$AJ$28="Baja",'Mapa final'!$AL$28="Catastrófico"),CONCATENATE("R2C",'Mapa final'!$S$28),"")</f>
        <v/>
      </c>
      <c r="AK44" s="42" t="str">
        <f>IF(AND('Mapa final'!$AJ$29="Baja",'Mapa final'!$AL$29="Catastrófico"),CONCATENATE("R2C",'Mapa final'!$S$29),"")</f>
        <v/>
      </c>
      <c r="AL44" s="42" t="str">
        <f>IF(AND('Mapa final'!$AJ$30="Baja",'Mapa final'!$AL$30="Catastrófico"),CONCATENATE("R2C",'Mapa final'!$S$30),"")</f>
        <v/>
      </c>
      <c r="AM44" s="42" t="str">
        <f>IF(AND('Mapa final'!$AJ$31="Baja",'Mapa final'!$AL$31="Catastrófico"),CONCATENATE("R2C",'Mapa final'!$S$31),"")</f>
        <v/>
      </c>
      <c r="AN44" s="43" t="str">
        <f>IF(AND('Mapa final'!$AJ$32="Baja",'Mapa final'!$AL$32="Catastrófico"),CONCATENATE("R2C",'Mapa final'!$S$32),"")</f>
        <v/>
      </c>
      <c r="AO44" s="69"/>
      <c r="AP44" s="499"/>
      <c r="AQ44" s="500"/>
      <c r="AR44" s="500"/>
      <c r="AS44" s="500"/>
      <c r="AT44" s="500"/>
      <c r="AU44" s="501"/>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row>
    <row r="45" spans="2:77" ht="15" customHeight="1" x14ac:dyDescent="0.25">
      <c r="B45" s="69"/>
      <c r="C45" s="370"/>
      <c r="D45" s="370"/>
      <c r="E45" s="371"/>
      <c r="F45" s="467"/>
      <c r="G45" s="468"/>
      <c r="H45" s="468"/>
      <c r="I45" s="468"/>
      <c r="J45" s="468"/>
      <c r="K45" s="62" t="str">
        <f>IF(AND('Mapa final'!$AJ$33="Baja",'Mapa final'!$AL$33="Leve"),CONCATENATE("R2C",'Mapa final'!$S$33),"")</f>
        <v/>
      </c>
      <c r="L45" s="63" t="str">
        <f>IF(AND('Mapa final'!$AJ$34="Baja",'Mapa final'!$AL$34="Leve"),CONCATENATE("R2C",'Mapa final'!$S$34),"")</f>
        <v/>
      </c>
      <c r="M45" s="63" t="str">
        <f>IF(AND('Mapa final'!$AJ$35="Baja",'Mapa final'!$AL$35="Leve"),CONCATENATE("R2C",'Mapa final'!$S$35),"")</f>
        <v/>
      </c>
      <c r="N45" s="63" t="str">
        <f>IF(AND('Mapa final'!$AJ$36="Baja",'Mapa final'!$AL$36="Leve"),CONCATENATE("R2C",'Mapa final'!$S$36),"")</f>
        <v/>
      </c>
      <c r="O45" s="63" t="str">
        <f>IF(AND('Mapa final'!$AJ$37="Baja",'Mapa final'!$AL$37="Leve"),CONCATENATE("R2C",'Mapa final'!$S$37),"")</f>
        <v/>
      </c>
      <c r="P45" s="64" t="str">
        <f>IF(AND('Mapa final'!$AJ$38="Baja",'Mapa final'!$AL$38="Leve"),CONCATENATE("R2C",'Mapa final'!$S$38),"")</f>
        <v/>
      </c>
      <c r="Q45" s="53" t="str">
        <f>IF(AND('Mapa final'!$AJ$33="Baja",'Mapa final'!$AL$33="Menor"),CONCATENATE("R2C",'Mapa final'!$S$33),"")</f>
        <v/>
      </c>
      <c r="R45" s="54" t="str">
        <f>IF(AND('Mapa final'!$AJ$34="Baja",'Mapa final'!$AL$34="Menor"),CONCATENATE("R2C",'Mapa final'!$S$34),"")</f>
        <v/>
      </c>
      <c r="S45" s="54" t="str">
        <f>IF(AND('Mapa final'!$AJ$35="Baja",'Mapa final'!$AL$35="Menor"),CONCATENATE("R2C",'Mapa final'!$S$35),"")</f>
        <v/>
      </c>
      <c r="T45" s="54" t="str">
        <f>IF(AND('Mapa final'!$AJ$36="Baja",'Mapa final'!$AL$36="Menor"),CONCATENATE("R2C",'Mapa final'!$S$36),"")</f>
        <v/>
      </c>
      <c r="U45" s="54" t="str">
        <f>IF(AND('Mapa final'!$AJ$37="Baja",'Mapa final'!$AL$37="LMenor"),CONCATENATE("R2C",'Mapa final'!$S$37),"")</f>
        <v/>
      </c>
      <c r="V45" s="55" t="str">
        <f>IF(AND('Mapa final'!$AJ$38="Baja",'Mapa final'!$AL$38="Menor"),CONCATENATE("R2C",'Mapa final'!$S$38),"")</f>
        <v/>
      </c>
      <c r="W45" s="53" t="str">
        <f>IF(AND('Mapa final'!$AJ$33="Baja",'Mapa final'!$AL$33="Moderado"),CONCATENATE("R2C",'Mapa final'!$S$33),"")</f>
        <v/>
      </c>
      <c r="X45" s="54" t="str">
        <f>IF(AND('Mapa final'!$AJ$34="Baja",'Mapa final'!$AL$34="Moderado"),CONCATENATE("R2C",'Mapa final'!$S$34),"")</f>
        <v/>
      </c>
      <c r="Y45" s="54" t="str">
        <f>IF(AND('Mapa final'!$AJ$35="Baja",'Mapa final'!$AL$35="Moderado"),CONCATENATE("R2C",'Mapa final'!$S$35),"")</f>
        <v/>
      </c>
      <c r="Z45" s="54" t="str">
        <f>IF(AND('Mapa final'!$AJ$36="Baja",'Mapa final'!$AL$36="Moderado"),CONCATENATE("R2C",'Mapa final'!$S$36),"")</f>
        <v/>
      </c>
      <c r="AA45" s="54" t="str">
        <f>IF(AND('Mapa final'!$AJ$37="Baja",'Mapa final'!$AL$37="Moderado"),CONCATENATE("R2C",'Mapa final'!$S$37),"")</f>
        <v/>
      </c>
      <c r="AB45" s="55" t="str">
        <f>IF(AND('Mapa final'!$AJ$38="Baja",'Mapa final'!$AL$38="Moderado"),CONCATENATE("R2C",'Mapa final'!$S$38),"")</f>
        <v/>
      </c>
      <c r="AC45" s="38" t="str">
        <f>IF(AND('Mapa final'!$AJ$33="Baja",'Mapa final'!$AL$33="Mayor"),CONCATENATE("R2C",'Mapa final'!$S$33),"")</f>
        <v/>
      </c>
      <c r="AD45" s="39" t="str">
        <f>IF(AND('Mapa final'!$AJ$34="Baja",'Mapa final'!$AL$34="Mayor"),CONCATENATE("R2C",'Mapa final'!$S$34),"")</f>
        <v/>
      </c>
      <c r="AE45" s="39" t="str">
        <f>IF(AND('Mapa final'!$AJ$35="Baja",'Mapa final'!$AL$35="Mayor"),CONCATENATE("R2C",'Mapa final'!$S$35),"")</f>
        <v/>
      </c>
      <c r="AF45" s="39" t="str">
        <f>IF(AND('Mapa final'!$AJ$36="Baja",'Mapa final'!$AL$36="Mayor"),CONCATENATE("R2C",'Mapa final'!$S$36),"")</f>
        <v/>
      </c>
      <c r="AG45" s="39" t="str">
        <f>IF(AND('Mapa final'!$AJ$37="Baja",'Mapa final'!$AL$37="Mayor"),CONCATENATE("R2C",'Mapa final'!$S$37),"")</f>
        <v/>
      </c>
      <c r="AH45" s="40" t="str">
        <f>IF(AND('Mapa final'!$AJ$38="Baja",'Mapa final'!$AL$38="Mayor"),CONCATENATE("R2C",'Mapa final'!$S$38),"")</f>
        <v/>
      </c>
      <c r="AI45" s="41" t="str">
        <f>IF(AND('Mapa final'!$AJ$33="Baja",'Mapa final'!$AL$33="Catastrófico"),CONCATENATE("R2C",'Mapa final'!$S$33),"")</f>
        <v/>
      </c>
      <c r="AJ45" s="42" t="str">
        <f>IF(AND('Mapa final'!$AJ$34="Baja",'Mapa final'!$AL$34="Catastrófico"),CONCATENATE("R2C",'Mapa final'!$S$34),"")</f>
        <v/>
      </c>
      <c r="AK45" s="42" t="str">
        <f>IF(AND('Mapa final'!$AJ$35="Baja",'Mapa final'!$AL$35="Catastrófico"),CONCATENATE("R2C",'Mapa final'!$S$35),"")</f>
        <v/>
      </c>
      <c r="AL45" s="42" t="str">
        <f>IF(AND('Mapa final'!$AJ$36="Baja",'Mapa final'!$AL$36="Catastrófico"),CONCATENATE("R2C",'Mapa final'!$S$36),"")</f>
        <v/>
      </c>
      <c r="AM45" s="42" t="str">
        <f>IF(AND('Mapa final'!$AJ$37="Baja",'Mapa final'!$AL$37="LCatastrófico"),CONCATENATE("R2C",'Mapa final'!$S$37),"")</f>
        <v/>
      </c>
      <c r="AN45" s="43" t="str">
        <f>IF(AND('Mapa final'!$AJ$38="Baja",'Mapa final'!$AL$38="Catastrófico"),CONCATENATE("R2C",'Mapa final'!$S$38),"")</f>
        <v/>
      </c>
      <c r="AO45" s="69"/>
      <c r="AP45" s="499"/>
      <c r="AQ45" s="500"/>
      <c r="AR45" s="500"/>
      <c r="AS45" s="500"/>
      <c r="AT45" s="500"/>
      <c r="AU45" s="501"/>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row>
    <row r="46" spans="2:77" ht="15" customHeight="1" x14ac:dyDescent="0.25">
      <c r="B46" s="69"/>
      <c r="C46" s="370"/>
      <c r="D46" s="370"/>
      <c r="E46" s="371"/>
      <c r="F46" s="467"/>
      <c r="G46" s="468"/>
      <c r="H46" s="468"/>
      <c r="I46" s="468"/>
      <c r="J46" s="468"/>
      <c r="K46" s="62" t="str">
        <f>IF(AND('Mapa final'!$AJ$39="Baja",'Mapa final'!$AL$39="Leve"),CONCATENATE("R2C",'Mapa final'!$S$39),"")</f>
        <v/>
      </c>
      <c r="L46" s="63" t="str">
        <f>IF(AND('Mapa final'!$AJ$40="Baja",'Mapa final'!$AL$40="Leve"),CONCATENATE("R2C",'Mapa final'!$S$40),"")</f>
        <v/>
      </c>
      <c r="M46" s="63" t="str">
        <f>IF(AND('Mapa final'!$AJ$41="Baja",'Mapa final'!$AL$41="Leve"),CONCATENATE("R2C",'Mapa final'!$S$41),"")</f>
        <v/>
      </c>
      <c r="N46" s="63" t="str">
        <f>IF(AND('Mapa final'!$AJ$42="Baja",'Mapa final'!$AL$42="Leve"),CONCATENATE("R2C",'Mapa final'!$S$42),"")</f>
        <v/>
      </c>
      <c r="O46" s="63" t="str">
        <f>IF(AND('Mapa final'!$AJ$43="Baja",'Mapa final'!$AL$43="Leve"),CONCATENATE("R2C",'Mapa final'!$S$43),"")</f>
        <v/>
      </c>
      <c r="P46" s="64" t="str">
        <f>IF(AND('Mapa final'!$AJ$44="Baja",'Mapa final'!$AL$44="Leve"),CONCATENATE("R2C",'Mapa final'!$S$44),"")</f>
        <v/>
      </c>
      <c r="Q46" s="53" t="str">
        <f>IF(AND('Mapa final'!$AJ$39="Baja",'Mapa final'!$AL$39="Menor"),CONCATENATE("R2C",'Mapa final'!$S$39),"")</f>
        <v/>
      </c>
      <c r="R46" s="54" t="str">
        <f>IF(AND('Mapa final'!$AJ$40="Baja",'Mapa final'!$AL$40="Menor"),CONCATENATE("R2C",'Mapa final'!$S$40),"")</f>
        <v/>
      </c>
      <c r="S46" s="54" t="str">
        <f>IF(AND('Mapa final'!$AJ$41="Baja",'Mapa final'!$AL$41="Menor"),CONCATENATE("R2C",'Mapa final'!$S$41),"")</f>
        <v/>
      </c>
      <c r="T46" s="54" t="str">
        <f>IF(AND('Mapa final'!$AJ$42="Baja",'Mapa final'!$AL$42="Menor"),CONCATENATE("R2C",'Mapa final'!$S$42),"")</f>
        <v/>
      </c>
      <c r="U46" s="54" t="str">
        <f>IF(AND('Mapa final'!$AJ$43="Baja",'Mapa final'!$AL$43="Menor"),CONCATENATE("R2C",'Mapa final'!$S$43),"")</f>
        <v/>
      </c>
      <c r="V46" s="55" t="str">
        <f>IF(AND('Mapa final'!$AJ$44="Baja",'Mapa final'!$AL$44="Menor"),CONCATENATE("R2C",'Mapa final'!$S$44),"")</f>
        <v/>
      </c>
      <c r="W46" s="53" t="str">
        <f>IF(AND('Mapa final'!$AJ$39="Baja",'Mapa final'!$AL$39="Moderado"),CONCATENATE("R2C",'Mapa final'!$S$39),"")</f>
        <v/>
      </c>
      <c r="X46" s="54" t="str">
        <f>IF(AND('Mapa final'!$AJ$40="Baja",'Mapa final'!$AL$40="Moderado"),CONCATENATE("R2C",'Mapa final'!$S$40),"")</f>
        <v/>
      </c>
      <c r="Y46" s="54" t="str">
        <f>IF(AND('Mapa final'!$AJ$41="Baja",'Mapa final'!$AL$41="Moderado"),CONCATENATE("R2C",'Mapa final'!$S$41),"")</f>
        <v/>
      </c>
      <c r="Z46" s="54" t="str">
        <f>IF(AND('Mapa final'!$AJ$42="Baja",'Mapa final'!$AL$42="Moderado"),CONCATENATE("R2C",'Mapa final'!$S$42),"")</f>
        <v/>
      </c>
      <c r="AA46" s="54" t="str">
        <f>IF(AND('Mapa final'!$AJ$43="Baja",'Mapa final'!$AL$43="Moderado"),CONCATENATE("R2C",'Mapa final'!$S$43),"")</f>
        <v/>
      </c>
      <c r="AB46" s="55" t="str">
        <f>IF(AND('Mapa final'!$AJ$44="Baja",'Mapa final'!$AL$44="Moderado"),CONCATENATE("R2C",'Mapa final'!$S$44),"")</f>
        <v/>
      </c>
      <c r="AC46" s="38" t="str">
        <f>IF(AND('Mapa final'!$AJ$39="Baja",'Mapa final'!$AL$39="Mayor"),CONCATENATE("R2C",'Mapa final'!$S$39),"")</f>
        <v/>
      </c>
      <c r="AD46" s="39" t="str">
        <f>IF(AND('Mapa final'!$AJ$40="Baja",'Mapa final'!$AL$40="Mayor"),CONCATENATE("R2C",'Mapa final'!$S$40),"")</f>
        <v/>
      </c>
      <c r="AE46" s="39" t="str">
        <f>IF(AND('Mapa final'!$AJ$41="Baja",'Mapa final'!$AL$41="Mayor"),CONCATENATE("R2C",'Mapa final'!$S$41),"")</f>
        <v/>
      </c>
      <c r="AF46" s="39" t="str">
        <f>IF(AND('Mapa final'!$AJ$42="Baja",'Mapa final'!$AL$42="Mayor"),CONCATENATE("R2C",'Mapa final'!$S$42),"")</f>
        <v/>
      </c>
      <c r="AG46" s="39" t="str">
        <f>IF(AND('Mapa final'!$AJ$43="Baja",'Mapa final'!$AL$43="Mayor"),CONCATENATE("R2C",'Mapa final'!$S$43),"")</f>
        <v/>
      </c>
      <c r="AH46" s="40" t="str">
        <f>IF(AND('Mapa final'!$AJ$44="Baja",'Mapa final'!$AL$44="Mayor"),CONCATENATE("R2C",'Mapa final'!$S$44),"")</f>
        <v/>
      </c>
      <c r="AI46" s="41" t="str">
        <f>IF(AND('Mapa final'!$AJ$39="Baja",'Mapa final'!$AL$39="Catastrófico"),CONCATENATE("R2C",'Mapa final'!$S$39),"")</f>
        <v/>
      </c>
      <c r="AJ46" s="42" t="str">
        <f>IF(AND('Mapa final'!$AJ$40="Baja",'Mapa final'!$AL$40="Catastrófico"),CONCATENATE("R2C",'Mapa final'!$S$40),"")</f>
        <v/>
      </c>
      <c r="AK46" s="42" t="str">
        <f>IF(AND('Mapa final'!$AJ$41="Baja",'Mapa final'!$AL$41="Catastrófico"),CONCATENATE("R2C",'Mapa final'!$S$41),"")</f>
        <v/>
      </c>
      <c r="AL46" s="42" t="str">
        <f>IF(AND('Mapa final'!$AJ$42="Baja",'Mapa final'!$AL$42="Catastrófico"),CONCATENATE("R2C",'Mapa final'!$S$42),"")</f>
        <v/>
      </c>
      <c r="AM46" s="42" t="str">
        <f>IF(AND('Mapa final'!$AJ$43="Baja",'Mapa final'!$AL$43="Catastrófico"),CONCATENATE("R2C",'Mapa final'!$S$43),"")</f>
        <v/>
      </c>
      <c r="AN46" s="43" t="str">
        <f>IF(AND('Mapa final'!$AJ$44="Baja",'Mapa final'!$AL$44="Catastrófico"),CONCATENATE("R2C",'Mapa final'!$S$44),"")</f>
        <v/>
      </c>
      <c r="AO46" s="69"/>
      <c r="AP46" s="499"/>
      <c r="AQ46" s="500"/>
      <c r="AR46" s="500"/>
      <c r="AS46" s="500"/>
      <c r="AT46" s="500"/>
      <c r="AU46" s="501"/>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row>
    <row r="47" spans="2:77" ht="15" customHeight="1" x14ac:dyDescent="0.25">
      <c r="B47" s="69"/>
      <c r="C47" s="370"/>
      <c r="D47" s="370"/>
      <c r="E47" s="371"/>
      <c r="F47" s="467"/>
      <c r="G47" s="468"/>
      <c r="H47" s="468"/>
      <c r="I47" s="468"/>
      <c r="J47" s="468"/>
      <c r="K47" s="62" t="str">
        <f>IF(AND('Mapa final'!$AJ$45="Baja",'Mapa final'!$AL$45="Leve"),CONCATENATE("R2C",'Mapa final'!$S$45),"")</f>
        <v/>
      </c>
      <c r="L47" s="63" t="str">
        <f>IF(AND('Mapa final'!$AJ$46="Baja",'Mapa final'!$AL$46="Leve"),CONCATENATE("R2C",'Mapa final'!$S$46),"")</f>
        <v/>
      </c>
      <c r="M47" s="63" t="str">
        <f>IF(AND('Mapa final'!$AJ$47="Baja",'Mapa final'!$AL$47="Leve"),CONCATENATE("R2C",'Mapa final'!$S$47),"")</f>
        <v/>
      </c>
      <c r="N47" s="63" t="str">
        <f>IF(AND('Mapa final'!$AJ$48="Baja",'Mapa final'!$AL$48="Leve"),CONCATENATE("R2C",'Mapa final'!$S$48),"")</f>
        <v/>
      </c>
      <c r="O47" s="63" t="str">
        <f>IF(AND('Mapa final'!$AJ$49="Baja",'Mapa final'!$AL$49="Leve"),CONCATENATE("R2C",'Mapa final'!$S$49),"")</f>
        <v/>
      </c>
      <c r="P47" s="64" t="str">
        <f>IF(AND('Mapa final'!$AJ$60="Baja",'Mapa final'!$AL$50="Leve"),CONCATENATE("R2C",'Mapa final'!$S$50),"")</f>
        <v/>
      </c>
      <c r="Q47" s="53" t="str">
        <f>IF(AND('Mapa final'!$AJ$45="Baja",'Mapa final'!$AL$45="Menor"),CONCATENATE("R2C",'Mapa final'!$S$45),"")</f>
        <v/>
      </c>
      <c r="R47" s="54" t="str">
        <f>IF(AND('Mapa final'!$AJ$46="Baja",'Mapa final'!$AL$46="Menor"),CONCATENATE("R2C",'Mapa final'!$S$46),"")</f>
        <v/>
      </c>
      <c r="S47" s="54" t="str">
        <f>IF(AND('Mapa final'!$AJ$47="Baja",'Mapa final'!$AL$47="Menor"),CONCATENATE("R2C",'Mapa final'!$S$47),"")</f>
        <v/>
      </c>
      <c r="T47" s="54" t="str">
        <f>IF(AND('Mapa final'!$AJ$48="Baja",'Mapa final'!$AL$48="Menor"),CONCATENATE("R2C",'Mapa final'!$S$48),"")</f>
        <v/>
      </c>
      <c r="U47" s="54" t="str">
        <f>IF(AND('Mapa final'!$AJ$49="Baja",'Mapa final'!$AL$49="Menor"),CONCATENATE("R2C",'Mapa final'!$S$49),"")</f>
        <v/>
      </c>
      <c r="V47" s="55" t="str">
        <f>IF(AND('Mapa final'!$AJ$60="Baja",'Mapa final'!$AL$50="Menor"),CONCATENATE("R2C",'Mapa final'!$S$50),"")</f>
        <v/>
      </c>
      <c r="W47" s="53" t="str">
        <f>IF(AND('Mapa final'!$AJ$45="Baja",'Mapa final'!$AL$45="Moderado"),CONCATENATE("R2C",'Mapa final'!$S$45),"")</f>
        <v/>
      </c>
      <c r="X47" s="54" t="str">
        <f>IF(AND('Mapa final'!$AJ$46="Baja",'Mapa final'!$AL$46="Moderado"),CONCATENATE("R2C",'Mapa final'!$S$46),"")</f>
        <v/>
      </c>
      <c r="Y47" s="54" t="str">
        <f>IF(AND('Mapa final'!$AJ$47="Baja",'Mapa final'!$AL$47="Moderado"),CONCATENATE("R2C",'Mapa final'!$S$47),"")</f>
        <v/>
      </c>
      <c r="Z47" s="54" t="str">
        <f>IF(AND('Mapa final'!$AJ$48="Baja",'Mapa final'!$AL$48="Moderado"),CONCATENATE("R2C",'Mapa final'!$S$48),"")</f>
        <v/>
      </c>
      <c r="AA47" s="54" t="str">
        <f>IF(AND('Mapa final'!$AJ$49="Baja",'Mapa final'!$AL$49="Moderado"),CONCATENATE("R2C",'Mapa final'!$S$49),"")</f>
        <v/>
      </c>
      <c r="AB47" s="55" t="str">
        <f>IF(AND('Mapa final'!$AJ$60="Baja",'Mapa final'!$AL$50="Moderado"),CONCATENATE("R2C",'Mapa final'!$S$50),"")</f>
        <v/>
      </c>
      <c r="AC47" s="38" t="str">
        <f>IF(AND('Mapa final'!$AJ$45="Baja",'Mapa final'!$AL$45="Mayor"),CONCATENATE("R2C",'Mapa final'!$S$45),"")</f>
        <v/>
      </c>
      <c r="AD47" s="39" t="str">
        <f>IF(AND('Mapa final'!$AJ$46="Baja",'Mapa final'!$AL$46="Mayor"),CONCATENATE("R2C",'Mapa final'!$S$46),"")</f>
        <v/>
      </c>
      <c r="AE47" s="39" t="str">
        <f>IF(AND('Mapa final'!$AJ$47="Baja",'Mapa final'!$AL$47="Mayor"),CONCATENATE("R2C",'Mapa final'!$S$47),"")</f>
        <v/>
      </c>
      <c r="AF47" s="39" t="str">
        <f>IF(AND('Mapa final'!$AJ$48="Baja",'Mapa final'!$AL$48="Mayor"),CONCATENATE("R2C",'Mapa final'!$S$48),"")</f>
        <v/>
      </c>
      <c r="AG47" s="39" t="str">
        <f>IF(AND('Mapa final'!$AJ$49="Baja",'Mapa final'!$AL$49="Mayor"),CONCATENATE("R2C",'Mapa final'!$S$49),"")</f>
        <v/>
      </c>
      <c r="AH47" s="40" t="str">
        <f>IF(AND('Mapa final'!$AJ$60="Baja",'Mapa final'!$AL$50="Mayor"),CONCATENATE("R2C",'Mapa final'!$S$50),"")</f>
        <v/>
      </c>
      <c r="AI47" s="41" t="str">
        <f>IF(AND('Mapa final'!$AJ$45="Baja",'Mapa final'!$AL$45="Catastrófico"),CONCATENATE("R2C",'Mapa final'!$S$45),"")</f>
        <v/>
      </c>
      <c r="AJ47" s="42" t="str">
        <f>IF(AND('Mapa final'!$AJ$46="Baja",'Mapa final'!$AL$46="Catastrófico"),CONCATENATE("R2C",'Mapa final'!$S$46),"")</f>
        <v/>
      </c>
      <c r="AK47" s="42" t="str">
        <f>IF(AND('Mapa final'!$AJ$47="Baja",'Mapa final'!$AL$47="Catastrófico"),CONCATENATE("R2C",'Mapa final'!$S$47),"")</f>
        <v/>
      </c>
      <c r="AL47" s="42" t="str">
        <f>IF(AND('Mapa final'!$AJ$48="Baja",'Mapa final'!$AL$48="Catastrófico"),CONCATENATE("R2C",'Mapa final'!$S$48),"")</f>
        <v/>
      </c>
      <c r="AM47" s="42" t="str">
        <f>IF(AND('Mapa final'!$AJ$49="Baja",'Mapa final'!$AL$49="Catastrófico"),CONCATENATE("R2C",'Mapa final'!$S$49),"")</f>
        <v/>
      </c>
      <c r="AN47" s="43" t="str">
        <f>IF(AND('Mapa final'!$AJ$60="Baja",'Mapa final'!$AL$50="Catastrófico"),CONCATENATE("R2C",'Mapa final'!$S$50),"")</f>
        <v/>
      </c>
      <c r="AO47" s="69"/>
      <c r="AP47" s="499"/>
      <c r="AQ47" s="500"/>
      <c r="AR47" s="500"/>
      <c r="AS47" s="500"/>
      <c r="AT47" s="500"/>
      <c r="AU47" s="501"/>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row>
    <row r="48" spans="2:77" ht="15" customHeight="1" x14ac:dyDescent="0.25">
      <c r="B48" s="69"/>
      <c r="C48" s="370"/>
      <c r="D48" s="370"/>
      <c r="E48" s="371"/>
      <c r="F48" s="467"/>
      <c r="G48" s="468"/>
      <c r="H48" s="468"/>
      <c r="I48" s="468"/>
      <c r="J48" s="468"/>
      <c r="K48" s="62" t="str">
        <f>IF(AND('Mapa final'!$AJ$51="Baja",'Mapa final'!$AL$51="Leve"),CONCATENATE("R2C",'Mapa final'!$S$51),"")</f>
        <v/>
      </c>
      <c r="L48" s="63" t="str">
        <f>IF(AND('Mapa final'!$AJ$52="Baja",'Mapa final'!$AL$52="Leve"),CONCATENATE("R2C",'Mapa final'!$S$52),"")</f>
        <v/>
      </c>
      <c r="M48" s="63" t="str">
        <f>IF(AND('Mapa final'!$AJ$53="Baja",'Mapa final'!$AL$53="Leve"),CONCATENATE("R2C",'Mapa final'!$S$53),"")</f>
        <v/>
      </c>
      <c r="N48" s="63" t="str">
        <f>IF(AND('Mapa final'!$AJ$54="Baja",'Mapa final'!$AL$54="Leve"),CONCATENATE("R2C",'Mapa final'!$S$54),"")</f>
        <v/>
      </c>
      <c r="O48" s="63" t="str">
        <f>IF(AND('Mapa final'!$AJ$55="Baja",'Mapa final'!$AL$55="Leve"),CONCATENATE("R2C",'Mapa final'!$S$55),"")</f>
        <v/>
      </c>
      <c r="P48" s="64" t="str">
        <f>IF(AND('Mapa final'!$AJ$56="Baja",'Mapa final'!$AL$56="Leve"),CONCATENATE("R2C",'Mapa final'!$S$56),"")</f>
        <v/>
      </c>
      <c r="Q48" s="53" t="str">
        <f>IF(AND('Mapa final'!$AJ$51="Baja",'Mapa final'!$AL$51="Menor"),CONCATENATE("R2C",'Mapa final'!$S$51),"")</f>
        <v/>
      </c>
      <c r="R48" s="54" t="str">
        <f>IF(AND('Mapa final'!$AJ$52="Baja",'Mapa final'!$AL$52="Menor"),CONCATENATE("R2C",'Mapa final'!$S$52),"")</f>
        <v/>
      </c>
      <c r="S48" s="54" t="str">
        <f>IF(AND('Mapa final'!$AJ$53="Baja",'Mapa final'!$AL$53="Menor"),CONCATENATE("R2C",'Mapa final'!$S$53),"")</f>
        <v/>
      </c>
      <c r="T48" s="54" t="str">
        <f>IF(AND('Mapa final'!$AJ$54="Baja",'Mapa final'!$AL$54="Menor"),CONCATENATE("R2C",'Mapa final'!$S$54),"")</f>
        <v/>
      </c>
      <c r="U48" s="54" t="str">
        <f>IF(AND('Mapa final'!$AJ$55="Baja",'Mapa final'!$AL$55="Menor"),CONCATENATE("R2C",'Mapa final'!$S$55),"")</f>
        <v/>
      </c>
      <c r="V48" s="55" t="str">
        <f>IF(AND('Mapa final'!$AJ$56="Baja",'Mapa final'!$AL$56="Menor"),CONCATENATE("R2C",'Mapa final'!$S$56),"")</f>
        <v/>
      </c>
      <c r="W48" s="53" t="str">
        <f>IF(AND('Mapa final'!$AJ$51="Baja",'Mapa final'!$AL$51="Moderado"),CONCATENATE("R2C",'Mapa final'!$S$51),"")</f>
        <v/>
      </c>
      <c r="X48" s="54" t="str">
        <f>IF(AND('Mapa final'!$AJ$52="Baja",'Mapa final'!$AL$52="Moderado"),CONCATENATE("R2C",'Mapa final'!$S$52),"")</f>
        <v/>
      </c>
      <c r="Y48" s="54" t="str">
        <f>IF(AND('Mapa final'!$AJ$53="Baja",'Mapa final'!$AL$53="Moderado"),CONCATENATE("R2C",'Mapa final'!$S$53),"")</f>
        <v/>
      </c>
      <c r="Z48" s="54" t="str">
        <f>IF(AND('Mapa final'!$AJ$54="Baja",'Mapa final'!$AL$54="Moderado"),CONCATENATE("R2C",'Mapa final'!$S$54),"")</f>
        <v/>
      </c>
      <c r="AA48" s="54" t="str">
        <f>IF(AND('Mapa final'!$AJ$55="Baja",'Mapa final'!$AL$55="Moderado"),CONCATENATE("R2C",'Mapa final'!$S$55),"")</f>
        <v/>
      </c>
      <c r="AB48" s="55" t="str">
        <f>IF(AND('Mapa final'!$AJ$56="Baja",'Mapa final'!$AL$56="Moderado"),CONCATENATE("R2C",'Mapa final'!$S$56),"")</f>
        <v/>
      </c>
      <c r="AC48" s="38" t="str">
        <f>IF(AND('Mapa final'!$AJ$51="Baja",'Mapa final'!$AL$51="Mayor"),CONCATENATE("R2C",'Mapa final'!$S$51),"")</f>
        <v/>
      </c>
      <c r="AD48" s="39" t="str">
        <f>IF(AND('Mapa final'!$AJ$52="Baja",'Mapa final'!$AL$52="Mayor"),CONCATENATE("R2C",'Mapa final'!$S$52),"")</f>
        <v/>
      </c>
      <c r="AE48" s="39" t="str">
        <f>IF(AND('Mapa final'!$AJ$53="Baja",'Mapa final'!$AL$53="Mayor"),CONCATENATE("R2C",'Mapa final'!$S$53),"")</f>
        <v/>
      </c>
      <c r="AF48" s="39" t="str">
        <f>IF(AND('Mapa final'!$AJ$54="Baja",'Mapa final'!$AL$54="Mayor"),CONCATENATE("R2C",'Mapa final'!$S$54),"")</f>
        <v/>
      </c>
      <c r="AG48" s="39" t="str">
        <f>IF(AND('Mapa final'!$AJ$55="Baja",'Mapa final'!$AL$55="Mayor"),CONCATENATE("R2C",'Mapa final'!$S$55),"")</f>
        <v/>
      </c>
      <c r="AH48" s="40" t="str">
        <f>IF(AND('Mapa final'!$AJ$56="Baja",'Mapa final'!$AL$56="Mayor"),CONCATENATE("R2C",'Mapa final'!$S$56),"")</f>
        <v/>
      </c>
      <c r="AI48" s="41" t="str">
        <f>IF(AND('Mapa final'!$AJ$51="Baja",'Mapa final'!$AL$51="Catastrófico"),CONCATENATE("R2C",'Mapa final'!$S$51),"")</f>
        <v/>
      </c>
      <c r="AJ48" s="42" t="str">
        <f>IF(AND('Mapa final'!$AJ$52="Baja",'Mapa final'!$AL$52="Catastrófico"),CONCATENATE("R2C",'Mapa final'!$S$52),"")</f>
        <v/>
      </c>
      <c r="AK48" s="42" t="str">
        <f>IF(AND('Mapa final'!$AJ$53="Baja",'Mapa final'!$AL$53="Catastrófico"),CONCATENATE("R2C",'Mapa final'!$S$53),"")</f>
        <v/>
      </c>
      <c r="AL48" s="42" t="str">
        <f>IF(AND('Mapa final'!$AJ$54="Baja",'Mapa final'!$AL$54="Catastrófico"),CONCATENATE("R2C",'Mapa final'!$S$54),"")</f>
        <v/>
      </c>
      <c r="AM48" s="42" t="str">
        <f>IF(AND('Mapa final'!$AJ$55="Baja",'Mapa final'!$AL$55="Catastrófico"),CONCATENATE("R2C",'Mapa final'!$S$55),"")</f>
        <v/>
      </c>
      <c r="AN48" s="43" t="str">
        <f>IF(AND('Mapa final'!$AJ$56="Baja",'Mapa final'!$AL$56="Catastrófico"),CONCATENATE("R2C",'Mapa final'!$S$56),"")</f>
        <v/>
      </c>
      <c r="AO48" s="69"/>
      <c r="AP48" s="499"/>
      <c r="AQ48" s="500"/>
      <c r="AR48" s="500"/>
      <c r="AS48" s="500"/>
      <c r="AT48" s="500"/>
      <c r="AU48" s="501"/>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row>
    <row r="49" spans="2:81" ht="15" customHeight="1" x14ac:dyDescent="0.25">
      <c r="B49" s="69"/>
      <c r="C49" s="370"/>
      <c r="D49" s="370"/>
      <c r="E49" s="371"/>
      <c r="F49" s="467"/>
      <c r="G49" s="468"/>
      <c r="H49" s="468"/>
      <c r="I49" s="468"/>
      <c r="J49" s="468"/>
      <c r="K49" s="62" t="str">
        <f>IF(AND('Mapa final'!$AJ$57="Baja",'Mapa final'!$AL$57="Leve"),CONCATENATE("R2C",'Mapa final'!$S$57),"")</f>
        <v/>
      </c>
      <c r="L49" s="63" t="str">
        <f>IF(AND('Mapa final'!$AJ$58="Baja",'Mapa final'!$AL$58="Leve"),CONCATENATE("R2C",'Mapa final'!$S$58),"")</f>
        <v/>
      </c>
      <c r="M49" s="63" t="str">
        <f>IF(AND('Mapa final'!$AJ$59="Baja",'Mapa final'!$AL$59="Leve"),CONCATENATE("R2C",'Mapa final'!$S$59),"")</f>
        <v/>
      </c>
      <c r="N49" s="63" t="str">
        <f>IF(AND('Mapa final'!$AJ$60="Baja",'Mapa final'!$AL$60="Leve"),CONCATENATE("R2C",'Mapa final'!$S$60),"")</f>
        <v/>
      </c>
      <c r="O49" s="63" t="str">
        <f>IF(AND('Mapa final'!$AJ$61="Baja",'Mapa final'!$AL$61="Leve"),CONCATENATE("R2C",'Mapa final'!$S$61),"")</f>
        <v/>
      </c>
      <c r="P49" s="64" t="str">
        <f>IF(AND('Mapa final'!$AJ$62="Baja",'Mapa final'!$AL$62="Leve"),CONCATENATE("R2C",'Mapa final'!$S$62),"")</f>
        <v/>
      </c>
      <c r="Q49" s="53" t="str">
        <f>IF(AND('Mapa final'!$AJ$57="Baja",'Mapa final'!$AL$57="Menor"),CONCATENATE("R2C",'Mapa final'!$S$57),"")</f>
        <v/>
      </c>
      <c r="R49" s="54" t="str">
        <f>IF(AND('Mapa final'!$AJ$58="Baja",'Mapa final'!$AL$58="Menor"),CONCATENATE("R2C",'Mapa final'!$S$58),"")</f>
        <v/>
      </c>
      <c r="S49" s="54" t="str">
        <f>IF(AND('Mapa final'!$AJ$59="Baja",'Mapa final'!$AL$59="Menor"),CONCATENATE("R2C",'Mapa final'!$S$59),"")</f>
        <v/>
      </c>
      <c r="T49" s="54" t="str">
        <f>IF(AND('Mapa final'!$AJ$60="Baja",'Mapa final'!$AL$60="Menor"),CONCATENATE("R2C",'Mapa final'!$S$60),"")</f>
        <v/>
      </c>
      <c r="U49" s="54" t="str">
        <f>IF(AND('Mapa final'!$AJ$61="Baja",'Mapa final'!$AL$61="Menor"),CONCATENATE("R2C",'Mapa final'!$S$61),"")</f>
        <v/>
      </c>
      <c r="V49" s="55" t="str">
        <f>IF(AND('Mapa final'!$AJ$62="Baja",'Mapa final'!$AL$62="Menor"),CONCATENATE("R2C",'Mapa final'!$S$62),"")</f>
        <v/>
      </c>
      <c r="W49" s="53" t="str">
        <f>IF(AND('Mapa final'!$AJ$57="Baja",'Mapa final'!$AL$57="Moderado"),CONCATENATE("R2C",'Mapa final'!$S$57),"")</f>
        <v/>
      </c>
      <c r="X49" s="54" t="str">
        <f>IF(AND('Mapa final'!$AJ$58="Baja",'Mapa final'!$AL$58="Moderado"),CONCATENATE("R2C",'Mapa final'!$S$58),"")</f>
        <v/>
      </c>
      <c r="Y49" s="54" t="str">
        <f>IF(AND('Mapa final'!$AJ$59="Baja",'Mapa final'!$AL$59="Moderado"),CONCATENATE("R2C",'Mapa final'!$S$59),"")</f>
        <v/>
      </c>
      <c r="Z49" s="54" t="str">
        <f>IF(AND('Mapa final'!$AJ$60="Baja",'Mapa final'!$AL$60="Moderado"),CONCATENATE("R2C",'Mapa final'!$S$60),"")</f>
        <v/>
      </c>
      <c r="AA49" s="54" t="str">
        <f>IF(AND('Mapa final'!$AJ$61="Baja",'Mapa final'!$AL$61="Moderado"),CONCATENATE("R2C",'Mapa final'!$S$61),"")</f>
        <v/>
      </c>
      <c r="AB49" s="55" t="str">
        <f>IF(AND('Mapa final'!$AJ$62="Baja",'Mapa final'!$AL$62="Moderado"),CONCATENATE("R2C",'Mapa final'!$S$62),"")</f>
        <v/>
      </c>
      <c r="AC49" s="38" t="str">
        <f>IF(AND('Mapa final'!$AJ$57="Baja",'Mapa final'!$AL$57="Mayor"),CONCATENATE("R2C",'Mapa final'!$S$57),"")</f>
        <v/>
      </c>
      <c r="AD49" s="39" t="str">
        <f>IF(AND('Mapa final'!$AJ$58="Baja",'Mapa final'!$AL$58="Mayor"),CONCATENATE("R2C",'Mapa final'!$S$58),"")</f>
        <v/>
      </c>
      <c r="AE49" s="39" t="str">
        <f>IF(AND('Mapa final'!$AJ$59="Baja",'Mapa final'!$AL$59="Mayor"),CONCATENATE("R2C",'Mapa final'!$S$59),"")</f>
        <v/>
      </c>
      <c r="AF49" s="39" t="str">
        <f>IF(AND('Mapa final'!$AJ$60="Baja",'Mapa final'!$AL$60="Mayor"),CONCATENATE("R2C",'Mapa final'!$S$60),"")</f>
        <v/>
      </c>
      <c r="AG49" s="39" t="str">
        <f>IF(AND('Mapa final'!$AJ$61="Baja",'Mapa final'!$AL$61="Mayor"),CONCATENATE("R2C",'Mapa final'!$S$61),"")</f>
        <v/>
      </c>
      <c r="AH49" s="40" t="str">
        <f>IF(AND('Mapa final'!$AJ$62="Baja",'Mapa final'!$AL$62="Mayor"),CONCATENATE("R2C",'Mapa final'!$S$62),"")</f>
        <v/>
      </c>
      <c r="AI49" s="41" t="str">
        <f>IF(AND('Mapa final'!$AJ$57="Baja",'Mapa final'!$AL$57="Catastrófico"),CONCATENATE("R2C",'Mapa final'!$S$57),"")</f>
        <v/>
      </c>
      <c r="AJ49" s="42" t="str">
        <f>IF(AND('Mapa final'!$AJ$58="Baja",'Mapa final'!$AL$58="Catastrófico"),CONCATENATE("R2C",'Mapa final'!$S$58),"")</f>
        <v/>
      </c>
      <c r="AK49" s="42" t="str">
        <f>IF(AND('Mapa final'!$AJ$59="Baja",'Mapa final'!$AL$59="Catastrófico"),CONCATENATE("R2C",'Mapa final'!$S$59),"")</f>
        <v/>
      </c>
      <c r="AL49" s="42" t="str">
        <f>IF(AND('Mapa final'!$AJ$60="Baja",'Mapa final'!$AL$60="Catastrófico"),CONCATENATE("R2C",'Mapa final'!$S$60),"")</f>
        <v/>
      </c>
      <c r="AM49" s="42" t="str">
        <f>IF(AND('Mapa final'!$AJ$61="Baja",'Mapa final'!$AL$61="Catastrófico"),CONCATENATE("R2C",'Mapa final'!$S$61),"")</f>
        <v/>
      </c>
      <c r="AN49" s="43" t="str">
        <f>IF(AND('Mapa final'!$AJ$62="Baja",'Mapa final'!$AL$62="Catastrófico"),CONCATENATE("R2C",'Mapa final'!$S$62),"")</f>
        <v/>
      </c>
      <c r="AO49" s="69"/>
      <c r="AP49" s="499"/>
      <c r="AQ49" s="500"/>
      <c r="AR49" s="500"/>
      <c r="AS49" s="500"/>
      <c r="AT49" s="500"/>
      <c r="AU49" s="501"/>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row>
    <row r="50" spans="2:81" ht="15" customHeight="1" x14ac:dyDescent="0.25">
      <c r="B50" s="69"/>
      <c r="C50" s="370"/>
      <c r="D50" s="370"/>
      <c r="E50" s="371"/>
      <c r="F50" s="467"/>
      <c r="G50" s="468"/>
      <c r="H50" s="468"/>
      <c r="I50" s="468"/>
      <c r="J50" s="468"/>
      <c r="K50" s="62" t="str">
        <f>IF(AND('Mapa final'!$AJ$63="Baja",'Mapa final'!$AL$63="Leve"),CONCATENATE("R2C",'Mapa final'!$S$63),"")</f>
        <v/>
      </c>
      <c r="L50" s="63" t="str">
        <f>IF(AND('Mapa final'!$AJ$64="Baja",'Mapa final'!$AL$64="Leve"),CONCATENATE("R2C",'Mapa final'!$S$64),"")</f>
        <v/>
      </c>
      <c r="M50" s="63" t="str">
        <f>IF(AND('Mapa final'!$AJ$65="Baja",'Mapa final'!$AL$65="Leve"),CONCATENATE("R2C",'Mapa final'!$S$65),"")</f>
        <v/>
      </c>
      <c r="N50" s="63" t="str">
        <f>IF(AND('Mapa final'!$AJ$66="Baja",'Mapa final'!$AL$66="Leve"),CONCATENATE("R2C",'Mapa final'!$S$66),"")</f>
        <v/>
      </c>
      <c r="O50" s="63" t="str">
        <f>IF(AND('Mapa final'!$AJ$67="Baja",'Mapa final'!$AL$67="Leve"),CONCATENATE("R2C",'Mapa final'!$S$67),"")</f>
        <v/>
      </c>
      <c r="P50" s="64" t="str">
        <f>IF(AND('Mapa final'!$AJ$68="Baja",'Mapa final'!$AL$68="Leve"),CONCATENATE("R2C",'Mapa final'!$S$68),"")</f>
        <v/>
      </c>
      <c r="Q50" s="53" t="str">
        <f>IF(AND('Mapa final'!$AJ$63="Baja",'Mapa final'!$AL$63="Menor"),CONCATENATE("R2C",'Mapa final'!$S$63),"")</f>
        <v/>
      </c>
      <c r="R50" s="54" t="str">
        <f>IF(AND('Mapa final'!$AJ$64="Baja",'Mapa final'!$AL$64="Menor"),CONCATENATE("R2C",'Mapa final'!$S$64),"")</f>
        <v/>
      </c>
      <c r="S50" s="54" t="str">
        <f>IF(AND('Mapa final'!$AJ$65="Baja",'Mapa final'!$AL$65="Menor"),CONCATENATE("R2C",'Mapa final'!$S$65),"")</f>
        <v/>
      </c>
      <c r="T50" s="54" t="str">
        <f>IF(AND('Mapa final'!$AJ$66="Baja",'Mapa final'!$AL$66="Menor"),CONCATENATE("R2C",'Mapa final'!$S$66),"")</f>
        <v/>
      </c>
      <c r="U50" s="54" t="str">
        <f>IF(AND('Mapa final'!$AJ$67="Baja",'Mapa final'!$AL$67="Menor"),CONCATENATE("R2C",'Mapa final'!$S$67),"")</f>
        <v/>
      </c>
      <c r="V50" s="55" t="str">
        <f>IF(AND('Mapa final'!$AJ$68="Baja",'Mapa final'!$AL$68="Menor"),CONCATENATE("R2C",'Mapa final'!$S$68),"")</f>
        <v/>
      </c>
      <c r="W50" s="53" t="str">
        <f>IF(AND('Mapa final'!$AJ$63="Baja",'Mapa final'!$AL$63="Moderado"),CONCATENATE("R2C",'Mapa final'!$S$63),"")</f>
        <v/>
      </c>
      <c r="X50" s="54" t="str">
        <f>IF(AND('Mapa final'!$AJ$64="Baja",'Mapa final'!$AL$64="Moderado"),CONCATENATE("R2C",'Mapa final'!$S$64),"")</f>
        <v/>
      </c>
      <c r="Y50" s="54" t="str">
        <f>IF(AND('Mapa final'!$AJ$65="Baja",'Mapa final'!$AL$65="Moderado"),CONCATENATE("R2C",'Mapa final'!$S$65),"")</f>
        <v/>
      </c>
      <c r="Z50" s="54" t="str">
        <f>IF(AND('Mapa final'!$AJ$66="Baja",'Mapa final'!$AL$66="Moderado"),CONCATENATE("R2C",'Mapa final'!$S$66),"")</f>
        <v/>
      </c>
      <c r="AA50" s="54" t="str">
        <f>IF(AND('Mapa final'!$AJ$67="Baja",'Mapa final'!$AL$67="Moderado"),CONCATENATE("R2C",'Mapa final'!$S$67),"")</f>
        <v/>
      </c>
      <c r="AB50" s="55" t="str">
        <f>IF(AND('Mapa final'!$AJ$68="Baja",'Mapa final'!$AL$68="Moderado"),CONCATENATE("R2C",'Mapa final'!$S$68),"")</f>
        <v/>
      </c>
      <c r="AC50" s="38" t="str">
        <f>IF(AND('Mapa final'!$AJ$63="Baja",'Mapa final'!$AL$63="Mayor"),CONCATENATE("R2C",'Mapa final'!$S$63),"")</f>
        <v/>
      </c>
      <c r="AD50" s="39" t="str">
        <f>IF(AND('Mapa final'!$AJ$64="Baja",'Mapa final'!$AL$64="Mayor"),CONCATENATE("R2C",'Mapa final'!$S$64),"")</f>
        <v/>
      </c>
      <c r="AE50" s="39" t="str">
        <f>IF(AND('Mapa final'!$AJ$65="Baja",'Mapa final'!$AL$65="Mayor"),CONCATENATE("R2C",'Mapa final'!$S$65),"")</f>
        <v/>
      </c>
      <c r="AF50" s="39" t="str">
        <f>IF(AND('Mapa final'!$AJ$66="Baja",'Mapa final'!$AL$66="Mayor"),CONCATENATE("R2C",'Mapa final'!$S$66),"")</f>
        <v/>
      </c>
      <c r="AG50" s="39" t="str">
        <f>IF(AND('Mapa final'!$AJ$67="Baja",'Mapa final'!$AL$67="Mayor"),CONCATENATE("R2C",'Mapa final'!$S$67),"")</f>
        <v/>
      </c>
      <c r="AH50" s="40" t="str">
        <f>IF(AND('Mapa final'!$AJ$68="Baja",'Mapa final'!$AL$68="Mayor"),CONCATENATE("R2C",'Mapa final'!$S$68),"")</f>
        <v/>
      </c>
      <c r="AI50" s="41" t="str">
        <f>IF(AND('Mapa final'!$AJ$63="Baja",'Mapa final'!$AL$63="Catastrófico"),CONCATENATE("R2C",'Mapa final'!$S$63),"")</f>
        <v/>
      </c>
      <c r="AJ50" s="42" t="str">
        <f>IF(AND('Mapa final'!$AJ$64="Baja",'Mapa final'!$AL$64="Catastrófico"),CONCATENATE("R2C",'Mapa final'!$S$64),"")</f>
        <v/>
      </c>
      <c r="AK50" s="42" t="str">
        <f>IF(AND('Mapa final'!$AJ$65="Baja",'Mapa final'!$AL$65="Catastrófico"),CONCATENATE("R2C",'Mapa final'!$S$65),"")</f>
        <v/>
      </c>
      <c r="AL50" s="42" t="str">
        <f>IF(AND('Mapa final'!$AJ$66="Baja",'Mapa final'!$AL$66="Catastrófico"),CONCATENATE("R2C",'Mapa final'!$S$66),"")</f>
        <v/>
      </c>
      <c r="AM50" s="42" t="str">
        <f>IF(AND('Mapa final'!$AJ$67="Baja",'Mapa final'!$AL$67="Catastrófico"),CONCATENATE("R2C",'Mapa final'!$S$67),"")</f>
        <v/>
      </c>
      <c r="AN50" s="43" t="str">
        <f>IF(AND('Mapa final'!$AJ$68="Baja",'Mapa final'!$AL$68="Catastrófico"),CONCATENATE("R2C",'Mapa final'!$S$68),"")</f>
        <v/>
      </c>
      <c r="AO50" s="69"/>
      <c r="AP50" s="499"/>
      <c r="AQ50" s="500"/>
      <c r="AR50" s="500"/>
      <c r="AS50" s="500"/>
      <c r="AT50" s="500"/>
      <c r="AU50" s="501"/>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row>
    <row r="51" spans="2:81" ht="15.75" customHeight="1" thickBot="1" x14ac:dyDescent="0.3">
      <c r="B51" s="69"/>
      <c r="C51" s="370"/>
      <c r="D51" s="370"/>
      <c r="E51" s="371"/>
      <c r="F51" s="470"/>
      <c r="G51" s="471"/>
      <c r="H51" s="471"/>
      <c r="I51" s="471"/>
      <c r="J51" s="471"/>
      <c r="K51" s="65" t="str">
        <f>IF(AND('Mapa final'!$AJ$69="Baja",'Mapa final'!$AL$69="Leve"),CONCATENATE("R2C",'Mapa final'!$S$69),"")</f>
        <v/>
      </c>
      <c r="L51" s="66" t="str">
        <f>IF(AND('Mapa final'!$AJ$70="Baja",'Mapa final'!$AL$70="Leve"),CONCATENATE("R2C",'Mapa final'!$S$70),"")</f>
        <v/>
      </c>
      <c r="M51" s="66" t="str">
        <f>IF(AND('Mapa final'!$AJ$71="Baja",'Mapa final'!$AL$71="Leve"),CONCATENATE("R2C",'Mapa final'!$S$71),"")</f>
        <v/>
      </c>
      <c r="N51" s="66" t="str">
        <f>IF(AND('Mapa final'!$AJ$72="Baja",'Mapa final'!$AL$72="Leve"),CONCATENATE("R2C",'Mapa final'!$S$72),"")</f>
        <v/>
      </c>
      <c r="O51" s="66" t="str">
        <f>IF(AND('Mapa final'!$AJ$74="Baja",'Mapa final'!$AL$74="Leve"),CONCATENATE("R2C",'Mapa final'!$S$74),"")</f>
        <v/>
      </c>
      <c r="P51" s="67" t="str">
        <f>IF(AND('Mapa final'!$AJ$75="Baja",'Mapa final'!$AL$75="Leve"),CONCATENATE("R2C",'Mapa final'!$S$75),"")</f>
        <v/>
      </c>
      <c r="Q51" s="53" t="str">
        <f>IF(AND('Mapa final'!$AJ$69="Baja",'Mapa final'!$AL$69="Menor"),CONCATENATE("R2C",'Mapa final'!$S$69),"")</f>
        <v/>
      </c>
      <c r="R51" s="54" t="str">
        <f>IF(AND('Mapa final'!$AJ$70="Baja",'Mapa final'!$AL$70="Menor"),CONCATENATE("R2C",'Mapa final'!$S$70),"")</f>
        <v/>
      </c>
      <c r="S51" s="54" t="str">
        <f>IF(AND('Mapa final'!$AJ$71="Baja",'Mapa final'!$AL$71="Menor"),CONCATENATE("R2C",'Mapa final'!$S$71),"")</f>
        <v/>
      </c>
      <c r="T51" s="54" t="str">
        <f>IF(AND('Mapa final'!$AJ$72="Baja",'Mapa final'!$AL$72="Menor"),CONCATENATE("R2C",'Mapa final'!$S$72),"")</f>
        <v/>
      </c>
      <c r="U51" s="54" t="str">
        <f>IF(AND('Mapa final'!$AJ$74="Baja",'Mapa final'!$AL$74="Menor"),CONCATENATE("R2C",'Mapa final'!$S$74),"")</f>
        <v/>
      </c>
      <c r="V51" s="55" t="str">
        <f>IF(AND('Mapa final'!$AJ$75="Baja",'Mapa final'!$AL$75="Menor"),CONCATENATE("R2C",'Mapa final'!$S$75),"")</f>
        <v/>
      </c>
      <c r="W51" s="56" t="str">
        <f>IF(AND('Mapa final'!$AJ$69="Baja",'Mapa final'!$AL$69="Moderado"),CONCATENATE("R2C",'Mapa final'!$S$69),"")</f>
        <v/>
      </c>
      <c r="X51" s="57" t="str">
        <f>IF(AND('Mapa final'!$AJ$70="Baja",'Mapa final'!$AL$70="Moderado"),CONCATENATE("R2C",'Mapa final'!$S$70),"")</f>
        <v/>
      </c>
      <c r="Y51" s="57" t="str">
        <f>IF(AND('Mapa final'!$AJ$71="Baja",'Mapa final'!$AL$71="Moderado"),CONCATENATE("R2C",'Mapa final'!$S$71),"")</f>
        <v/>
      </c>
      <c r="Z51" s="57" t="str">
        <f>IF(AND('Mapa final'!$AJ$72="Baja",'Mapa final'!$AL$72="Moderado"),CONCATENATE("R2C",'Mapa final'!$S$72),"")</f>
        <v/>
      </c>
      <c r="AA51" s="57" t="str">
        <f>IF(AND('Mapa final'!$AJ$74="Baja",'Mapa final'!$AL$74="Moderado"),CONCATENATE("R2C",'Mapa final'!$S$74),"")</f>
        <v/>
      </c>
      <c r="AB51" s="58" t="str">
        <f>IF(AND('Mapa final'!$AJ$75="Baja",'Mapa final'!$AL$75="Moderado"),CONCATENATE("R2C",'Mapa final'!$S$75),"")</f>
        <v/>
      </c>
      <c r="AC51" s="44" t="str">
        <f>IF(AND('Mapa final'!$AJ$69="Baja",'Mapa final'!$AL$69="Mayor"),CONCATENATE("R2C",'Mapa final'!$S$69),"")</f>
        <v/>
      </c>
      <c r="AD51" s="45" t="str">
        <f>IF(AND('Mapa final'!$AJ$70="Baja",'Mapa final'!$AL$70="Mayor"),CONCATENATE("R2C",'Mapa final'!$S$70),"")</f>
        <v/>
      </c>
      <c r="AE51" s="45" t="str">
        <f>IF(AND('Mapa final'!$AJ$71="Baja",'Mapa final'!$AL$71="Mayor"),CONCATENATE("R2C",'Mapa final'!$S$71),"")</f>
        <v/>
      </c>
      <c r="AF51" s="45" t="str">
        <f>IF(AND('Mapa final'!$AJ$72="Baja",'Mapa final'!$AL$72="Mayor"),CONCATENATE("R2C",'Mapa final'!$S$72),"")</f>
        <v/>
      </c>
      <c r="AG51" s="45" t="str">
        <f>IF(AND('Mapa final'!$AJ$74="Baja",'Mapa final'!$AL$74="Mayor"),CONCATENATE("R2C",'Mapa final'!$S$74),"")</f>
        <v/>
      </c>
      <c r="AH51" s="46" t="str">
        <f>IF(AND('Mapa final'!$AJ$75="Baja",'Mapa final'!$AL$75="Mayor"),CONCATENATE("R2C",'Mapa final'!$S$75),"")</f>
        <v/>
      </c>
      <c r="AI51" s="47" t="str">
        <f>IF(AND('Mapa final'!$AJ$69="Baja",'Mapa final'!$AL$69="Catastrófico"),CONCATENATE("R2C",'Mapa final'!$S$69),"")</f>
        <v/>
      </c>
      <c r="AJ51" s="48" t="str">
        <f>IF(AND('Mapa final'!$AJ$70="Baja",'Mapa final'!$AL$70="Catastrófico"),CONCATENATE("R2C",'Mapa final'!$S$70),"")</f>
        <v/>
      </c>
      <c r="AK51" s="48" t="str">
        <f>IF(AND('Mapa final'!$AJ$71="Baja",'Mapa final'!$AL$71="Catastrófico"),CONCATENATE("R2C",'Mapa final'!$S$71),"")</f>
        <v/>
      </c>
      <c r="AL51" s="48" t="str">
        <f>IF(AND('Mapa final'!$AJ$72="Baja",'Mapa final'!$AL$72="Catastrófico"),CONCATENATE("R2C",'Mapa final'!$S$72),"")</f>
        <v/>
      </c>
      <c r="AM51" s="48" t="str">
        <f>IF(AND('Mapa final'!$AJ$74="Baja",'Mapa final'!$AL$74="Catastrófico"),CONCATENATE("R2C",'Mapa final'!$S$74),"")</f>
        <v/>
      </c>
      <c r="AN51" s="49" t="str">
        <f>IF(AND('Mapa final'!$AJ$75="Baja",'Mapa final'!$AL$75="Catastrófico"),CONCATENATE("R2C",'Mapa final'!$S$75),"")</f>
        <v/>
      </c>
      <c r="AO51" s="69"/>
      <c r="AP51" s="502"/>
      <c r="AQ51" s="503"/>
      <c r="AR51" s="503"/>
      <c r="AS51" s="503"/>
      <c r="AT51" s="503"/>
      <c r="AU51" s="504"/>
    </row>
    <row r="52" spans="2:81" ht="41.25" customHeight="1" x14ac:dyDescent="0.35">
      <c r="B52" s="69"/>
      <c r="C52" s="370"/>
      <c r="D52" s="370"/>
      <c r="E52" s="371"/>
      <c r="F52" s="464" t="s">
        <v>112</v>
      </c>
      <c r="G52" s="465"/>
      <c r="H52" s="465"/>
      <c r="I52" s="465"/>
      <c r="J52" s="466"/>
      <c r="K52" s="59" t="str">
        <f ca="1">IF(AND('Mapa final'!$AJ$15="Muy Baja",'Mapa final'!$AL$15="Leve"),CONCATENATE("R2C",'Mapa final'!$S$15),"")</f>
        <v/>
      </c>
      <c r="L52" s="60" t="str">
        <f ca="1">IF(AND('Mapa final'!$AJ$16="Muy Baja",'Mapa final'!$AL$16="Leve"),CONCATENATE("R2C",'Mapa final'!$S$16),"")</f>
        <v/>
      </c>
      <c r="M52" s="60" t="str">
        <f ca="1">IF(AND('Mapa final'!$AJ$17="Muy Baja",'Mapa final'!$AL$17="Leve"),CONCATENATE("R2C",'Mapa final'!$S$17),"")</f>
        <v/>
      </c>
      <c r="N52" s="60" t="str">
        <f ca="1">IF(AND('Mapa final'!$AJ$18="Muy Baja",'Mapa final'!$AL$18="Leve"),CONCATENATE("R2C",'Mapa final'!$S$18),"")</f>
        <v/>
      </c>
      <c r="O52" s="60" t="str">
        <f ca="1">IF(AND('Mapa final'!$AJ$19="Muy Baja",'Mapa final'!$AL$19="Leve"),CONCATENATE("R2C",'Mapa final'!$S$19),"")</f>
        <v/>
      </c>
      <c r="P52" s="61" t="str">
        <f ca="1">IF(AND('Mapa final'!$AJ$20="Muy Baja",'Mapa final'!$AL$20="Leve"),CONCATENATE("R2C",'Mapa final'!$S$20),"")</f>
        <v/>
      </c>
      <c r="Q52" s="59" t="str">
        <f ca="1">IF(AND('Mapa final'!$AJ$15="Muy Baja",'Mapa final'!$AL$15="Menor"),CONCATENATE("R2C",'Mapa final'!$S$15),"")</f>
        <v/>
      </c>
      <c r="R52" s="60" t="str">
        <f ca="1">IF(AND('Mapa final'!$AJ$16="Muy Baja",'Mapa final'!$AL$16="Menore"),CONCATENATE("R2C",'Mapa final'!$S$16),"")</f>
        <v/>
      </c>
      <c r="S52" s="60" t="str">
        <f ca="1">IF(AND('Mapa final'!$AJ$17="Muy Baja",'Mapa final'!$AL$17="Menor"),CONCATENATE("R2C",'Mapa final'!$S$17),"")</f>
        <v/>
      </c>
      <c r="T52" s="60" t="str">
        <f ca="1">IF(AND('Mapa final'!$AJ$18="Muy Baja",'Mapa final'!$AL$18="Menor"),CONCATENATE("R2C",'Mapa final'!$S$18),"")</f>
        <v/>
      </c>
      <c r="U52" s="60" t="str">
        <f ca="1">IF(AND('Mapa final'!$AJ$19="Muy Baja",'Mapa final'!$AL$19="Menor"),CONCATENATE("R2C",'Mapa final'!$S$19),"")</f>
        <v/>
      </c>
      <c r="V52" s="61" t="str">
        <f ca="1">IF(AND('Mapa final'!$AJ$20="Muy Baja",'Mapa final'!$AL$20="Menor"),CONCATENATE("R2C",'Mapa final'!$S$20),"")</f>
        <v/>
      </c>
      <c r="W52" s="50" t="str">
        <f ca="1">IF(AND('Mapa final'!$AJ$15="Muy Baja",'Mapa final'!$AL$15="Moderado"),CONCATENATE("R2C",'Mapa final'!$S$15),"")</f>
        <v/>
      </c>
      <c r="X52" s="68" t="str">
        <f ca="1">IF(AND('Mapa final'!$AJ$16="Muy Baja",'Mapa final'!$AL$16="Moderado"),CONCATENATE("R2C",'Mapa final'!$S$16),"")</f>
        <v/>
      </c>
      <c r="Y52" s="51"/>
      <c r="Z52" s="51" t="str">
        <f ca="1">IF(AND('Mapa final'!$AJ$18="Muy Baja",'Mapa final'!$AL$18="Moderado"),CONCATENATE("R2C",'Mapa final'!$S$18),"")</f>
        <v/>
      </c>
      <c r="AA52" s="51" t="str">
        <f ca="1">IF(AND('Mapa final'!$AJ$19="Muy Baja",'Mapa final'!$AL$19="Moderado"),CONCATENATE("R2C",'Mapa final'!$S$19),"")</f>
        <v/>
      </c>
      <c r="AB52" s="52" t="str">
        <f ca="1">IF(AND('Mapa final'!$AJ$20="Muy Baja",'Mapa final'!$AL$20="Moderado"),CONCATENATE("R2C",'Mapa final'!$S$20),"")</f>
        <v/>
      </c>
      <c r="AC52" s="32" t="str">
        <f ca="1">IF(AND('Mapa final'!$AJ$15="Muy Baja",'Mapa final'!$AL$15="Mayor"),CONCATENATE("R2C",'Mapa final'!$S$15),"")</f>
        <v/>
      </c>
      <c r="AD52" s="33" t="str">
        <f ca="1">IF(AND('Mapa final'!$AJ$16="Muy Baja",'Mapa final'!$AL$16="Mayor"),CONCATENATE("R2C",'Mapa final'!$S$16),"")</f>
        <v/>
      </c>
      <c r="AE52" s="33" t="str">
        <f ca="1">IF(AND('Mapa final'!$AJ$17="Muy Baja",'Mapa final'!$AL$17="Mayor"),CONCATENATE("R2C",'Mapa final'!$S$17),"")</f>
        <v/>
      </c>
      <c r="AF52" s="33" t="str">
        <f ca="1">IF(AND('Mapa final'!$AJ$18="Muy Baja",'Mapa final'!$AL$18="Mayor"),CONCATENATE("R2C",'Mapa final'!$S$18),"")</f>
        <v/>
      </c>
      <c r="AG52" s="33" t="str">
        <f ca="1">IF(AND('Mapa final'!$AJ$19="Muy Baja",'Mapa final'!$AL$19="Mayor"),CONCATENATE("R2C",'Mapa final'!$S$19),"")</f>
        <v/>
      </c>
      <c r="AH52" s="34" t="str">
        <f ca="1">IF(AND('Mapa final'!$AJ$20="Muy Baja",'Mapa final'!$AL$20="Mayor"),CONCATENATE("R2C",'Mapa final'!$S$20),"")</f>
        <v/>
      </c>
      <c r="AI52" s="35" t="str">
        <f ca="1">IF(AND('Mapa final'!$AJ$15="Muy Baja",'Mapa final'!$AL$15="Catastrófico"),CONCATENATE("R2C",'Mapa final'!$S$15),"")</f>
        <v/>
      </c>
      <c r="AJ52" s="36" t="str">
        <f ca="1">IF(AND('Mapa final'!$AJ$16="Muy Baja",'Mapa final'!$AL$16="Catastrófico"),CONCATENATE("R2C",'Mapa final'!$S$16),"")</f>
        <v/>
      </c>
      <c r="AK52" s="36" t="str">
        <f ca="1">IF(AND('Mapa final'!$AJ$17="Muy Baja",'Mapa final'!$AL$17="Catastrófico"),CONCATENATE("R2C",'Mapa final'!$S$17),"")</f>
        <v/>
      </c>
      <c r="AL52" s="36" t="str">
        <f ca="1">IF(AND('Mapa final'!$AJ$18="Muy Baja",'Mapa final'!$AL$18="Catastrófico"),CONCATENATE("R2C",'Mapa final'!$S$18),"")</f>
        <v/>
      </c>
      <c r="AM52" s="36" t="str">
        <f ca="1">IF(AND('Mapa final'!$AJ$19="Muy Baja",'Mapa final'!$AL$19="Catastrófico"),CONCATENATE("R2C",'Mapa final'!$S$19),"")</f>
        <v/>
      </c>
      <c r="AN52" s="37" t="str">
        <f ca="1">IF(AND('Mapa final'!$AJ$20="Muy Baja",'Mapa final'!$AL$20="Catastrófico"),CONCATENATE("R2C",'Mapa final'!$S$20),"")</f>
        <v/>
      </c>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row>
    <row r="53" spans="2:81" ht="57.75" customHeight="1" x14ac:dyDescent="0.25">
      <c r="B53" s="69"/>
      <c r="C53" s="370"/>
      <c r="D53" s="370"/>
      <c r="E53" s="371"/>
      <c r="F53" s="482"/>
      <c r="G53" s="468"/>
      <c r="H53" s="468"/>
      <c r="I53" s="468"/>
      <c r="J53" s="469"/>
      <c r="K53" s="62" t="str">
        <f>IF(AND('Mapa final'!$AJ$21="Muy Baja",'Mapa final'!$AL$21="Leve"),CONCATENATE("R2C",'Mapa final'!$S$21),"")</f>
        <v/>
      </c>
      <c r="L53" s="63" t="str">
        <f>IF(AND('Mapa final'!$AJ$22="Muy Baja",'Mapa final'!$AL$22="Leve"),CONCATENATE("R2C",'Mapa final'!$S$22),"")</f>
        <v/>
      </c>
      <c r="M53" s="63" t="str">
        <f>IF(AND('Mapa final'!$AJ$23="Muy Baja",'Mapa final'!$AL$23="Leve"),CONCATENATE("R2C",'Mapa final'!$S$23),"")</f>
        <v/>
      </c>
      <c r="N53" s="63" t="str">
        <f>IF(AND('Mapa final'!$AJ$24="Muy Baja",'Mapa final'!$AL$24="Leve"),CONCATENATE("R2C",'Mapa final'!$S$24),"")</f>
        <v/>
      </c>
      <c r="O53" s="63" t="str">
        <f>IF(AND('Mapa final'!$AJ$25="Muy Baja",'Mapa final'!$AL$25="Leve"),CONCATENATE("R2C",'Mapa final'!$S$25),"")</f>
        <v/>
      </c>
      <c r="P53" s="64" t="str">
        <f>IF(AND('Mapa final'!$AJ$26="Muy Baja",'Mapa final'!$AL$26="Leve"),CONCATENATE("R2C",'Mapa final'!$S$26),"")</f>
        <v/>
      </c>
      <c r="Q53" s="62" t="str">
        <f>IF(AND('Mapa final'!$AJ$21="Muy Baja",'Mapa final'!$AL$21="Menor"),CONCATENATE("R2C",'Mapa final'!$S$21),"")</f>
        <v/>
      </c>
      <c r="R53" s="63" t="str">
        <f>IF(AND('Mapa final'!$AJ$22="Muy Baja",'Mapa final'!$AL$22="Menor"),CONCATENATE("R2C",'Mapa final'!$S$22),"")</f>
        <v/>
      </c>
      <c r="S53" s="63" t="str">
        <f>IF(AND('Mapa final'!$AJ$23="Muy Baja",'Mapa final'!$AL$23="Menor"),CONCATENATE("R2C",'Mapa final'!$S$23),"")</f>
        <v/>
      </c>
      <c r="T53" s="63" t="str">
        <f>IF(AND('Mapa final'!$AJ$24="Muy Baja",'Mapa final'!$AL$24="Menor"),CONCATENATE("R2C",'Mapa final'!$S$24),"")</f>
        <v/>
      </c>
      <c r="U53" s="63" t="str">
        <f>IF(AND('Mapa final'!$AJ$25="Muy Baja",'Mapa final'!$AL$25="Menor"),CONCATENATE("R2C",'Mapa final'!$S$25),"")</f>
        <v/>
      </c>
      <c r="V53" s="64" t="str">
        <f>IF(AND('Mapa final'!$AJ$26="Muy Baja",'Mapa final'!$AL$26="Menor"),CONCATENATE("R2C",'Mapa final'!$S$26),"")</f>
        <v/>
      </c>
      <c r="W53" s="53" t="str">
        <f>IF(AND('Mapa final'!$AJ$21="Muy Baja",'Mapa final'!$AL$21="Moderado"),CONCATENATE("R2C",'Mapa final'!$S$21),"")</f>
        <v/>
      </c>
      <c r="X53" s="54" t="str">
        <f>IF(AND('Mapa final'!$AJ$22="Muy Baja",'Mapa final'!$AL$22="Moderado"),CONCATENATE("R2C",'Mapa final'!$S$22),"")</f>
        <v/>
      </c>
      <c r="Y53" s="54" t="str">
        <f>IF(AND('Mapa final'!$AJ$23="Muy Baja",'Mapa final'!$AL$23="Moderado"),CONCATENATE("R2C",'Mapa final'!$S$23),"")</f>
        <v/>
      </c>
      <c r="Z53" s="54" t="str">
        <f>IF(AND('Mapa final'!$AJ$24="Muy Baja",'Mapa final'!$AL$24="Moderado"),CONCATENATE("R2C",'Mapa final'!$S$24),"")</f>
        <v/>
      </c>
      <c r="AA53" s="54" t="str">
        <f>IF(AND('Mapa final'!$AJ$25="Muy Baja",'Mapa final'!$AL$25="Moderado"),CONCATENATE("R2C",'Mapa final'!$S$25),"")</f>
        <v/>
      </c>
      <c r="AB53" s="55" t="str">
        <f>IF(AND('Mapa final'!$AJ$26="Muy Baja",'Mapa final'!$AL$26="Moderado"),CONCATENATE("R2C",'Mapa final'!$S$26),"")</f>
        <v/>
      </c>
      <c r="AC53" s="38" t="str">
        <f>IF(AND('Mapa final'!$AJ$21="Muy Baja",'Mapa final'!$AL$21="Mayor"),CONCATENATE("R2C",'Mapa final'!$S$21),"")</f>
        <v/>
      </c>
      <c r="AD53" s="39" t="str">
        <f>IF(AND('Mapa final'!$AJ$22="Muy Baja",'Mapa final'!$AL$22="Mayor"),CONCATENATE("R2C",'Mapa final'!$S$22),"")</f>
        <v/>
      </c>
      <c r="AE53" s="39" t="str">
        <f>IF(AND('Mapa final'!$AJ$23="Muy Baja",'Mapa final'!$AL$23="Mayor"),CONCATENATE("R2C",'Mapa final'!$S$23),"")</f>
        <v/>
      </c>
      <c r="AF53" s="39" t="str">
        <f>IF(AND('Mapa final'!$AJ$24="Muy Baja",'Mapa final'!$AL$24="Mayor"),CONCATENATE("R2C",'Mapa final'!$S$24),"")</f>
        <v/>
      </c>
      <c r="AG53" s="39" t="str">
        <f>IF(AND('Mapa final'!$AJ$25="Muy Baja",'Mapa final'!$AL$25="Mayor"),CONCATENATE("R2C",'Mapa final'!$S$25),"")</f>
        <v/>
      </c>
      <c r="AH53" s="40" t="str">
        <f>IF(AND('Mapa final'!$AJ$26="Muy Baja",'Mapa final'!$AL$26="Mayor"),CONCATENATE("R2C",'Mapa final'!$S$26),"")</f>
        <v/>
      </c>
      <c r="AI53" s="41" t="str">
        <f>IF(AND('Mapa final'!$AJ$21="Muy Baja",'Mapa final'!$AL$21="Catastrófico"),CONCATENATE("R2C",'Mapa final'!$S$21),"")</f>
        <v/>
      </c>
      <c r="AJ53" s="42" t="str">
        <f>IF(AND('Mapa final'!$AJ$22="Muy Baja",'Mapa final'!$AL$22="Catastrófico"),CONCATENATE("R2C",'Mapa final'!$S$22),"")</f>
        <v/>
      </c>
      <c r="AK53" s="42" t="str">
        <f>IF(AND('Mapa final'!$AJ$23="Muy Baja",'Mapa final'!$AL$23="Catastrófico"),CONCATENATE("R2C",'Mapa final'!$S$23),"")</f>
        <v/>
      </c>
      <c r="AL53" s="42" t="str">
        <f>IF(AND('Mapa final'!$AJ$24="Muy Baja",'Mapa final'!$AL$24="Catastrófico"),CONCATENATE("R2C",'Mapa final'!$S$24),"")</f>
        <v/>
      </c>
      <c r="AM53" s="42" t="str">
        <f>IF(AND('Mapa final'!$AJ$25="Muy Baja",'Mapa final'!$AL$25="Catastrófico"),CONCATENATE("R2C",'Mapa final'!$S$25),"")</f>
        <v/>
      </c>
      <c r="AN53" s="43" t="str">
        <f>IF(AND('Mapa final'!$AJ$26="Muy Baja",'Mapa final'!$AL$26="Catastrófico"),CONCATENATE("R2C",'Mapa final'!$S$26),"")</f>
        <v/>
      </c>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row>
    <row r="54" spans="2:81" ht="15" customHeight="1" x14ac:dyDescent="0.25">
      <c r="B54" s="69"/>
      <c r="C54" s="370"/>
      <c r="D54" s="370"/>
      <c r="E54" s="371"/>
      <c r="F54" s="482"/>
      <c r="G54" s="468"/>
      <c r="H54" s="468"/>
      <c r="I54" s="468"/>
      <c r="J54" s="469"/>
      <c r="K54" s="62" t="str">
        <f>IF(AND('Mapa final'!$AJ$27="Muy Baja",'Mapa final'!$AL$27="Leve"),CONCATENATE("R2C",'Mapa final'!$S$27),"")</f>
        <v/>
      </c>
      <c r="L54" s="63" t="str">
        <f>IF(AND('Mapa final'!$AJ$28="Muy Baja",'Mapa final'!$AL$28="Leve"),CONCATENATE("R2C",'Mapa final'!$S$28),"")</f>
        <v/>
      </c>
      <c r="M54" s="63" t="str">
        <f>IF(AND('Mapa final'!$AJ$29="Muy Baja",'Mapa final'!$AL$29="Leve"),CONCATENATE("R2C",'Mapa final'!$S$29),"")</f>
        <v/>
      </c>
      <c r="N54" s="63" t="str">
        <f>IF(AND('Mapa final'!$AJ$30="Muy Baja",'Mapa final'!$AL$30="Leve"),CONCATENATE("R2C",'Mapa final'!$S$30),"")</f>
        <v/>
      </c>
      <c r="O54" s="63" t="str">
        <f>IF(AND('Mapa final'!$AJ$31="Muy Baja",'Mapa final'!$AL$31="Leve"),CONCATENATE("R2C",'Mapa final'!$S$31),"")</f>
        <v/>
      </c>
      <c r="P54" s="64" t="str">
        <f>IF(AND('Mapa final'!$AJ$32="Muy Baja",'Mapa final'!$AL$32="Leve"),CONCATENATE("R2C",'Mapa final'!$S$32),"")</f>
        <v/>
      </c>
      <c r="Q54" s="62" t="str">
        <f>IF(AND('Mapa final'!$AJ$27="Muy Baja",'Mapa final'!$AL$27="Menor"),CONCATENATE("R2C",'Mapa final'!$S$27),"")</f>
        <v/>
      </c>
      <c r="R54" s="63" t="str">
        <f>IF(AND('Mapa final'!$AJ$28="Muy Baja",'Mapa final'!$AL$28="Menor"),CONCATENATE("R2C",'Mapa final'!$S$28),"")</f>
        <v/>
      </c>
      <c r="S54" s="63" t="str">
        <f>IF(AND('Mapa final'!$AJ$29="Muy Baja",'Mapa final'!$AL$29="Menor"),CONCATENATE("R2C",'Mapa final'!$S$29),"")</f>
        <v/>
      </c>
      <c r="T54" s="63" t="str">
        <f>IF(AND('Mapa final'!$AJ$30="Muy Baja",'Mapa final'!$AL$30="Menor"),CONCATENATE("R2C",'Mapa final'!$S$30),"")</f>
        <v/>
      </c>
      <c r="U54" s="63" t="str">
        <f>IF(AND('Mapa final'!$AJ$31="Muy Baja",'Mapa final'!$AL$31="Menor"),CONCATENATE("R2C",'Mapa final'!$S$31),"")</f>
        <v/>
      </c>
      <c r="V54" s="64" t="str">
        <f>IF(AND('Mapa final'!$AJ$32="Muy Baja",'Mapa final'!$AL$32="Menor"),CONCATENATE("R2C",'Mapa final'!$S$32),"")</f>
        <v/>
      </c>
      <c r="W54" s="53" t="str">
        <f>IF(AND('Mapa final'!$AJ$27="Muy Baja",'Mapa final'!$AL$27="Moderado"),CONCATENATE("R2C",'Mapa final'!$S$27),"")</f>
        <v/>
      </c>
      <c r="X54" s="54" t="str">
        <f>IF(AND('Mapa final'!$AJ$28="Muy Baja",'Mapa final'!$AL$28="Moderado"),CONCATENATE("R2C",'Mapa final'!$S$28),"")</f>
        <v/>
      </c>
      <c r="Y54" s="54" t="str">
        <f>IF(AND('Mapa final'!$AJ$29="Muy Baja",'Mapa final'!$AL$29="Moderado"),CONCATENATE("R2C",'Mapa final'!$S$29),"")</f>
        <v/>
      </c>
      <c r="Z54" s="54" t="str">
        <f>IF(AND('Mapa final'!$AJ$30="Muy Baja",'Mapa final'!$AL$30="Moderado"),CONCATENATE("R2C",'Mapa final'!$S$30),"")</f>
        <v/>
      </c>
      <c r="AA54" s="54" t="str">
        <f>IF(AND('Mapa final'!$AJ$31="Muy Baja",'Mapa final'!$AL$31="Moderado"),CONCATENATE("R2C",'Mapa final'!$S$31),"")</f>
        <v/>
      </c>
      <c r="AB54" s="55" t="str">
        <f>IF(AND('Mapa final'!$AJ$32="Muy Baja",'Mapa final'!$AL$32="Moderado"),CONCATENATE("R2C",'Mapa final'!$S$32),"")</f>
        <v/>
      </c>
      <c r="AC54" s="38" t="str">
        <f>IF(AND('Mapa final'!$AJ$27="Muy Baja",'Mapa final'!$AL$27="Mayor"),CONCATENATE("R2C",'Mapa final'!$S$27),"")</f>
        <v/>
      </c>
      <c r="AD54" s="39" t="str">
        <f>IF(AND('Mapa final'!$AJ$28="Muy Baja",'Mapa final'!$AL$28="Mayor"),CONCATENATE("R2C",'Mapa final'!$S$28),"")</f>
        <v/>
      </c>
      <c r="AE54" s="39" t="str">
        <f>IF(AND('Mapa final'!$AJ$29="Muy Baja",'Mapa final'!$AL$29="Mayor"),CONCATENATE("R2C",'Mapa final'!$S$29),"")</f>
        <v/>
      </c>
      <c r="AF54" s="39" t="str">
        <f>IF(AND('Mapa final'!$AJ$30="Muy Baja",'Mapa final'!$AL$30="Mayor"),CONCATENATE("R2C",'Mapa final'!$S$30),"")</f>
        <v/>
      </c>
      <c r="AG54" s="39" t="str">
        <f>IF(AND('Mapa final'!$AJ$31="Muy Baja",'Mapa final'!$AL$31="Mayor"),CONCATENATE("R2C",'Mapa final'!$S$31),"")</f>
        <v/>
      </c>
      <c r="AH54" s="40" t="str">
        <f>IF(AND('Mapa final'!$AJ$32="Muy Baja",'Mapa final'!$AL$32="Mayor"),CONCATENATE("R2C",'Mapa final'!$S$32),"")</f>
        <v/>
      </c>
      <c r="AI54" s="41" t="str">
        <f>IF(AND('Mapa final'!$AJ$27="Muy Baja",'Mapa final'!$AL$27="Catastrófico"),CONCATENATE("R2C",'Mapa final'!$S$27),"")</f>
        <v/>
      </c>
      <c r="AJ54" s="42" t="str">
        <f>IF(AND('Mapa final'!$AJ$28="Muy Baja",'Mapa final'!$AL$28="Catastrófico"),CONCATENATE("R2C",'Mapa final'!$S$28),"")</f>
        <v/>
      </c>
      <c r="AK54" s="42" t="str">
        <f>IF(AND('Mapa final'!$AJ$29="Muy Baja",'Mapa final'!$AL$29="Catastrófico"),CONCATENATE("R2C",'Mapa final'!$S$29),"")</f>
        <v/>
      </c>
      <c r="AL54" s="42" t="str">
        <f>IF(AND('Mapa final'!$AJ$30="Muy Baja",'Mapa final'!$AL$30="Catastrófico"),CONCATENATE("R2C",'Mapa final'!$S$30),"")</f>
        <v/>
      </c>
      <c r="AM54" s="42" t="str">
        <f>IF(AND('Mapa final'!$AJ$31="Muy Baja",'Mapa final'!$AL$31="Catastrófico"),CONCATENATE("R2C",'Mapa final'!$S$31),"")</f>
        <v/>
      </c>
      <c r="AN54" s="43" t="str">
        <f>IF(AND('Mapa final'!$AJ$32="Muy Baja",'Mapa final'!$AL$32="Catastrófico"),CONCATENATE("R2C",'Mapa final'!$S$32),"")</f>
        <v/>
      </c>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row>
    <row r="55" spans="2:81" ht="15" customHeight="1" x14ac:dyDescent="0.25">
      <c r="B55" s="69"/>
      <c r="C55" s="370"/>
      <c r="D55" s="370"/>
      <c r="E55" s="371"/>
      <c r="F55" s="467"/>
      <c r="G55" s="468"/>
      <c r="H55" s="468"/>
      <c r="I55" s="468"/>
      <c r="J55" s="469"/>
      <c r="K55" s="62" t="str">
        <f>IF(AND('Mapa final'!$AJ$33="Muy Baja",'Mapa final'!$AL$33="Leve"),CONCATENATE("R2C",'Mapa final'!$S$33),"")</f>
        <v/>
      </c>
      <c r="L55" s="63" t="str">
        <f>IF(AND('Mapa final'!$AJ$34="Muy Baja",'Mapa final'!$AL$34="Leve"),CONCATENATE("R2C",'Mapa final'!$S$34),"")</f>
        <v/>
      </c>
      <c r="M55" s="63" t="str">
        <f>IF(AND('Mapa final'!$AJ$35="Muy Baja",'Mapa final'!$AL$35="Leve"),CONCATENATE("R2C",'Mapa final'!$S$35),"")</f>
        <v/>
      </c>
      <c r="N55" s="63" t="str">
        <f>IF(AND('Mapa final'!$AJ$36="Muy Baja",'Mapa final'!$AL$36="Leve"),CONCATENATE("R2C",'Mapa final'!$S$36),"")</f>
        <v/>
      </c>
      <c r="O55" s="63" t="str">
        <f>IF(AND('Mapa final'!$AJ$37="Muy Baja",'Mapa final'!$AL$37="Leve"),CONCATENATE("R2C",'Mapa final'!$S$37),"")</f>
        <v/>
      </c>
      <c r="P55" s="64" t="str">
        <f>IF(AND('Mapa final'!$AJ$38="Muy Baja",'Mapa final'!$AL$38="Leve"),CONCATENATE("R2C",'Mapa final'!$S$38),"")</f>
        <v/>
      </c>
      <c r="Q55" s="62" t="str">
        <f>IF(AND('Mapa final'!$AJ$33="Muy Baja",'Mapa final'!$AL$33="Menor"),CONCATENATE("R2C",'Mapa final'!$S$33),"")</f>
        <v/>
      </c>
      <c r="R55" s="63" t="str">
        <f>IF(AND('Mapa final'!$AJ$34="Muy Baja",'Mapa final'!$AL$34="Menor"),CONCATENATE("R2C",'Mapa final'!$S$34),"")</f>
        <v/>
      </c>
      <c r="S55" s="63" t="str">
        <f>IF(AND('Mapa final'!$AJ$35="Muy Baja",'Mapa final'!$AL$35="Menor"),CONCATENATE("R2C",'Mapa final'!$S$35),"")</f>
        <v/>
      </c>
      <c r="T55" s="63" t="str">
        <f>IF(AND('Mapa final'!$AJ$36="Muy Baja",'Mapa final'!$AL$36="Menor"),CONCATENATE("R2C",'Mapa final'!$S$36),"")</f>
        <v/>
      </c>
      <c r="U55" s="63" t="str">
        <f>IF(AND('Mapa final'!$AJ$37="Muy Baja",'Mapa final'!$AL$37="LMenor"),CONCATENATE("R2C",'Mapa final'!$S$37),"")</f>
        <v/>
      </c>
      <c r="V55" s="64" t="str">
        <f>IF(AND('Mapa final'!$AJ$38="Muy Baja",'Mapa final'!$AL$38="Menor"),CONCATENATE("R2C",'Mapa final'!$S$38),"")</f>
        <v/>
      </c>
      <c r="W55" s="53" t="str">
        <f>IF(AND('Mapa final'!$AJ$33="Muy Baja",'Mapa final'!$AL$33="Moderado"),CONCATENATE("R2C",'Mapa final'!$S$33),"")</f>
        <v/>
      </c>
      <c r="X55" s="54" t="str">
        <f>IF(AND('Mapa final'!$AJ$34="Muy Baja",'Mapa final'!$AL$34="Moderado"),CONCATENATE("R2C",'Mapa final'!$S$34),"")</f>
        <v/>
      </c>
      <c r="Y55" s="54" t="str">
        <f>IF(AND('Mapa final'!$AJ$35="Muy Baja",'Mapa final'!$AL$35="Moderado"),CONCATENATE("R2C",'Mapa final'!$S$35),"")</f>
        <v/>
      </c>
      <c r="Z55" s="54" t="str">
        <f>IF(AND('Mapa final'!$AJ$36="Muy Baja",'Mapa final'!$AL$36="Moderado"),CONCATENATE("R2C",'Mapa final'!$S$36),"")</f>
        <v/>
      </c>
      <c r="AA55" s="54" t="str">
        <f>IF(AND('Mapa final'!$AJ$37="Muy Baja",'Mapa final'!$AL$37="Moderado"),CONCATENATE("R2C",'Mapa final'!$S$37),"")</f>
        <v/>
      </c>
      <c r="AB55" s="55" t="str">
        <f>IF(AND('Mapa final'!$AJ$38="Muy Baja",'Mapa final'!$AL$38="Moderado"),CONCATENATE("R2C",'Mapa final'!$S$38),"")</f>
        <v/>
      </c>
      <c r="AC55" s="38" t="str">
        <f>IF(AND('Mapa final'!$AJ$33="Muy Baja",'Mapa final'!$AL$33="Mayor"),CONCATENATE("R2C",'Mapa final'!$S$33),"")</f>
        <v/>
      </c>
      <c r="AD55" s="39" t="str">
        <f>IF(AND('Mapa final'!$AJ$34="Muy Baja",'Mapa final'!$AL$34="Mayor"),CONCATENATE("R2C",'Mapa final'!$S$34),"")</f>
        <v/>
      </c>
      <c r="AE55" s="39" t="str">
        <f>IF(AND('Mapa final'!$AJ$35="Muy Baja",'Mapa final'!$AL$35="Mayor"),CONCATENATE("R2C",'Mapa final'!$S$35),"")</f>
        <v/>
      </c>
      <c r="AF55" s="39" t="str">
        <f>IF(AND('Mapa final'!$AJ$36="Muy Baja",'Mapa final'!$AL$36="Mayor"),CONCATENATE("R2C",'Mapa final'!$S$36),"")</f>
        <v/>
      </c>
      <c r="AG55" s="39" t="str">
        <f>IF(AND('Mapa final'!$AJ$37="Muy Baja",'Mapa final'!$AL$37="Mayor"),CONCATENATE("R2C",'Mapa final'!$S$37),"")</f>
        <v/>
      </c>
      <c r="AH55" s="40" t="str">
        <f>IF(AND('Mapa final'!$AJ$38="Muy Baja",'Mapa final'!$AL$38="Mayor"),CONCATENATE("R2C",'Mapa final'!$S$38),"")</f>
        <v/>
      </c>
      <c r="AI55" s="41" t="str">
        <f>IF(AND('Mapa final'!$AJ$33="Muy Baja",'Mapa final'!$AL$33="Catastrófico"),CONCATENATE("R2C",'Mapa final'!$S$33),"")</f>
        <v/>
      </c>
      <c r="AJ55" s="42" t="str">
        <f>IF(AND('Mapa final'!$AJ$34="Muy Baja",'Mapa final'!$AL$34="Catastrófico"),CONCATENATE("R2C",'Mapa final'!$S$34),"")</f>
        <v/>
      </c>
      <c r="AK55" s="42" t="str">
        <f>IF(AND('Mapa final'!$AJ$35="Muy Baja",'Mapa final'!$AL$35="Catastrófico"),CONCATENATE("R2C",'Mapa final'!$S$35),"")</f>
        <v/>
      </c>
      <c r="AL55" s="42" t="str">
        <f>IF(AND('Mapa final'!$AJ$36="Muy Baja",'Mapa final'!$AL$36="Catastrófico"),CONCATENATE("R2C",'Mapa final'!$S$36),"")</f>
        <v/>
      </c>
      <c r="AM55" s="42" t="str">
        <f>IF(AND('Mapa final'!$AJ$37="Muy Baja",'Mapa final'!$AL$37="LCatastrófico"),CONCATENATE("R2C",'Mapa final'!$S$37),"")</f>
        <v/>
      </c>
      <c r="AN55" s="43" t="str">
        <f>IF(AND('Mapa final'!$AJ$38="Muy Baja",'Mapa final'!$AL$38="Catastrófico"),CONCATENATE("R2C",'Mapa final'!$S$38),"")</f>
        <v/>
      </c>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row>
    <row r="56" spans="2:81" ht="15" customHeight="1" x14ac:dyDescent="0.25">
      <c r="B56" s="69"/>
      <c r="C56" s="370"/>
      <c r="D56" s="370"/>
      <c r="E56" s="371"/>
      <c r="F56" s="467"/>
      <c r="G56" s="468"/>
      <c r="H56" s="468"/>
      <c r="I56" s="468"/>
      <c r="J56" s="469"/>
      <c r="K56" s="62" t="str">
        <f>IF(AND('Mapa final'!$AJ$39="Muy Baja",'Mapa final'!$AL$39="Leve"),CONCATENATE("R2C",'Mapa final'!$S$39),"")</f>
        <v/>
      </c>
      <c r="L56" s="63" t="str">
        <f>IF(AND('Mapa final'!$AJ$40="Muy Baja",'Mapa final'!$AL$40="Leve"),CONCATENATE("R2C",'Mapa final'!$S$40),"")</f>
        <v/>
      </c>
      <c r="M56" s="63" t="str">
        <f>IF(AND('Mapa final'!$AJ$41="Muy Baja",'Mapa final'!$AL$41="Leve"),CONCATENATE("R2C",'Mapa final'!$S$41),"")</f>
        <v/>
      </c>
      <c r="N56" s="63" t="str">
        <f>IF(AND('Mapa final'!$AJ$42="Muy Baja",'Mapa final'!$AL$42="Leve"),CONCATENATE("R2C",'Mapa final'!$S$42),"")</f>
        <v/>
      </c>
      <c r="O56" s="63" t="str">
        <f>IF(AND('Mapa final'!$AJ$43="Muy Baja",'Mapa final'!$AL$43="Leve"),CONCATENATE("R2C",'Mapa final'!$S$43),"")</f>
        <v/>
      </c>
      <c r="P56" s="64" t="str">
        <f>IF(AND('Mapa final'!$AJ$44="Muy Baja",'Mapa final'!$AL$44="Leve"),CONCATENATE("R2C",'Mapa final'!$S$44),"")</f>
        <v/>
      </c>
      <c r="Q56" s="62" t="str">
        <f>IF(AND('Mapa final'!$AJ$39="Muy Baja",'Mapa final'!$AL$39="Menor"),CONCATENATE("R2C",'Mapa final'!$S$39),"")</f>
        <v/>
      </c>
      <c r="R56" s="63" t="str">
        <f>IF(AND('Mapa final'!$AJ$40="Muy Baja",'Mapa final'!$AL$40="Menor"),CONCATENATE("R2C",'Mapa final'!$S$40),"")</f>
        <v/>
      </c>
      <c r="S56" s="63" t="str">
        <f>IF(AND('Mapa final'!$AJ$41="Muy Baja",'Mapa final'!$AL$41="Menor"),CONCATENATE("R2C",'Mapa final'!$S$41),"")</f>
        <v/>
      </c>
      <c r="T56" s="63" t="str">
        <f>IF(AND('Mapa final'!$AJ$42="Muy Baja",'Mapa final'!$AL$42="Menor"),CONCATENATE("R2C",'Mapa final'!$S$42),"")</f>
        <v/>
      </c>
      <c r="U56" s="63" t="str">
        <f>IF(AND('Mapa final'!$AJ$43="Muy Baja",'Mapa final'!$AL$43="Menor"),CONCATENATE("R2C",'Mapa final'!$S$43),"")</f>
        <v/>
      </c>
      <c r="V56" s="64" t="str">
        <f>IF(AND('Mapa final'!$AJ$44="Muy Baja",'Mapa final'!$AL$44="Menor"),CONCATENATE("R2C",'Mapa final'!$S$44),"")</f>
        <v/>
      </c>
      <c r="W56" s="53" t="str">
        <f>IF(AND('Mapa final'!$AJ$39="Muy Baja",'Mapa final'!$AL$39="Moderado"),CONCATENATE("R2C",'Mapa final'!$S$39),"")</f>
        <v/>
      </c>
      <c r="X56" s="54" t="str">
        <f>IF(AND('Mapa final'!$AJ$40="Muy Baja",'Mapa final'!$AL$40="Moderado"),CONCATENATE("R2C",'Mapa final'!$S$40),"")</f>
        <v/>
      </c>
      <c r="Y56" s="54" t="str">
        <f>IF(AND('Mapa final'!$AJ$41="Muy Baja",'Mapa final'!$AL$41="Moderado"),CONCATENATE("R2C",'Mapa final'!$S$41),"")</f>
        <v/>
      </c>
      <c r="Z56" s="54" t="str">
        <f>IF(AND('Mapa final'!$AJ$42="Muy Baja",'Mapa final'!$AL$42="Moderado"),CONCATENATE("R2C",'Mapa final'!$S$42),"")</f>
        <v/>
      </c>
      <c r="AA56" s="54" t="str">
        <f>IF(AND('Mapa final'!$AJ$43="Muy Baja",'Mapa final'!$AL$43="Moderado"),CONCATENATE("R2C",'Mapa final'!$S$43),"")</f>
        <v/>
      </c>
      <c r="AB56" s="55" t="str">
        <f>IF(AND('Mapa final'!$AJ$44="Muy Baja",'Mapa final'!$AL$44="Moderado"),CONCATENATE("R2C",'Mapa final'!$S$44),"")</f>
        <v/>
      </c>
      <c r="AC56" s="38" t="str">
        <f>IF(AND('Mapa final'!$AJ$39="Muy Baja",'Mapa final'!$AL$39="Mayor"),CONCATENATE("R2C",'Mapa final'!$S$39),"")</f>
        <v/>
      </c>
      <c r="AD56" s="39" t="str">
        <f>IF(AND('Mapa final'!$AJ$40="Muy Baja",'Mapa final'!$AL$40="Mayor"),CONCATENATE("R2C",'Mapa final'!$S$40),"")</f>
        <v/>
      </c>
      <c r="AE56" s="39" t="str">
        <f>IF(AND('Mapa final'!$AJ$41="Muy Baja",'Mapa final'!$AL$41="Mayor"),CONCATENATE("R2C",'Mapa final'!$S$41),"")</f>
        <v/>
      </c>
      <c r="AF56" s="39" t="str">
        <f>IF(AND('Mapa final'!$AJ$42="Muy Baja",'Mapa final'!$AL$42="Mayor"),CONCATENATE("R2C",'Mapa final'!$S$42),"")</f>
        <v/>
      </c>
      <c r="AG56" s="39" t="str">
        <f>IF(AND('Mapa final'!$AJ$43="Muy Baja",'Mapa final'!$AL$43="Mayor"),CONCATENATE("R2C",'Mapa final'!$S$43),"")</f>
        <v/>
      </c>
      <c r="AH56" s="40" t="str">
        <f>IF(AND('Mapa final'!$AJ$44="Muy Baja",'Mapa final'!$AL$44="Mayor"),CONCATENATE("R2C",'Mapa final'!$S$44),"")</f>
        <v/>
      </c>
      <c r="AI56" s="41" t="str">
        <f>IF(AND('Mapa final'!$AJ$39="Muy Baja",'Mapa final'!$AL$39="Catastrófico"),CONCATENATE("R2C",'Mapa final'!$S$39),"")</f>
        <v/>
      </c>
      <c r="AJ56" s="42" t="str">
        <f>IF(AND('Mapa final'!$AJ$40="Muy Baja",'Mapa final'!$AL$40="Catastrófico"),CONCATENATE("R2C",'Mapa final'!$S$40),"")</f>
        <v/>
      </c>
      <c r="AK56" s="42" t="str">
        <f>IF(AND('Mapa final'!$AJ$41="Muy Baja",'Mapa final'!$AL$41="Catastrófico"),CONCATENATE("R2C",'Mapa final'!$S$41),"")</f>
        <v/>
      </c>
      <c r="AL56" s="42" t="str">
        <f>IF(AND('Mapa final'!$AJ$42="Muy Baja",'Mapa final'!$AL$42="Catastrófico"),CONCATENATE("R2C",'Mapa final'!$S$42),"")</f>
        <v/>
      </c>
      <c r="AM56" s="42" t="str">
        <f>IF(AND('Mapa final'!$AJ$43="Muy Baja",'Mapa final'!$AL$43="Catastrófico"),CONCATENATE("R2C",'Mapa final'!$S$43),"")</f>
        <v/>
      </c>
      <c r="AN56" s="43" t="str">
        <f>IF(AND('Mapa final'!$AJ$44="Muy Baja",'Mapa final'!$AL$44="Catastrófico"),CONCATENATE("R2C",'Mapa final'!$S$44),"")</f>
        <v/>
      </c>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row>
    <row r="57" spans="2:81" ht="15" customHeight="1" x14ac:dyDescent="0.25">
      <c r="B57" s="69"/>
      <c r="C57" s="370"/>
      <c r="D57" s="370"/>
      <c r="E57" s="371"/>
      <c r="F57" s="467"/>
      <c r="G57" s="468"/>
      <c r="H57" s="468"/>
      <c r="I57" s="468"/>
      <c r="J57" s="469"/>
      <c r="K57" s="62" t="str">
        <f>IF(AND('Mapa final'!$AJ$45="Muy Baja",'Mapa final'!$AL$45="Leve"),CONCATENATE("R2C",'Mapa final'!$S$45),"")</f>
        <v/>
      </c>
      <c r="L57" s="63" t="str">
        <f>IF(AND('Mapa final'!$AJ$46="Muy Baja",'Mapa final'!$AL$46="Leve"),CONCATENATE("R2C",'Mapa final'!$S$46),"")</f>
        <v/>
      </c>
      <c r="M57" s="63" t="str">
        <f>IF(AND('Mapa final'!$AJ$47="Muy Baja",'Mapa final'!$AL$47="Leve"),CONCATENATE("R2C",'Mapa final'!$S$47),"")</f>
        <v/>
      </c>
      <c r="N57" s="63" t="str">
        <f>IF(AND('Mapa final'!$AJ$48="Muy Baja",'Mapa final'!$AL$48="Leve"),CONCATENATE("R2C",'Mapa final'!$S$48),"")</f>
        <v/>
      </c>
      <c r="O57" s="63" t="str">
        <f>IF(AND('Mapa final'!$AJ$49="Muy Baja",'Mapa final'!$AL$49="Leve"),CONCATENATE("R2C",'Mapa final'!$S$49),"")</f>
        <v/>
      </c>
      <c r="P57" s="64" t="str">
        <f>IF(AND('Mapa final'!$AJ$60="Muy Baja",'Mapa final'!$AL$50="Leve"),CONCATENATE("R2C",'Mapa final'!$S$50),"")</f>
        <v/>
      </c>
      <c r="Q57" s="62" t="str">
        <f>IF(AND('Mapa final'!$AJ$45="Muy Baja",'Mapa final'!$AL$45="Menor"),CONCATENATE("R2C",'Mapa final'!$S$45),"")</f>
        <v/>
      </c>
      <c r="R57" s="63" t="str">
        <f>IF(AND('Mapa final'!$AJ$46="Muy Baja",'Mapa final'!$AL$46="Menor"),CONCATENATE("R2C",'Mapa final'!$S$46),"")</f>
        <v/>
      </c>
      <c r="S57" s="63" t="str">
        <f>IF(AND('Mapa final'!$AJ$47="Muy Baja",'Mapa final'!$AL$47="Menor"),CONCATENATE("R2C",'Mapa final'!$S$47),"")</f>
        <v/>
      </c>
      <c r="T57" s="63" t="str">
        <f>IF(AND('Mapa final'!$AJ$48="Muy Baja",'Mapa final'!$AL$48="Menor"),CONCATENATE("R2C",'Mapa final'!$S$48),"")</f>
        <v/>
      </c>
      <c r="U57" s="63" t="str">
        <f>IF(AND('Mapa final'!$AJ$49="Muy Baja",'Mapa final'!$AL$49="Menor"),CONCATENATE("R2C",'Mapa final'!$S$49),"")</f>
        <v/>
      </c>
      <c r="V57" s="64" t="str">
        <f>IF(AND('Mapa final'!$AJ$60="Muy Baja",'Mapa final'!$AL$50="Menor"),CONCATENATE("R2C",'Mapa final'!$S$50),"")</f>
        <v/>
      </c>
      <c r="W57" s="53" t="str">
        <f>IF(AND('Mapa final'!$AJ$45="Muy Baja",'Mapa final'!$AL$45="Moderado"),CONCATENATE("R2C",'Mapa final'!$S$45),"")</f>
        <v/>
      </c>
      <c r="X57" s="54" t="str">
        <f>IF(AND('Mapa final'!$AJ$46="Muy Baja",'Mapa final'!$AL$46="Moderado"),CONCATENATE("R2C",'Mapa final'!$S$46),"")</f>
        <v/>
      </c>
      <c r="Y57" s="54" t="str">
        <f>IF(AND('Mapa final'!$AJ$47="Muy Baja",'Mapa final'!$AL$47="Moderado"),CONCATENATE("R2C",'Mapa final'!$S$47),"")</f>
        <v/>
      </c>
      <c r="Z57" s="54" t="str">
        <f>IF(AND('Mapa final'!$AJ$48="Muy Baja",'Mapa final'!$AL$48="Moderado"),CONCATENATE("R2C",'Mapa final'!$S$48),"")</f>
        <v/>
      </c>
      <c r="AA57" s="54" t="str">
        <f>IF(AND('Mapa final'!$AJ$49="Muy Baja",'Mapa final'!$AL$49="Moderado"),CONCATENATE("R2C",'Mapa final'!$S$49),"")</f>
        <v/>
      </c>
      <c r="AB57" s="55" t="str">
        <f>IF(AND('Mapa final'!$AJ$60="Muy Baja",'Mapa final'!$AL$50="Moderado"),CONCATENATE("R2C",'Mapa final'!$S$50),"")</f>
        <v/>
      </c>
      <c r="AC57" s="38" t="str">
        <f>IF(AND('Mapa final'!$AJ$45="Muy Baja",'Mapa final'!$AL$45="Mayor"),CONCATENATE("R2C",'Mapa final'!$S$45),"")</f>
        <v/>
      </c>
      <c r="AD57" s="39" t="str">
        <f>IF(AND('Mapa final'!$AJ$46="Muy Baja",'Mapa final'!$AL$46="Mayor"),CONCATENATE("R2C",'Mapa final'!$S$46),"")</f>
        <v/>
      </c>
      <c r="AE57" s="39" t="str">
        <f>IF(AND('Mapa final'!$AJ$47="Muy Baja",'Mapa final'!$AL$47="Mayor"),CONCATENATE("R2C",'Mapa final'!$S$47),"")</f>
        <v/>
      </c>
      <c r="AF57" s="39" t="str">
        <f>IF(AND('Mapa final'!$AJ$48="Muy Baja",'Mapa final'!$AL$48="Mayor"),CONCATENATE("R2C",'Mapa final'!$S$48),"")</f>
        <v/>
      </c>
      <c r="AG57" s="39" t="str">
        <f>IF(AND('Mapa final'!$AJ$49="Muy Baja",'Mapa final'!$AL$49="Mayor"),CONCATENATE("R2C",'Mapa final'!$S$49),"")</f>
        <v/>
      </c>
      <c r="AH57" s="40" t="str">
        <f>IF(AND('Mapa final'!$AJ$60="Muy Baja",'Mapa final'!$AL$50="Mayor"),CONCATENATE("R2C",'Mapa final'!$S$50),"")</f>
        <v/>
      </c>
      <c r="AI57" s="41" t="str">
        <f>IF(AND('Mapa final'!$AJ$45="Muy Baja",'Mapa final'!$AL$45="Catastrófico"),CONCATENATE("R2C",'Mapa final'!$S$45),"")</f>
        <v/>
      </c>
      <c r="AJ57" s="42" t="str">
        <f>IF(AND('Mapa final'!$AJ$46="Muy Baja",'Mapa final'!$AL$46="Catastrófico"),CONCATENATE("R2C",'Mapa final'!$S$46),"")</f>
        <v/>
      </c>
      <c r="AK57" s="42" t="str">
        <f>IF(AND('Mapa final'!$AJ$47="Muy Baja",'Mapa final'!$AL$47="Catastrófico"),CONCATENATE("R2C",'Mapa final'!$S$47),"")</f>
        <v/>
      </c>
      <c r="AL57" s="42" t="str">
        <f>IF(AND('Mapa final'!$AJ$48="Muy Baja",'Mapa final'!$AL$48="Catastrófico"),CONCATENATE("R2C",'Mapa final'!$S$48),"")</f>
        <v/>
      </c>
      <c r="AM57" s="42" t="str">
        <f>IF(AND('Mapa final'!$AJ$49="Muy Baja",'Mapa final'!$AL$49="Catastrófico"),CONCATENATE("R2C",'Mapa final'!$S$49),"")</f>
        <v/>
      </c>
      <c r="AN57" s="43" t="str">
        <f>IF(AND('Mapa final'!$AJ$60="Muy Baja",'Mapa final'!$AL$50="Catastrófico"),CONCATENATE("R2C",'Mapa final'!$S$50),"")</f>
        <v/>
      </c>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row>
    <row r="58" spans="2:81" ht="15" customHeight="1" x14ac:dyDescent="0.25">
      <c r="B58" s="69"/>
      <c r="C58" s="370"/>
      <c r="D58" s="370"/>
      <c r="E58" s="371"/>
      <c r="F58" s="467"/>
      <c r="G58" s="468"/>
      <c r="H58" s="468"/>
      <c r="I58" s="468"/>
      <c r="J58" s="469"/>
      <c r="K58" s="62" t="str">
        <f>IF(AND('Mapa final'!$AJ$51="Muy Baja",'Mapa final'!$AL$51="Leve"),CONCATENATE("R2C",'Mapa final'!$S$51),"")</f>
        <v/>
      </c>
      <c r="L58" s="63" t="str">
        <f>IF(AND('Mapa final'!$AJ$52="Muy Baja",'Mapa final'!$AL$52="Leve"),CONCATENATE("R2C",'Mapa final'!$S$52),"")</f>
        <v/>
      </c>
      <c r="M58" s="63" t="str">
        <f>IF(AND('Mapa final'!$AJ$53="Muy Baja",'Mapa final'!$AL$53="Leve"),CONCATENATE("R2C",'Mapa final'!$S$53),"")</f>
        <v/>
      </c>
      <c r="N58" s="63" t="str">
        <f>IF(AND('Mapa final'!$AJ$54="Muy Baja",'Mapa final'!$AL$54="Leve"),CONCATENATE("R2C",'Mapa final'!$S$54),"")</f>
        <v/>
      </c>
      <c r="O58" s="63" t="str">
        <f>IF(AND('Mapa final'!$AJ$55="Muy Baja",'Mapa final'!$AL$55="Leve"),CONCATENATE("R2C",'Mapa final'!$S$55),"")</f>
        <v/>
      </c>
      <c r="P58" s="64" t="str">
        <f>IF(AND('Mapa final'!$AJ$56="Muy Baja",'Mapa final'!$AL$56="Leve"),CONCATENATE("R2C",'Mapa final'!$S$56),"")</f>
        <v/>
      </c>
      <c r="Q58" s="62" t="str">
        <f>IF(AND('Mapa final'!$AJ$51="Muy Baja",'Mapa final'!$AL$51="Menor"),CONCATENATE("R2C",'Mapa final'!$S$51),"")</f>
        <v/>
      </c>
      <c r="R58" s="63" t="str">
        <f>IF(AND('Mapa final'!$AJ$52="Muy Baja",'Mapa final'!$AL$52="Menor"),CONCATENATE("R2C",'Mapa final'!$S$52),"")</f>
        <v/>
      </c>
      <c r="S58" s="63" t="str">
        <f>IF(AND('Mapa final'!$AJ$53="Muy Baja",'Mapa final'!$AL$53="Menor"),CONCATENATE("R2C",'Mapa final'!$S$53),"")</f>
        <v/>
      </c>
      <c r="T58" s="63" t="str">
        <f>IF(AND('Mapa final'!$AJ$54="Muy Baja",'Mapa final'!$AL$54="Menor"),CONCATENATE("R2C",'Mapa final'!$S$54),"")</f>
        <v/>
      </c>
      <c r="U58" s="63" t="str">
        <f>IF(AND('Mapa final'!$AJ$55="Muy Baja",'Mapa final'!$AL$55="Menor"),CONCATENATE("R2C",'Mapa final'!$S$55),"")</f>
        <v/>
      </c>
      <c r="V58" s="64" t="str">
        <f>IF(AND('Mapa final'!$AJ$56="Muy Baja",'Mapa final'!$AL$56="Menor"),CONCATENATE("R2C",'Mapa final'!$S$56),"")</f>
        <v/>
      </c>
      <c r="W58" s="53" t="str">
        <f>IF(AND('Mapa final'!$AJ$51="Muy Baja",'Mapa final'!$AL$51="Moderado"),CONCATENATE("R2C",'Mapa final'!$S$51),"")</f>
        <v/>
      </c>
      <c r="X58" s="54" t="str">
        <f>IF(AND('Mapa final'!$AJ$52="Muy Baja",'Mapa final'!$AL$52="Moderado"),CONCATENATE("R2C",'Mapa final'!$S$52),"")</f>
        <v/>
      </c>
      <c r="Y58" s="54" t="str">
        <f>IF(AND('Mapa final'!$AJ$53="Muy Baja",'Mapa final'!$AL$53="Moderado"),CONCATENATE("R2C",'Mapa final'!$S$53),"")</f>
        <v/>
      </c>
      <c r="Z58" s="54" t="str">
        <f>IF(AND('Mapa final'!$AJ$54="Muy Baja",'Mapa final'!$AL$54="Moderado"),CONCATENATE("R2C",'Mapa final'!$S$54),"")</f>
        <v/>
      </c>
      <c r="AA58" s="54" t="str">
        <f>IF(AND('Mapa final'!$AJ$55="Muy Baja",'Mapa final'!$AL$55="Moderado"),CONCATENATE("R2C",'Mapa final'!$S$55),"")</f>
        <v/>
      </c>
      <c r="AB58" s="55" t="str">
        <f>IF(AND('Mapa final'!$AJ$56="Muy Baja",'Mapa final'!$AL$56="Moderado"),CONCATENATE("R2C",'Mapa final'!$S$56),"")</f>
        <v/>
      </c>
      <c r="AC58" s="38" t="str">
        <f>IF(AND('Mapa final'!$AJ$51="Muy Baja",'Mapa final'!$AL$51="Mayor"),CONCATENATE("R2C",'Mapa final'!$S$51),"")</f>
        <v/>
      </c>
      <c r="AD58" s="39" t="str">
        <f>IF(AND('Mapa final'!$AJ$52="Muy Baja",'Mapa final'!$AL$52="Mayor"),CONCATENATE("R2C",'Mapa final'!$S$52),"")</f>
        <v/>
      </c>
      <c r="AE58" s="39" t="str">
        <f>IF(AND('Mapa final'!$AJ$53="Muy Baja",'Mapa final'!$AL$53="Mayor"),CONCATENATE("R2C",'Mapa final'!$S$53),"")</f>
        <v/>
      </c>
      <c r="AF58" s="39" t="str">
        <f>IF(AND('Mapa final'!$AJ$54="Muy Baja",'Mapa final'!$AL$54="Mayor"),CONCATENATE("R2C",'Mapa final'!$S$54),"")</f>
        <v/>
      </c>
      <c r="AG58" s="39" t="str">
        <f>IF(AND('Mapa final'!$AJ$55="Muy Baja",'Mapa final'!$AL$55="Mayor"),CONCATENATE("R2C",'Mapa final'!$S$55),"")</f>
        <v/>
      </c>
      <c r="AH58" s="40" t="str">
        <f>IF(AND('Mapa final'!$AJ$56="Muy Baja",'Mapa final'!$AL$56="Mayor"),CONCATENATE("R2C",'Mapa final'!$S$56),"")</f>
        <v/>
      </c>
      <c r="AI58" s="41" t="str">
        <f>IF(AND('Mapa final'!$AJ$51="Muy Baja",'Mapa final'!$AL$51="Catastrófico"),CONCATENATE("R2C",'Mapa final'!$S$51),"")</f>
        <v/>
      </c>
      <c r="AJ58" s="42" t="str">
        <f>IF(AND('Mapa final'!$AJ$52="Muy Baja",'Mapa final'!$AL$52="Catastrófico"),CONCATENATE("R2C",'Mapa final'!$S$52),"")</f>
        <v/>
      </c>
      <c r="AK58" s="42" t="str">
        <f>IF(AND('Mapa final'!$AJ$53="Muy Baja",'Mapa final'!$AL$53="Catastrófico"),CONCATENATE("R2C",'Mapa final'!$S$53),"")</f>
        <v/>
      </c>
      <c r="AL58" s="42" t="str">
        <f>IF(AND('Mapa final'!$AJ$54="Muy Baja",'Mapa final'!$AL$54="Catastrófico"),CONCATENATE("R2C",'Mapa final'!$S$54),"")</f>
        <v/>
      </c>
      <c r="AM58" s="42" t="str">
        <f>IF(AND('Mapa final'!$AJ$55="Muy Baja",'Mapa final'!$AL$55="Catastrófico"),CONCATENATE("R2C",'Mapa final'!$S$55),"")</f>
        <v/>
      </c>
      <c r="AN58" s="43" t="str">
        <f>IF(AND('Mapa final'!$AJ$56="Muy Baja",'Mapa final'!$AL$56="Catastrófico"),CONCATENATE("R2C",'Mapa final'!$S$56),"")</f>
        <v/>
      </c>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row>
    <row r="59" spans="2:81" ht="15" customHeight="1" x14ac:dyDescent="0.25">
      <c r="B59" s="69"/>
      <c r="C59" s="370"/>
      <c r="D59" s="370"/>
      <c r="E59" s="371"/>
      <c r="F59" s="467"/>
      <c r="G59" s="468"/>
      <c r="H59" s="468"/>
      <c r="I59" s="468"/>
      <c r="J59" s="469"/>
      <c r="K59" s="62" t="str">
        <f>IF(AND('Mapa final'!$AJ$57="Muy Baja",'Mapa final'!$AL$57="Leve"),CONCATENATE("R2C",'Mapa final'!$S$57),"")</f>
        <v/>
      </c>
      <c r="L59" s="63" t="str">
        <f>IF(AND('Mapa final'!$AJ$58="Muy Baja",'Mapa final'!$AL$58="Leve"),CONCATENATE("R2C",'Mapa final'!$S$58),"")</f>
        <v/>
      </c>
      <c r="M59" s="63" t="str">
        <f>IF(AND('Mapa final'!$AJ$59="Muy Baja",'Mapa final'!$AL$59="Leve"),CONCATENATE("R2C",'Mapa final'!$S$59),"")</f>
        <v/>
      </c>
      <c r="N59" s="63" t="str">
        <f>IF(AND('Mapa final'!$AJ$60="Muy Baja",'Mapa final'!$AL$60="Leve"),CONCATENATE("R2C",'Mapa final'!$S$60),"")</f>
        <v/>
      </c>
      <c r="O59" s="63" t="str">
        <f>IF(AND('Mapa final'!$AJ$61="Muy Baja",'Mapa final'!$AL$61="Leve"),CONCATENATE("R2C",'Mapa final'!$S$61),"")</f>
        <v/>
      </c>
      <c r="P59" s="64" t="str">
        <f>IF(AND('Mapa final'!$AJ$62="Muy Baja",'Mapa final'!$AL$62="Leve"),CONCATENATE("R2C",'Mapa final'!$S$62),"")</f>
        <v/>
      </c>
      <c r="Q59" s="62" t="str">
        <f>IF(AND('Mapa final'!$AJ$57="Muy Baja",'Mapa final'!$AL$57="Menor"),CONCATENATE("R2C",'Mapa final'!$S$57),"")</f>
        <v/>
      </c>
      <c r="R59" s="63" t="str">
        <f>IF(AND('Mapa final'!$AJ$58="Muy Baja",'Mapa final'!$AL$58="Menor"),CONCATENATE("R2C",'Mapa final'!$S$58),"")</f>
        <v/>
      </c>
      <c r="S59" s="63" t="str">
        <f>IF(AND('Mapa final'!$AJ$59="Muy Baja",'Mapa final'!$AL$59="Menor"),CONCATENATE("R2C",'Mapa final'!$S$59),"")</f>
        <v/>
      </c>
      <c r="T59" s="63" t="str">
        <f>IF(AND('Mapa final'!$AJ$60="Muy Baja",'Mapa final'!$AL$60="Menor"),CONCATENATE("R2C",'Mapa final'!$S$60),"")</f>
        <v/>
      </c>
      <c r="U59" s="63" t="str">
        <f>IF(AND('Mapa final'!$AJ$61="Muy Baja",'Mapa final'!$AL$61="Menor"),CONCATENATE("R2C",'Mapa final'!$S$61),"")</f>
        <v/>
      </c>
      <c r="V59" s="64" t="str">
        <f>IF(AND('Mapa final'!$AJ$62="Muy Baja",'Mapa final'!$AL$62="Menor"),CONCATENATE("R2C",'Mapa final'!$S$62),"")</f>
        <v/>
      </c>
      <c r="W59" s="53" t="str">
        <f>IF(AND('Mapa final'!$AJ$57="Muy Baja",'Mapa final'!$AL$57="Moderado"),CONCATENATE("R2C",'Mapa final'!$S$57),"")</f>
        <v/>
      </c>
      <c r="X59" s="54" t="str">
        <f>IF(AND('Mapa final'!$AJ$58="Muy Baja",'Mapa final'!$AL$58="Moderado"),CONCATENATE("R2C",'Mapa final'!$S$58),"")</f>
        <v/>
      </c>
      <c r="Y59" s="54" t="str">
        <f>IF(AND('Mapa final'!$AJ$59="Muy Baja",'Mapa final'!$AL$59="Moderado"),CONCATENATE("R2C",'Mapa final'!$S$59),"")</f>
        <v/>
      </c>
      <c r="Z59" s="54" t="str">
        <f>IF(AND('Mapa final'!$AJ$60="Muy Baja",'Mapa final'!$AL$60="Moderado"),CONCATENATE("R2C",'Mapa final'!$S$60),"")</f>
        <v/>
      </c>
      <c r="AA59" s="54" t="str">
        <f>IF(AND('Mapa final'!$AJ$61="Muy Baja",'Mapa final'!$AL$61="Moderado"),CONCATENATE("R2C",'Mapa final'!$S$61),"")</f>
        <v/>
      </c>
      <c r="AB59" s="55" t="str">
        <f>IF(AND('Mapa final'!$AJ$62="Muy Baja",'Mapa final'!$AL$62="Moderado"),CONCATENATE("R2C",'Mapa final'!$S$62),"")</f>
        <v/>
      </c>
      <c r="AC59" s="38" t="str">
        <f>IF(AND('Mapa final'!$AJ$57="Muy Baja",'Mapa final'!$AL$57="Mayor"),CONCATENATE("R2C",'Mapa final'!$S$57),"")</f>
        <v/>
      </c>
      <c r="AD59" s="39" t="str">
        <f>IF(AND('Mapa final'!$AJ$58="Muy Baja",'Mapa final'!$AL$58="Mayor"),CONCATENATE("R2C",'Mapa final'!$S$58),"")</f>
        <v/>
      </c>
      <c r="AE59" s="39" t="str">
        <f>IF(AND('Mapa final'!$AJ$59="Muy Baja",'Mapa final'!$AL$59="Mayor"),CONCATENATE("R2C",'Mapa final'!$S$59),"")</f>
        <v/>
      </c>
      <c r="AF59" s="39" t="str">
        <f>IF(AND('Mapa final'!$AJ$60="Muy Baja",'Mapa final'!$AL$60="Mayor"),CONCATENATE("R2C",'Mapa final'!$S$60),"")</f>
        <v/>
      </c>
      <c r="AG59" s="39" t="str">
        <f>IF(AND('Mapa final'!$AJ$61="Muy Baja",'Mapa final'!$AL$61="Mayor"),CONCATENATE("R2C",'Mapa final'!$S$61),"")</f>
        <v/>
      </c>
      <c r="AH59" s="40" t="str">
        <f>IF(AND('Mapa final'!$AJ$62="Muy Baja",'Mapa final'!$AL$62="Mayor"),CONCATENATE("R2C",'Mapa final'!$S$62),"")</f>
        <v/>
      </c>
      <c r="AI59" s="41" t="str">
        <f>IF(AND('Mapa final'!$AJ$57="Muy Baja",'Mapa final'!$AL$57="Catastrófico"),CONCATENATE("R2C",'Mapa final'!$S$57),"")</f>
        <v/>
      </c>
      <c r="AJ59" s="42" t="str">
        <f>IF(AND('Mapa final'!$AJ$58="Muy Baja",'Mapa final'!$AL$58="Catastrófico"),CONCATENATE("R2C",'Mapa final'!$S$58),"")</f>
        <v/>
      </c>
      <c r="AK59" s="42" t="str">
        <f>IF(AND('Mapa final'!$AJ$59="Muy Baja",'Mapa final'!$AL$59="Catastrófico"),CONCATENATE("R2C",'Mapa final'!$S$59),"")</f>
        <v/>
      </c>
      <c r="AL59" s="42" t="str">
        <f>IF(AND('Mapa final'!$AJ$60="Muy Baja",'Mapa final'!$AL$60="Catastrófico"),CONCATENATE("R2C",'Mapa final'!$S$60),"")</f>
        <v/>
      </c>
      <c r="AM59" s="42" t="str">
        <f>IF(AND('Mapa final'!$AJ$61="Muy Baja",'Mapa final'!$AL$61="Catastrófico"),CONCATENATE("R2C",'Mapa final'!$S$61),"")</f>
        <v/>
      </c>
      <c r="AN59" s="43" t="str">
        <f>IF(AND('Mapa final'!$AJ$62="Muy Baja",'Mapa final'!$AL$62="Catastrófico"),CONCATENATE("R2C",'Mapa final'!$S$62),"")</f>
        <v/>
      </c>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row>
    <row r="60" spans="2:81" ht="15" customHeight="1" x14ac:dyDescent="0.25">
      <c r="B60" s="69"/>
      <c r="C60" s="370"/>
      <c r="D60" s="370"/>
      <c r="E60" s="371"/>
      <c r="F60" s="467"/>
      <c r="G60" s="468"/>
      <c r="H60" s="468"/>
      <c r="I60" s="468"/>
      <c r="J60" s="469"/>
      <c r="K60" s="62" t="str">
        <f>IF(AND('Mapa final'!$AJ$63="Muy Baja",'Mapa final'!$AL$63="Leve"),CONCATENATE("R2C",'Mapa final'!$S$63),"")</f>
        <v/>
      </c>
      <c r="L60" s="63" t="str">
        <f>IF(AND('Mapa final'!$AJ$64="Muy Baja",'Mapa final'!$AL$64="Leve"),CONCATENATE("R2C",'Mapa final'!$S$64),"")</f>
        <v/>
      </c>
      <c r="M60" s="63" t="str">
        <f>IF(AND('Mapa final'!$AJ$65="Muy Baja",'Mapa final'!$AL$65="Leve"),CONCATENATE("R2C",'Mapa final'!$S$65),"")</f>
        <v/>
      </c>
      <c r="N60" s="63" t="str">
        <f>IF(AND('Mapa final'!$AJ$66="Muy Baja",'Mapa final'!$AL$66="Leve"),CONCATENATE("R2C",'Mapa final'!$S$66),"")</f>
        <v/>
      </c>
      <c r="O60" s="63" t="str">
        <f>IF(AND('Mapa final'!$AJ$67="Muy Baja",'Mapa final'!$AL$67="Leve"),CONCATENATE("R2C",'Mapa final'!$S$67),"")</f>
        <v/>
      </c>
      <c r="P60" s="64" t="str">
        <f>IF(AND('Mapa final'!$AJ$68="Muy Baja",'Mapa final'!$AL$68="Leve"),CONCATENATE("R2C",'Mapa final'!$S$68),"")</f>
        <v/>
      </c>
      <c r="Q60" s="62" t="str">
        <f>IF(AND('Mapa final'!$AJ$63="Muy Baja",'Mapa final'!$AL$63="Menor"),CONCATENATE("R2C",'Mapa final'!$S$63),"")</f>
        <v/>
      </c>
      <c r="R60" s="63" t="str">
        <f>IF(AND('Mapa final'!$AJ$64="Muy Baja",'Mapa final'!$AL$64="Menor"),CONCATENATE("R2C",'Mapa final'!$S$64),"")</f>
        <v/>
      </c>
      <c r="S60" s="63" t="str">
        <f>IF(AND('Mapa final'!$AJ$65="Muy Baja",'Mapa final'!$AL$65="Menor"),CONCATENATE("R2C",'Mapa final'!$S$65),"")</f>
        <v/>
      </c>
      <c r="T60" s="63" t="str">
        <f>IF(AND('Mapa final'!$AJ$66="Muy Baja",'Mapa final'!$AL$66="Menor"),CONCATENATE("R2C",'Mapa final'!$S$66),"")</f>
        <v/>
      </c>
      <c r="U60" s="63" t="str">
        <f>IF(AND('Mapa final'!$AJ$67="Muy Baja",'Mapa final'!$AL$67="Menor"),CONCATENATE("R2C",'Mapa final'!$S$67),"")</f>
        <v/>
      </c>
      <c r="V60" s="64" t="str">
        <f>IF(AND('Mapa final'!$AJ$68="Muy Baja",'Mapa final'!$AL$68="Menor"),CONCATENATE("R2C",'Mapa final'!$S$68),"")</f>
        <v/>
      </c>
      <c r="W60" s="53" t="str">
        <f>IF(AND('Mapa final'!$AJ$63="Muy Baja",'Mapa final'!$AL$63="Moderado"),CONCATENATE("R2C",'Mapa final'!$S$63),"")</f>
        <v/>
      </c>
      <c r="X60" s="54" t="str">
        <f>IF(AND('Mapa final'!$AJ$64="Muy Baja",'Mapa final'!$AL$64="Moderado"),CONCATENATE("R2C",'Mapa final'!$S$64),"")</f>
        <v/>
      </c>
      <c r="Y60" s="54" t="str">
        <f>IF(AND('Mapa final'!$AJ$65="Muy Baja",'Mapa final'!$AL$65="Moderado"),CONCATENATE("R2C",'Mapa final'!$S$65),"")</f>
        <v/>
      </c>
      <c r="Z60" s="54" t="str">
        <f>IF(AND('Mapa final'!$AJ$66="Muy Baja",'Mapa final'!$AL$66="Moderado"),CONCATENATE("R2C",'Mapa final'!$S$66),"")</f>
        <v/>
      </c>
      <c r="AA60" s="54" t="str">
        <f>IF(AND('Mapa final'!$AJ$67="Muy Baja",'Mapa final'!$AL$67="Moderado"),CONCATENATE("R2C",'Mapa final'!$S$67),"")</f>
        <v/>
      </c>
      <c r="AB60" s="55" t="str">
        <f>IF(AND('Mapa final'!$AJ$68="Muy Baja",'Mapa final'!$AL$68="Moderado"),CONCATENATE("R2C",'Mapa final'!$S$68),"")</f>
        <v/>
      </c>
      <c r="AC60" s="38" t="str">
        <f>IF(AND('Mapa final'!$AJ$63="Muy Baja",'Mapa final'!$AL$63="Mayor"),CONCATENATE("R2C",'Mapa final'!$S$63),"")</f>
        <v/>
      </c>
      <c r="AD60" s="39" t="str">
        <f>IF(AND('Mapa final'!$AJ$64="Muy Baja",'Mapa final'!$AL$64="Mayor"),CONCATENATE("R2C",'Mapa final'!$S$64),"")</f>
        <v/>
      </c>
      <c r="AE60" s="39" t="str">
        <f>IF(AND('Mapa final'!$AJ$65="Muy Baja",'Mapa final'!$AL$65="Mayor"),CONCATENATE("R2C",'Mapa final'!$S$65),"")</f>
        <v/>
      </c>
      <c r="AF60" s="39" t="str">
        <f>IF(AND('Mapa final'!$AJ$66="Muy Baja",'Mapa final'!$AL$66="Mayor"),CONCATENATE("R2C",'Mapa final'!$S$66),"")</f>
        <v/>
      </c>
      <c r="AG60" s="39" t="str">
        <f>IF(AND('Mapa final'!$AJ$67="Muy Baja",'Mapa final'!$AL$67="Mayor"),CONCATENATE("R2C",'Mapa final'!$S$67),"")</f>
        <v/>
      </c>
      <c r="AH60" s="40" t="str">
        <f>IF(AND('Mapa final'!$AJ$68="Muy Baja",'Mapa final'!$AL$68="Mayor"),CONCATENATE("R2C",'Mapa final'!$S$68),"")</f>
        <v/>
      </c>
      <c r="AI60" s="41" t="str">
        <f>IF(AND('Mapa final'!$AJ$63="Muy Baja",'Mapa final'!$AL$63="Catastrófico"),CONCATENATE("R2C",'Mapa final'!$S$63),"")</f>
        <v/>
      </c>
      <c r="AJ60" s="42" t="str">
        <f>IF(AND('Mapa final'!$AJ$64="Muy Baja",'Mapa final'!$AL$64="Catastrófico"),CONCATENATE("R2C",'Mapa final'!$S$64),"")</f>
        <v/>
      </c>
      <c r="AK60" s="42" t="str">
        <f>IF(AND('Mapa final'!$AJ$65="Muy Baja",'Mapa final'!$AL$65="Catastrófico"),CONCATENATE("R2C",'Mapa final'!$S$65),"")</f>
        <v/>
      </c>
      <c r="AL60" s="42" t="str">
        <f>IF(AND('Mapa final'!$AJ$66="Muy Baja",'Mapa final'!$AL$66="Catastrófico"),CONCATENATE("R2C",'Mapa final'!$S$66),"")</f>
        <v/>
      </c>
      <c r="AM60" s="42" t="str">
        <f>IF(AND('Mapa final'!$AJ$67="Muy Baja",'Mapa final'!$AL$67="Catastrófico"),CONCATENATE("R2C",'Mapa final'!$S$67),"")</f>
        <v/>
      </c>
      <c r="AN60" s="43" t="str">
        <f>IF(AND('Mapa final'!$AJ$68="Muy Baja",'Mapa final'!$AL$68="Catastrófico"),CONCATENATE("R2C",'Mapa final'!$S$68),"")</f>
        <v/>
      </c>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row>
    <row r="61" spans="2:81" ht="15.75" customHeight="1" thickBot="1" x14ac:dyDescent="0.3">
      <c r="B61" s="69"/>
      <c r="C61" s="370"/>
      <c r="D61" s="370"/>
      <c r="E61" s="371"/>
      <c r="F61" s="470"/>
      <c r="G61" s="471"/>
      <c r="H61" s="471"/>
      <c r="I61" s="471"/>
      <c r="J61" s="472"/>
      <c r="K61" s="65" t="str">
        <f>IF(AND('Mapa final'!$AJ$69="Muy Baja",'Mapa final'!$AL$69="Leve"),CONCATENATE("R2C",'Mapa final'!$S$69),"")</f>
        <v/>
      </c>
      <c r="L61" s="66" t="str">
        <f>IF(AND('Mapa final'!$AJ$70="Muy Baja",'Mapa final'!$AL$70="Leve"),CONCATENATE("R2C",'Mapa final'!$S$70),"")</f>
        <v/>
      </c>
      <c r="M61" s="66" t="str">
        <f>IF(AND('Mapa final'!$AJ$71="Muy Baja",'Mapa final'!$AL$71="Leve"),CONCATENATE("R2C",'Mapa final'!$S$71),"")</f>
        <v/>
      </c>
      <c r="N61" s="66" t="str">
        <f>IF(AND('Mapa final'!$AJ$72="Muy Baja",'Mapa final'!$AL$72="Leve"),CONCATENATE("R2C",'Mapa final'!$S$72),"")</f>
        <v/>
      </c>
      <c r="O61" s="66" t="str">
        <f>IF(AND('Mapa final'!$AJ$74="Muy Baja",'Mapa final'!$AL$74="Leve"),CONCATENATE("R2C",'Mapa final'!$S$74),"")</f>
        <v/>
      </c>
      <c r="P61" s="67" t="str">
        <f>IF(AND('Mapa final'!$AJ$75="Muy Baja",'Mapa final'!$AL$75="Leve"),CONCATENATE("R2C",'Mapa final'!$S$75),"")</f>
        <v/>
      </c>
      <c r="Q61" s="65" t="str">
        <f>IF(AND('Mapa final'!$AJ$69="Muy Baja",'Mapa final'!$AL$69="Menor"),CONCATENATE("R2C",'Mapa final'!$S$69),"")</f>
        <v/>
      </c>
      <c r="R61" s="66" t="str">
        <f>IF(AND('Mapa final'!$AJ$70="Muy Baja",'Mapa final'!$AL$70="Menor"),CONCATENATE("R2C",'Mapa final'!$S$70),"")</f>
        <v/>
      </c>
      <c r="S61" s="66" t="str">
        <f>IF(AND('Mapa final'!$AJ$71="Muy Baja",'Mapa final'!$AL$71="Menor"),CONCATENATE("R2C",'Mapa final'!$S$71),"")</f>
        <v/>
      </c>
      <c r="T61" s="66" t="str">
        <f>IF(AND('Mapa final'!$AJ$72="Muy Baja",'Mapa final'!$AL$72="Menor"),CONCATENATE("R2C",'Mapa final'!$S$72),"")</f>
        <v/>
      </c>
      <c r="U61" s="66" t="str">
        <f>IF(AND('Mapa final'!$AJ$74="Muy Baja",'Mapa final'!$AL$74="Menor"),CONCATENATE("R2C",'Mapa final'!$S$74),"")</f>
        <v/>
      </c>
      <c r="V61" s="67" t="str">
        <f>IF(AND('Mapa final'!$AJ$75="Muy Baja",'Mapa final'!$AL$75="Menor"),CONCATENATE("R2C",'Mapa final'!$S$75),"")</f>
        <v/>
      </c>
      <c r="W61" s="56" t="str">
        <f>IF(AND('Mapa final'!$AJ$69="Muy Baja",'Mapa final'!$AL$69="Moderado"),CONCATENATE("R2C",'Mapa final'!$S$69),"")</f>
        <v/>
      </c>
      <c r="X61" s="57" t="str">
        <f>IF(AND('Mapa final'!$AJ$70="Muy Baja",'Mapa final'!$AL$70="Moderado"),CONCATENATE("R2C",'Mapa final'!$S$70),"")</f>
        <v/>
      </c>
      <c r="Y61" s="57" t="str">
        <f>IF(AND('Mapa final'!$AJ$71="Muy Baja",'Mapa final'!$AL$71="Moderado"),CONCATENATE("R2C",'Mapa final'!$S$71),"")</f>
        <v/>
      </c>
      <c r="Z61" s="57" t="str">
        <f>IF(AND('Mapa final'!$AJ$72="Muy Baja",'Mapa final'!$AL$72="Moderado"),CONCATENATE("R2C",'Mapa final'!$S$72),"")</f>
        <v/>
      </c>
      <c r="AA61" s="57" t="str">
        <f>IF(AND('Mapa final'!$AJ$74="Muy Baja",'Mapa final'!$AL$74="Moderado"),CONCATENATE("R2C",'Mapa final'!$S$74),"")</f>
        <v/>
      </c>
      <c r="AB61" s="58" t="str">
        <f>IF(AND('Mapa final'!$AJ$75="Muy Baja",'Mapa final'!$AL$75="Moderado"),CONCATENATE("R2C",'Mapa final'!$S$75),"")</f>
        <v/>
      </c>
      <c r="AC61" s="44" t="str">
        <f>IF(AND('Mapa final'!$AJ$69="Muy Baja",'Mapa final'!$AL$69="Mayor"),CONCATENATE("R2C",'Mapa final'!$S$69),"")</f>
        <v/>
      </c>
      <c r="AD61" s="45" t="str">
        <f>IF(AND('Mapa final'!$AJ$70="Muy Baja",'Mapa final'!$AL$70="Mayor"),CONCATENATE("R2C",'Mapa final'!$S$70),"")</f>
        <v/>
      </c>
      <c r="AE61" s="45" t="str">
        <f>IF(AND('Mapa final'!$AJ$71="Muy Baja",'Mapa final'!$AL$71="Mayor"),CONCATENATE("R2C",'Mapa final'!$S$71),"")</f>
        <v/>
      </c>
      <c r="AF61" s="45" t="str">
        <f>IF(AND('Mapa final'!$AJ$72="Muy Baja",'Mapa final'!$AL$72="Mayor"),CONCATENATE("R2C",'Mapa final'!$S$72),"")</f>
        <v/>
      </c>
      <c r="AG61" s="45" t="str">
        <f>IF(AND('Mapa final'!$AJ$74="Muy Baja",'Mapa final'!$AL$74="Mayor"),CONCATENATE("R2C",'Mapa final'!$S$74),"")</f>
        <v/>
      </c>
      <c r="AH61" s="46" t="str">
        <f>IF(AND('Mapa final'!$AJ$75="Muy Baja",'Mapa final'!$AL$75="Mayor"),CONCATENATE("R2C",'Mapa final'!$S$75),"")</f>
        <v/>
      </c>
      <c r="AI61" s="47" t="str">
        <f>IF(AND('Mapa final'!$AJ$69="Muy Baja",'Mapa final'!$AL$69="Catastrófico"),CONCATENATE("R2C",'Mapa final'!$S$69),"")</f>
        <v/>
      </c>
      <c r="AJ61" s="48" t="str">
        <f>IF(AND('Mapa final'!$AJ$70="Muy Baja",'Mapa final'!$AL$70="Catastrófico"),CONCATENATE("R2C",'Mapa final'!$S$70),"")</f>
        <v/>
      </c>
      <c r="AK61" s="48" t="str">
        <f>IF(AND('Mapa final'!$AJ$71="Muy Baja",'Mapa final'!$AL$71="Catastrófico"),CONCATENATE("R2C",'Mapa final'!$S$71),"")</f>
        <v/>
      </c>
      <c r="AL61" s="48" t="str">
        <f>IF(AND('Mapa final'!$AJ$72="Muy Baja",'Mapa final'!$AL$72="Catastrófico"),CONCATENATE("R2C",'Mapa final'!$S$72),"")</f>
        <v/>
      </c>
      <c r="AM61" s="48" t="str">
        <f>IF(AND('Mapa final'!$AJ$74="Muy Baja",'Mapa final'!$AL$74="Catastrófico"),CONCATENATE("R2C",'Mapa final'!$S$74),"")</f>
        <v/>
      </c>
      <c r="AN61" s="49" t="str">
        <f>IF(AND('Mapa final'!$AJ$75="Muy Baja",'Mapa final'!$AL$75="Catastrófico"),CONCATENATE("R2C",'Mapa final'!$S$75),"")</f>
        <v/>
      </c>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row>
    <row r="62" spans="2:81" x14ac:dyDescent="0.25">
      <c r="B62" s="69"/>
      <c r="C62" s="69"/>
      <c r="D62" s="69"/>
      <c r="E62" s="69"/>
      <c r="F62" s="69"/>
      <c r="G62" s="69"/>
      <c r="H62" s="69"/>
      <c r="I62" s="69"/>
      <c r="J62" s="69"/>
      <c r="K62" s="464" t="s">
        <v>111</v>
      </c>
      <c r="L62" s="465"/>
      <c r="M62" s="465"/>
      <c r="N62" s="465"/>
      <c r="O62" s="465"/>
      <c r="P62" s="466"/>
      <c r="Q62" s="464" t="s">
        <v>110</v>
      </c>
      <c r="R62" s="465"/>
      <c r="S62" s="465"/>
      <c r="T62" s="465"/>
      <c r="U62" s="465"/>
      <c r="V62" s="466"/>
      <c r="W62" s="464" t="s">
        <v>109</v>
      </c>
      <c r="X62" s="465"/>
      <c r="Y62" s="465"/>
      <c r="Z62" s="465"/>
      <c r="AA62" s="465"/>
      <c r="AB62" s="466"/>
      <c r="AC62" s="464" t="s">
        <v>108</v>
      </c>
      <c r="AD62" s="515"/>
      <c r="AE62" s="465"/>
      <c r="AF62" s="465"/>
      <c r="AG62" s="465"/>
      <c r="AH62" s="466"/>
      <c r="AI62" s="464" t="s">
        <v>107</v>
      </c>
      <c r="AJ62" s="465"/>
      <c r="AK62" s="465"/>
      <c r="AL62" s="465"/>
      <c r="AM62" s="465"/>
      <c r="AN62" s="466"/>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row>
    <row r="63" spans="2:81" x14ac:dyDescent="0.25">
      <c r="B63" s="69"/>
      <c r="C63" s="69"/>
      <c r="D63" s="69"/>
      <c r="E63" s="69"/>
      <c r="F63" s="69"/>
      <c r="G63" s="69"/>
      <c r="H63" s="69"/>
      <c r="I63" s="69"/>
      <c r="J63" s="69"/>
      <c r="K63" s="467"/>
      <c r="L63" s="468"/>
      <c r="M63" s="468"/>
      <c r="N63" s="468"/>
      <c r="O63" s="468"/>
      <c r="P63" s="469"/>
      <c r="Q63" s="467"/>
      <c r="R63" s="468"/>
      <c r="S63" s="468"/>
      <c r="T63" s="468"/>
      <c r="U63" s="468"/>
      <c r="V63" s="469"/>
      <c r="W63" s="467"/>
      <c r="X63" s="468"/>
      <c r="Y63" s="468"/>
      <c r="Z63" s="468"/>
      <c r="AA63" s="468"/>
      <c r="AB63" s="469"/>
      <c r="AC63" s="467"/>
      <c r="AD63" s="468"/>
      <c r="AE63" s="468"/>
      <c r="AF63" s="468"/>
      <c r="AG63" s="468"/>
      <c r="AH63" s="469"/>
      <c r="AI63" s="467"/>
      <c r="AJ63" s="468"/>
      <c r="AK63" s="468"/>
      <c r="AL63" s="468"/>
      <c r="AM63" s="468"/>
      <c r="AN63" s="4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row>
    <row r="64" spans="2:81" x14ac:dyDescent="0.25">
      <c r="B64" s="69"/>
      <c r="C64" s="69"/>
      <c r="D64" s="69"/>
      <c r="E64" s="69"/>
      <c r="F64" s="69"/>
      <c r="G64" s="69"/>
      <c r="H64" s="69"/>
      <c r="I64" s="69"/>
      <c r="J64" s="69"/>
      <c r="K64" s="467"/>
      <c r="L64" s="468"/>
      <c r="M64" s="468"/>
      <c r="N64" s="468"/>
      <c r="O64" s="468"/>
      <c r="P64" s="469"/>
      <c r="Q64" s="467"/>
      <c r="R64" s="468"/>
      <c r="S64" s="468"/>
      <c r="T64" s="468"/>
      <c r="U64" s="468"/>
      <c r="V64" s="469"/>
      <c r="W64" s="467"/>
      <c r="X64" s="468"/>
      <c r="Y64" s="468"/>
      <c r="Z64" s="468"/>
      <c r="AA64" s="468"/>
      <c r="AB64" s="469"/>
      <c r="AC64" s="467"/>
      <c r="AD64" s="468"/>
      <c r="AE64" s="468"/>
      <c r="AF64" s="468"/>
      <c r="AG64" s="468"/>
      <c r="AH64" s="469"/>
      <c r="AI64" s="467"/>
      <c r="AJ64" s="468"/>
      <c r="AK64" s="468"/>
      <c r="AL64" s="468"/>
      <c r="AM64" s="468"/>
      <c r="AN64" s="4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row>
    <row r="65" spans="2:81" x14ac:dyDescent="0.25">
      <c r="B65" s="69"/>
      <c r="C65" s="69"/>
      <c r="D65" s="69"/>
      <c r="E65" s="69"/>
      <c r="F65" s="69"/>
      <c r="G65" s="69"/>
      <c r="H65" s="69"/>
      <c r="I65" s="69"/>
      <c r="J65" s="69"/>
      <c r="K65" s="467"/>
      <c r="L65" s="468"/>
      <c r="M65" s="468"/>
      <c r="N65" s="468"/>
      <c r="O65" s="468"/>
      <c r="P65" s="469"/>
      <c r="Q65" s="467"/>
      <c r="R65" s="468"/>
      <c r="S65" s="468"/>
      <c r="T65" s="468"/>
      <c r="U65" s="468"/>
      <c r="V65" s="469"/>
      <c r="W65" s="467"/>
      <c r="X65" s="468"/>
      <c r="Y65" s="468"/>
      <c r="Z65" s="468"/>
      <c r="AA65" s="468"/>
      <c r="AB65" s="469"/>
      <c r="AC65" s="467"/>
      <c r="AD65" s="468"/>
      <c r="AE65" s="468"/>
      <c r="AF65" s="468"/>
      <c r="AG65" s="468"/>
      <c r="AH65" s="469"/>
      <c r="AI65" s="467"/>
      <c r="AJ65" s="468"/>
      <c r="AK65" s="468"/>
      <c r="AL65" s="468"/>
      <c r="AM65" s="468"/>
      <c r="AN65" s="4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row>
    <row r="66" spans="2:81" x14ac:dyDescent="0.25">
      <c r="B66" s="69"/>
      <c r="C66" s="69"/>
      <c r="D66" s="69"/>
      <c r="E66" s="69"/>
      <c r="F66" s="69"/>
      <c r="G66" s="69"/>
      <c r="H66" s="69"/>
      <c r="I66" s="69"/>
      <c r="J66" s="69"/>
      <c r="K66" s="467"/>
      <c r="L66" s="468"/>
      <c r="M66" s="468"/>
      <c r="N66" s="468"/>
      <c r="O66" s="468"/>
      <c r="P66" s="469"/>
      <c r="Q66" s="467"/>
      <c r="R66" s="468"/>
      <c r="S66" s="468"/>
      <c r="T66" s="468"/>
      <c r="U66" s="468"/>
      <c r="V66" s="469"/>
      <c r="W66" s="467"/>
      <c r="X66" s="468"/>
      <c r="Y66" s="468"/>
      <c r="Z66" s="468"/>
      <c r="AA66" s="468"/>
      <c r="AB66" s="469"/>
      <c r="AC66" s="467"/>
      <c r="AD66" s="468"/>
      <c r="AE66" s="468"/>
      <c r="AF66" s="468"/>
      <c r="AG66" s="468"/>
      <c r="AH66" s="469"/>
      <c r="AI66" s="467"/>
      <c r="AJ66" s="468"/>
      <c r="AK66" s="468"/>
      <c r="AL66" s="468"/>
      <c r="AM66" s="468"/>
      <c r="AN66" s="4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row>
    <row r="67" spans="2:81" ht="15.75" thickBot="1" x14ac:dyDescent="0.3">
      <c r="B67" s="69"/>
      <c r="C67" s="69"/>
      <c r="D67" s="69"/>
      <c r="E67" s="69"/>
      <c r="F67" s="69"/>
      <c r="G67" s="69"/>
      <c r="H67" s="69"/>
      <c r="I67" s="69"/>
      <c r="J67" s="69"/>
      <c r="K67" s="470"/>
      <c r="L67" s="471"/>
      <c r="M67" s="471"/>
      <c r="N67" s="471"/>
      <c r="O67" s="471"/>
      <c r="P67" s="472"/>
      <c r="Q67" s="470"/>
      <c r="R67" s="471"/>
      <c r="S67" s="471"/>
      <c r="T67" s="471"/>
      <c r="U67" s="471"/>
      <c r="V67" s="472"/>
      <c r="W67" s="470"/>
      <c r="X67" s="471"/>
      <c r="Y67" s="471"/>
      <c r="Z67" s="471"/>
      <c r="AA67" s="471"/>
      <c r="AB67" s="472"/>
      <c r="AC67" s="470"/>
      <c r="AD67" s="471"/>
      <c r="AE67" s="471"/>
      <c r="AF67" s="471"/>
      <c r="AG67" s="471"/>
      <c r="AH67" s="472"/>
      <c r="AI67" s="470"/>
      <c r="AJ67" s="471"/>
      <c r="AK67" s="471"/>
      <c r="AL67" s="471"/>
      <c r="AM67" s="471"/>
      <c r="AN67" s="472"/>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row>
    <row r="68" spans="2:81" x14ac:dyDescent="0.25">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row>
    <row r="69" spans="2:81" ht="15" customHeight="1" x14ac:dyDescent="0.25">
      <c r="B69" s="69"/>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69"/>
      <c r="AW69" s="69"/>
      <c r="AX69" s="69"/>
      <c r="AY69" s="69"/>
      <c r="AZ69" s="69"/>
      <c r="BA69" s="69"/>
      <c r="BB69" s="69"/>
      <c r="BC69" s="69"/>
      <c r="BD69" s="69"/>
      <c r="BE69" s="69"/>
      <c r="BF69" s="69"/>
      <c r="BG69" s="69"/>
      <c r="BH69" s="69"/>
      <c r="BI69" s="69"/>
    </row>
    <row r="70" spans="2:81" ht="15" customHeight="1" x14ac:dyDescent="0.25">
      <c r="B70" s="69"/>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69"/>
      <c r="AW70" s="69"/>
      <c r="AX70" s="69"/>
      <c r="AY70" s="69"/>
      <c r="AZ70" s="69"/>
      <c r="BA70" s="69"/>
      <c r="BB70" s="69"/>
      <c r="BC70" s="69"/>
      <c r="BD70" s="69"/>
      <c r="BE70" s="69"/>
      <c r="BF70" s="69"/>
      <c r="BG70" s="69"/>
      <c r="BH70" s="69"/>
      <c r="BI70" s="69"/>
    </row>
    <row r="71" spans="2:81" x14ac:dyDescent="0.25">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row>
    <row r="72" spans="2:81" x14ac:dyDescent="0.25">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row>
    <row r="73" spans="2:81" x14ac:dyDescent="0.25">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row>
    <row r="74" spans="2:81" x14ac:dyDescent="0.25">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row>
    <row r="75" spans="2:81" x14ac:dyDescent="0.25">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row>
    <row r="76" spans="2:81" x14ac:dyDescent="0.25">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row>
    <row r="77" spans="2:81" x14ac:dyDescent="0.25">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row>
    <row r="78" spans="2:81" x14ac:dyDescent="0.25">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row>
    <row r="79" spans="2:81" x14ac:dyDescent="0.25">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row>
    <row r="80" spans="2:81" x14ac:dyDescent="0.25">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row>
    <row r="81" spans="2:61" x14ac:dyDescent="0.25">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row>
    <row r="82" spans="2:61" x14ac:dyDescent="0.25">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row>
    <row r="83" spans="2:61" x14ac:dyDescent="0.25">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row>
    <row r="84" spans="2:61" x14ac:dyDescent="0.25">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row>
    <row r="85" spans="2:61" x14ac:dyDescent="0.25">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row>
    <row r="86" spans="2:61" x14ac:dyDescent="0.25">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row>
    <row r="87" spans="2:61" x14ac:dyDescent="0.25">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row>
    <row r="88" spans="2:61" x14ac:dyDescent="0.25">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row>
    <row r="89" spans="2:61" x14ac:dyDescent="0.25">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row>
    <row r="90" spans="2:61" x14ac:dyDescent="0.25">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row>
    <row r="91" spans="2:61" x14ac:dyDescent="0.25">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row>
    <row r="92" spans="2:61" x14ac:dyDescent="0.25">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row>
    <row r="93" spans="2:61" x14ac:dyDescent="0.25">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row>
    <row r="94" spans="2:61" x14ac:dyDescent="0.25">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row>
    <row r="95" spans="2:61" x14ac:dyDescent="0.25">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row>
    <row r="96" spans="2:61" x14ac:dyDescent="0.25">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row>
    <row r="97" spans="2:61" x14ac:dyDescent="0.25">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row>
    <row r="98" spans="2:61" x14ac:dyDescent="0.25">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row>
    <row r="99" spans="2:61" x14ac:dyDescent="0.25">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row>
    <row r="100" spans="2:61" x14ac:dyDescent="0.25">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row>
    <row r="101" spans="2:61" x14ac:dyDescent="0.25">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row>
    <row r="102" spans="2:61" x14ac:dyDescent="0.25">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row>
    <row r="103" spans="2:61" x14ac:dyDescent="0.25">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row>
    <row r="104" spans="2:61" x14ac:dyDescent="0.25">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row>
    <row r="105" spans="2:61" x14ac:dyDescent="0.25">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row>
    <row r="106" spans="2:61" x14ac:dyDescent="0.25">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row>
    <row r="107" spans="2:61" x14ac:dyDescent="0.25">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row>
    <row r="108" spans="2:61" x14ac:dyDescent="0.25">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row>
    <row r="109" spans="2:61" x14ac:dyDescent="0.25">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row>
    <row r="110" spans="2:61" x14ac:dyDescent="0.25">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row>
    <row r="111" spans="2:61" x14ac:dyDescent="0.25">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row>
    <row r="112" spans="2:61" x14ac:dyDescent="0.25">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row>
    <row r="113" spans="2:61" x14ac:dyDescent="0.25">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row>
    <row r="114" spans="2:61" x14ac:dyDescent="0.25">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row>
    <row r="115" spans="2:61" x14ac:dyDescent="0.25">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row>
    <row r="116" spans="2:61" x14ac:dyDescent="0.25">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row>
    <row r="117" spans="2:61" x14ac:dyDescent="0.25">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row>
    <row r="118" spans="2:61" x14ac:dyDescent="0.25">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row>
    <row r="119" spans="2:61" x14ac:dyDescent="0.25">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row>
    <row r="120" spans="2:61" x14ac:dyDescent="0.25">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row>
    <row r="121" spans="2:61" x14ac:dyDescent="0.25">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row>
    <row r="122" spans="2:61"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row>
    <row r="123" spans="2:61"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row>
    <row r="124" spans="2:61"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row>
    <row r="125" spans="2:61"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row>
    <row r="126" spans="2:61"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row>
    <row r="127" spans="2:61"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row>
    <row r="128" spans="2:61"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row>
    <row r="129" spans="2:61"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row>
    <row r="130" spans="2:61"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row>
    <row r="131" spans="2:61"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row>
    <row r="132" spans="2:61"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row>
    <row r="133" spans="2:61"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row>
    <row r="134" spans="2:61"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row>
    <row r="135" spans="2:61"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row>
    <row r="136" spans="2:61"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row>
    <row r="137" spans="2:61" x14ac:dyDescent="0.25">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row>
    <row r="138" spans="2:61" x14ac:dyDescent="0.25">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row>
    <row r="139" spans="2:61" x14ac:dyDescent="0.25">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row>
    <row r="140" spans="2:61" x14ac:dyDescent="0.25">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row>
    <row r="141" spans="2:61" x14ac:dyDescent="0.25">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row>
    <row r="142" spans="2:61" x14ac:dyDescent="0.25">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row>
    <row r="143" spans="2:61" x14ac:dyDescent="0.25">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row>
    <row r="144" spans="2:61" x14ac:dyDescent="0.25">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row>
    <row r="145" spans="2:61" x14ac:dyDescent="0.25">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row>
    <row r="146" spans="2:61" x14ac:dyDescent="0.25">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row>
    <row r="147" spans="2:61" x14ac:dyDescent="0.25">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row>
    <row r="148" spans="2:61" x14ac:dyDescent="0.25">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row>
    <row r="149" spans="2:61" x14ac:dyDescent="0.25">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row>
    <row r="150" spans="2:61" x14ac:dyDescent="0.25">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row>
    <row r="151" spans="2:61" x14ac:dyDescent="0.25">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row>
    <row r="152" spans="2:61" x14ac:dyDescent="0.25">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row>
    <row r="153" spans="2:61" x14ac:dyDescent="0.25">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row>
    <row r="154" spans="2:61" x14ac:dyDescent="0.25">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row>
    <row r="155" spans="2:61" x14ac:dyDescent="0.25">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row>
    <row r="156" spans="2:61" x14ac:dyDescent="0.25">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row>
    <row r="157" spans="2:61" x14ac:dyDescent="0.25">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row>
    <row r="158" spans="2:61" x14ac:dyDescent="0.25">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row>
    <row r="159" spans="2:61" x14ac:dyDescent="0.25">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row>
    <row r="160" spans="2:61" x14ac:dyDescent="0.25">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row>
    <row r="161" spans="2:61" x14ac:dyDescent="0.25">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row>
    <row r="162" spans="2:61" x14ac:dyDescent="0.25">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row>
    <row r="163" spans="2:61" x14ac:dyDescent="0.25">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row>
    <row r="164" spans="2:61" x14ac:dyDescent="0.25">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row>
    <row r="165" spans="2:61" x14ac:dyDescent="0.25">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row>
    <row r="166" spans="2:61" x14ac:dyDescent="0.25">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row>
    <row r="167" spans="2:61" x14ac:dyDescent="0.25">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row>
    <row r="168" spans="2:61" x14ac:dyDescent="0.25">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row>
    <row r="169" spans="2:61" x14ac:dyDescent="0.25">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row>
    <row r="170" spans="2:61" x14ac:dyDescent="0.25">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row>
    <row r="171" spans="2:61" x14ac:dyDescent="0.25">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row>
    <row r="172" spans="2:61" x14ac:dyDescent="0.25">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row>
    <row r="173" spans="2:61" x14ac:dyDescent="0.25">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row>
    <row r="174" spans="2:61" x14ac:dyDescent="0.25">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row>
    <row r="175" spans="2:61" x14ac:dyDescent="0.25">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row>
    <row r="176" spans="2:61" x14ac:dyDescent="0.25">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row>
    <row r="177" spans="2:61" x14ac:dyDescent="0.25">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row>
    <row r="178" spans="2:61" x14ac:dyDescent="0.25">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c r="BI178" s="69"/>
    </row>
    <row r="179" spans="2:61" x14ac:dyDescent="0.25">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c r="BI179" s="69"/>
    </row>
    <row r="180" spans="2:61" x14ac:dyDescent="0.25">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row>
    <row r="181" spans="2:61" x14ac:dyDescent="0.25">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row>
    <row r="182" spans="2:61" x14ac:dyDescent="0.25">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row>
    <row r="183" spans="2:61" x14ac:dyDescent="0.25">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row>
    <row r="184" spans="2:61" x14ac:dyDescent="0.25">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c r="BI184" s="69"/>
    </row>
    <row r="185" spans="2:61" x14ac:dyDescent="0.25">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row>
    <row r="186" spans="2:61" x14ac:dyDescent="0.25">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row>
    <row r="187" spans="2:61" x14ac:dyDescent="0.25">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row>
    <row r="188" spans="2:61" x14ac:dyDescent="0.25">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row>
    <row r="189" spans="2:61" x14ac:dyDescent="0.25">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row>
    <row r="190" spans="2:61" x14ac:dyDescent="0.25">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row>
    <row r="191" spans="2:61" x14ac:dyDescent="0.25">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row>
    <row r="192" spans="2:61" x14ac:dyDescent="0.25">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row>
    <row r="193" spans="2:61" x14ac:dyDescent="0.25">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row>
    <row r="194" spans="2:61" x14ac:dyDescent="0.25">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row>
    <row r="195" spans="2:61" x14ac:dyDescent="0.25">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row>
    <row r="196" spans="2:61" x14ac:dyDescent="0.25">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row>
    <row r="197" spans="2:61" x14ac:dyDescent="0.25">
      <c r="B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row>
    <row r="198" spans="2:61" x14ac:dyDescent="0.25">
      <c r="B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c r="BI198" s="69"/>
    </row>
    <row r="199" spans="2:61" x14ac:dyDescent="0.25">
      <c r="B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c r="BI199" s="69"/>
    </row>
    <row r="200" spans="2:61" x14ac:dyDescent="0.25">
      <c r="B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c r="BI200" s="69"/>
    </row>
    <row r="201" spans="2:61" x14ac:dyDescent="0.25">
      <c r="B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c r="BI201" s="69"/>
    </row>
    <row r="202" spans="2:61" x14ac:dyDescent="0.25">
      <c r="B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row>
    <row r="203" spans="2:61" x14ac:dyDescent="0.25">
      <c r="B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row>
    <row r="204" spans="2:61" x14ac:dyDescent="0.25">
      <c r="B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c r="BI204" s="69"/>
    </row>
    <row r="205" spans="2:61" x14ac:dyDescent="0.25">
      <c r="B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row>
    <row r="206" spans="2:61" x14ac:dyDescent="0.25">
      <c r="B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c r="BI206" s="69"/>
    </row>
    <row r="207" spans="2:61" x14ac:dyDescent="0.25">
      <c r="B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c r="BI207" s="69"/>
    </row>
    <row r="208" spans="2:61" x14ac:dyDescent="0.25">
      <c r="B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c r="BI208" s="69"/>
    </row>
    <row r="209" spans="2:61" x14ac:dyDescent="0.25">
      <c r="B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row>
    <row r="210" spans="2:61" x14ac:dyDescent="0.25">
      <c r="B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row>
    <row r="211" spans="2:61" x14ac:dyDescent="0.25">
      <c r="B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row>
    <row r="212" spans="2:61" x14ac:dyDescent="0.25">
      <c r="B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row>
    <row r="213" spans="2:61" x14ac:dyDescent="0.25">
      <c r="B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row>
    <row r="214" spans="2:61" x14ac:dyDescent="0.25">
      <c r="B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c r="BI214" s="69"/>
    </row>
    <row r="215" spans="2:61" x14ac:dyDescent="0.25">
      <c r="B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c r="BI215" s="69"/>
    </row>
    <row r="216" spans="2:61" x14ac:dyDescent="0.25">
      <c r="B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c r="BI216" s="69"/>
    </row>
    <row r="217" spans="2:61" x14ac:dyDescent="0.25">
      <c r="B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c r="BI217" s="69"/>
    </row>
    <row r="218" spans="2:61" x14ac:dyDescent="0.25">
      <c r="B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c r="BI218" s="69"/>
    </row>
    <row r="219" spans="2:61" x14ac:dyDescent="0.25">
      <c r="B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c r="BI219" s="69"/>
    </row>
    <row r="220" spans="2:61" x14ac:dyDescent="0.25">
      <c r="B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c r="BI220" s="69"/>
    </row>
    <row r="221" spans="2:61" x14ac:dyDescent="0.25">
      <c r="B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c r="BI221" s="69"/>
    </row>
    <row r="222" spans="2:61" x14ac:dyDescent="0.25">
      <c r="B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row>
    <row r="223" spans="2:61" x14ac:dyDescent="0.25">
      <c r="B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c r="BI223" s="69"/>
    </row>
    <row r="224" spans="2:61" x14ac:dyDescent="0.25">
      <c r="B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c r="BI224" s="69"/>
    </row>
    <row r="225" spans="2:61" x14ac:dyDescent="0.25">
      <c r="B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row>
    <row r="226" spans="2:61" x14ac:dyDescent="0.25">
      <c r="B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c r="BI226" s="69"/>
    </row>
    <row r="227" spans="2:61" x14ac:dyDescent="0.25">
      <c r="B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c r="BI227" s="69"/>
    </row>
    <row r="228" spans="2:61" x14ac:dyDescent="0.25">
      <c r="B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c r="BI228" s="69"/>
    </row>
    <row r="229" spans="2:61" x14ac:dyDescent="0.25">
      <c r="B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c r="BI229" s="69"/>
    </row>
    <row r="230" spans="2:61" x14ac:dyDescent="0.25">
      <c r="B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c r="BI230" s="69"/>
    </row>
    <row r="231" spans="2:61" x14ac:dyDescent="0.25">
      <c r="B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row>
    <row r="232" spans="2:61" x14ac:dyDescent="0.25">
      <c r="B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c r="BI232" s="69"/>
    </row>
    <row r="233" spans="2:61" x14ac:dyDescent="0.25">
      <c r="B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c r="BI233" s="69"/>
    </row>
    <row r="234" spans="2:61" x14ac:dyDescent="0.25">
      <c r="B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c r="BI234" s="69"/>
    </row>
    <row r="235" spans="2:61" x14ac:dyDescent="0.25">
      <c r="B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c r="BI235" s="69"/>
    </row>
    <row r="236" spans="2:61" x14ac:dyDescent="0.25">
      <c r="B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c r="BI236" s="69"/>
    </row>
    <row r="237" spans="2:61" x14ac:dyDescent="0.25">
      <c r="B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c r="BI237" s="69"/>
    </row>
    <row r="238" spans="2:61" x14ac:dyDescent="0.25">
      <c r="B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c r="BI238" s="69"/>
    </row>
    <row r="239" spans="2:61" x14ac:dyDescent="0.25">
      <c r="B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c r="BI239" s="69"/>
    </row>
    <row r="240" spans="2:61" x14ac:dyDescent="0.25">
      <c r="B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c r="BI240" s="69"/>
    </row>
    <row r="241" spans="2:61" x14ac:dyDescent="0.25">
      <c r="B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c r="BI241" s="69"/>
    </row>
    <row r="242" spans="2:61" x14ac:dyDescent="0.25">
      <c r="B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c r="BI242" s="69"/>
    </row>
    <row r="243" spans="2:61" x14ac:dyDescent="0.25">
      <c r="B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c r="BI243" s="69"/>
    </row>
    <row r="244" spans="2:61" x14ac:dyDescent="0.25">
      <c r="B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c r="BI244" s="69"/>
    </row>
    <row r="245" spans="2:61" x14ac:dyDescent="0.25">
      <c r="B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c r="AX245" s="69"/>
      <c r="AY245" s="69"/>
      <c r="AZ245" s="69"/>
      <c r="BA245" s="69"/>
      <c r="BB245" s="69"/>
      <c r="BC245" s="69"/>
      <c r="BD245" s="69"/>
      <c r="BE245" s="69"/>
      <c r="BF245" s="69"/>
      <c r="BG245" s="69"/>
      <c r="BH245" s="69"/>
      <c r="BI245" s="69"/>
    </row>
    <row r="246" spans="2:61" x14ac:dyDescent="0.25">
      <c r="B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69"/>
      <c r="AY246" s="69"/>
      <c r="AZ246" s="69"/>
      <c r="BA246" s="69"/>
      <c r="BB246" s="69"/>
      <c r="BC246" s="69"/>
      <c r="BD246" s="69"/>
      <c r="BE246" s="69"/>
      <c r="BF246" s="69"/>
      <c r="BG246" s="69"/>
      <c r="BH246" s="69"/>
      <c r="BI246" s="69"/>
    </row>
    <row r="247" spans="2:61" x14ac:dyDescent="0.25">
      <c r="B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c r="AX247" s="69"/>
      <c r="AY247" s="69"/>
      <c r="AZ247" s="69"/>
      <c r="BA247" s="69"/>
      <c r="BB247" s="69"/>
      <c r="BC247" s="69"/>
      <c r="BD247" s="69"/>
      <c r="BE247" s="69"/>
      <c r="BF247" s="69"/>
      <c r="BG247" s="69"/>
      <c r="BH247" s="69"/>
      <c r="BI247" s="69"/>
    </row>
    <row r="248" spans="2:61" x14ac:dyDescent="0.25">
      <c r="B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69"/>
      <c r="BE248" s="69"/>
      <c r="BF248" s="69"/>
      <c r="BG248" s="69"/>
      <c r="BH248" s="69"/>
      <c r="BI248" s="69"/>
    </row>
    <row r="249" spans="2:61" x14ac:dyDescent="0.25">
      <c r="B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69"/>
      <c r="AY249" s="69"/>
      <c r="AZ249" s="69"/>
      <c r="BA249" s="69"/>
      <c r="BB249" s="69"/>
      <c r="BC249" s="69"/>
      <c r="BD249" s="69"/>
      <c r="BE249" s="69"/>
      <c r="BF249" s="69"/>
      <c r="BG249" s="69"/>
      <c r="BH249" s="69"/>
      <c r="BI249" s="69"/>
    </row>
    <row r="250" spans="2:61" x14ac:dyDescent="0.25">
      <c r="B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row>
    <row r="251" spans="2:61" x14ac:dyDescent="0.25">
      <c r="B251" s="69"/>
    </row>
    <row r="252" spans="2:61" x14ac:dyDescent="0.25">
      <c r="B252" s="69"/>
    </row>
    <row r="253" spans="2:61" x14ac:dyDescent="0.25">
      <c r="B253" s="69"/>
    </row>
    <row r="254" spans="2:61" x14ac:dyDescent="0.25">
      <c r="B254" s="69"/>
    </row>
  </sheetData>
  <mergeCells count="24">
    <mergeCell ref="A8:B8"/>
    <mergeCell ref="K62:P67"/>
    <mergeCell ref="Q62:V67"/>
    <mergeCell ref="W62:AB67"/>
    <mergeCell ref="AC62:AH67"/>
    <mergeCell ref="AI62:AN67"/>
    <mergeCell ref="AP22:AU31"/>
    <mergeCell ref="F22:J31"/>
    <mergeCell ref="AP12:AU21"/>
    <mergeCell ref="C8:J10"/>
    <mergeCell ref="K8:AN10"/>
    <mergeCell ref="C12:E61"/>
    <mergeCell ref="F12:J21"/>
    <mergeCell ref="F52:J61"/>
    <mergeCell ref="AP42:AU51"/>
    <mergeCell ref="F42:J51"/>
    <mergeCell ref="AP32:AU41"/>
    <mergeCell ref="F32:J41"/>
    <mergeCell ref="C2:J5"/>
    <mergeCell ref="K2:AN5"/>
    <mergeCell ref="AO2:AU2"/>
    <mergeCell ref="AO3:AU3"/>
    <mergeCell ref="AO4:AU4"/>
    <mergeCell ref="AO5:AU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16A3-BFC2-416A-8CEF-76212CC8DDB3}">
  <sheetPr>
    <tabColor rgb="FF26783C"/>
    <pageSetUpPr fitToPage="1"/>
  </sheetPr>
  <dimension ref="A1:F25"/>
  <sheetViews>
    <sheetView workbookViewId="0">
      <selection activeCell="H18" sqref="H18"/>
    </sheetView>
  </sheetViews>
  <sheetFormatPr baseColWidth="10" defaultColWidth="11.42578125" defaultRowHeight="15" x14ac:dyDescent="0.25"/>
  <cols>
    <col min="1" max="1" width="10.28515625" style="123" customWidth="1"/>
    <col min="2" max="2" width="32.42578125" style="123" customWidth="1"/>
    <col min="3" max="3" width="77" style="123" customWidth="1"/>
    <col min="4" max="4" width="21" style="123" customWidth="1"/>
    <col min="5" max="5" width="23.85546875" style="123" customWidth="1"/>
    <col min="6" max="16384" width="11.42578125" style="123"/>
  </cols>
  <sheetData>
    <row r="1" spans="1:6" ht="7.9" customHeight="1" thickBot="1" x14ac:dyDescent="0.3"/>
    <row r="2" spans="1:6" ht="15.75" customHeight="1" x14ac:dyDescent="0.25">
      <c r="B2" s="516" t="s">
        <v>244</v>
      </c>
      <c r="C2" s="519" t="s">
        <v>205</v>
      </c>
      <c r="D2" s="520"/>
      <c r="E2" s="124" t="s">
        <v>390</v>
      </c>
      <c r="F2" s="125"/>
    </row>
    <row r="3" spans="1:6" ht="15.75" customHeight="1" x14ac:dyDescent="0.25">
      <c r="B3" s="517"/>
      <c r="C3" s="244"/>
      <c r="D3" s="246"/>
      <c r="E3" s="124" t="s">
        <v>264</v>
      </c>
      <c r="F3" s="125"/>
    </row>
    <row r="4" spans="1:6" ht="16.5" customHeight="1" x14ac:dyDescent="0.25">
      <c r="B4" s="517"/>
      <c r="C4" s="244"/>
      <c r="D4" s="246"/>
      <c r="E4" s="124" t="s">
        <v>389</v>
      </c>
      <c r="F4" s="125"/>
    </row>
    <row r="5" spans="1:6" ht="15" customHeight="1" thickBot="1" x14ac:dyDescent="0.3">
      <c r="B5" s="518"/>
      <c r="C5" s="521"/>
      <c r="D5" s="522"/>
      <c r="E5" s="124" t="s">
        <v>245</v>
      </c>
      <c r="F5" s="125"/>
    </row>
    <row r="7" spans="1:6" x14ac:dyDescent="0.25">
      <c r="A7" s="523" t="s">
        <v>266</v>
      </c>
      <c r="B7" s="142" t="s">
        <v>246</v>
      </c>
      <c r="C7" s="143" t="s">
        <v>247</v>
      </c>
      <c r="D7" s="143" t="s">
        <v>248</v>
      </c>
      <c r="E7" s="143" t="s">
        <v>249</v>
      </c>
    </row>
    <row r="8" spans="1:6" ht="42.75" x14ac:dyDescent="0.25">
      <c r="A8" s="523"/>
      <c r="B8" s="126">
        <v>45687</v>
      </c>
      <c r="C8" s="127" t="s">
        <v>443</v>
      </c>
      <c r="D8" s="128" t="s">
        <v>444</v>
      </c>
      <c r="E8" s="128" t="s">
        <v>445</v>
      </c>
    </row>
    <row r="9" spans="1:6" x14ac:dyDescent="0.25">
      <c r="A9" s="523"/>
      <c r="B9" s="126"/>
      <c r="C9" s="127"/>
      <c r="D9" s="128"/>
      <c r="E9" s="128"/>
    </row>
    <row r="10" spans="1:6" x14ac:dyDescent="0.25">
      <c r="A10" s="523"/>
      <c r="B10" s="126"/>
      <c r="C10" s="127"/>
      <c r="D10" s="128"/>
      <c r="E10" s="128"/>
    </row>
    <row r="11" spans="1:6" x14ac:dyDescent="0.25">
      <c r="A11" s="523"/>
      <c r="B11" s="126"/>
      <c r="C11" s="127"/>
      <c r="D11" s="128"/>
      <c r="E11" s="128"/>
    </row>
    <row r="12" spans="1:6" x14ac:dyDescent="0.25">
      <c r="A12" s="523"/>
      <c r="B12" s="126"/>
      <c r="C12" s="127"/>
      <c r="D12" s="128"/>
      <c r="E12" s="128"/>
    </row>
    <row r="13" spans="1:6" x14ac:dyDescent="0.25">
      <c r="A13" s="144"/>
      <c r="B13" s="126"/>
      <c r="C13" s="127"/>
      <c r="D13" s="128"/>
      <c r="E13" s="128"/>
    </row>
    <row r="14" spans="1:6" x14ac:dyDescent="0.25">
      <c r="A14" s="144"/>
      <c r="B14" s="126"/>
      <c r="C14" s="127"/>
      <c r="D14" s="128"/>
      <c r="E14" s="128"/>
    </row>
    <row r="15" spans="1:6" x14ac:dyDescent="0.25">
      <c r="A15" s="144"/>
      <c r="B15" s="126"/>
      <c r="C15" s="127"/>
      <c r="D15" s="128"/>
      <c r="E15" s="128"/>
    </row>
    <row r="16" spans="1:6" x14ac:dyDescent="0.25">
      <c r="A16" s="144"/>
      <c r="B16" s="126"/>
      <c r="C16" s="127"/>
      <c r="D16" s="128"/>
      <c r="E16" s="128"/>
    </row>
    <row r="17" spans="1:5" x14ac:dyDescent="0.25">
      <c r="A17" s="144"/>
      <c r="B17" s="126"/>
      <c r="C17" s="127"/>
      <c r="D17" s="128"/>
      <c r="E17" s="128"/>
    </row>
    <row r="18" spans="1:5" x14ac:dyDescent="0.25">
      <c r="A18" s="144"/>
      <c r="B18" s="126"/>
      <c r="C18" s="127"/>
      <c r="D18" s="128"/>
      <c r="E18" s="128"/>
    </row>
    <row r="19" spans="1:5" x14ac:dyDescent="0.25">
      <c r="B19" s="126"/>
      <c r="C19" s="129"/>
      <c r="D19" s="128"/>
      <c r="E19" s="128"/>
    </row>
    <row r="20" spans="1:5" x14ac:dyDescent="0.25">
      <c r="B20" s="126"/>
      <c r="C20" s="127"/>
      <c r="D20" s="128"/>
      <c r="E20" s="128"/>
    </row>
    <row r="25" spans="1:5" x14ac:dyDescent="0.25">
      <c r="C25" s="130"/>
    </row>
  </sheetData>
  <mergeCells count="3">
    <mergeCell ref="B2:B5"/>
    <mergeCell ref="C2:D5"/>
    <mergeCell ref="A7:A12"/>
  </mergeCells>
  <pageMargins left="0.7" right="0.7" top="0.75" bottom="0.75" header="0.3" footer="0.3"/>
  <pageSetup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6B74-ADCA-4D45-89D2-2E16E9989916}">
  <dimension ref="A1"/>
  <sheetViews>
    <sheetView topLeftCell="A4" workbookViewId="0">
      <selection activeCell="C28" sqref="C28"/>
    </sheetView>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5"/>
  <sheetViews>
    <sheetView topLeftCell="A13" zoomScale="80" zoomScaleNormal="80" workbookViewId="0">
      <selection activeCell="P16" sqref="P16"/>
    </sheetView>
  </sheetViews>
  <sheetFormatPr baseColWidth="10" defaultColWidth="11.42578125" defaultRowHeight="15" x14ac:dyDescent="0.25"/>
  <cols>
    <col min="1" max="1" width="2.85546875" style="69" customWidth="1"/>
    <col min="2" max="3" width="24.7109375" style="69" customWidth="1"/>
    <col min="4" max="4" width="16" style="69" customWidth="1"/>
    <col min="5" max="5" width="24.7109375" style="69" customWidth="1"/>
    <col min="6" max="6" width="27.7109375" style="69" customWidth="1"/>
    <col min="7" max="8" width="24.7109375" style="69" customWidth="1"/>
    <col min="9" max="10" width="11.42578125" style="150"/>
    <col min="11" max="16384" width="11.42578125" style="69"/>
  </cols>
  <sheetData>
    <row r="1" spans="2:10" ht="15.75" thickBot="1" x14ac:dyDescent="0.3"/>
    <row r="2" spans="2:10" ht="18" customHeight="1" x14ac:dyDescent="0.25">
      <c r="B2" s="541" t="s">
        <v>162</v>
      </c>
      <c r="C2" s="542"/>
      <c r="D2" s="542"/>
      <c r="E2" s="542"/>
      <c r="F2" s="542"/>
      <c r="G2" s="542"/>
      <c r="H2" s="543"/>
      <c r="J2" s="151" t="s">
        <v>274</v>
      </c>
    </row>
    <row r="3" spans="2:10" ht="20.25" x14ac:dyDescent="0.25">
      <c r="B3" s="70"/>
      <c r="C3" s="71"/>
      <c r="D3" s="71"/>
      <c r="E3" s="71"/>
      <c r="F3" s="71"/>
      <c r="G3" s="71"/>
      <c r="H3" s="72"/>
      <c r="J3" s="151"/>
    </row>
    <row r="4" spans="2:10" ht="63" customHeight="1" x14ac:dyDescent="0.25">
      <c r="B4" s="544" t="s">
        <v>305</v>
      </c>
      <c r="C4" s="545"/>
      <c r="D4" s="545"/>
      <c r="E4" s="545"/>
      <c r="F4" s="545"/>
      <c r="G4" s="545"/>
      <c r="H4" s="546"/>
    </row>
    <row r="5" spans="2:10" ht="63" customHeight="1" x14ac:dyDescent="0.25">
      <c r="B5" s="547"/>
      <c r="C5" s="548"/>
      <c r="D5" s="548"/>
      <c r="E5" s="548"/>
      <c r="F5" s="548"/>
      <c r="G5" s="548"/>
      <c r="H5" s="549"/>
    </row>
    <row r="6" spans="2:10" ht="16.5" x14ac:dyDescent="0.25">
      <c r="B6" s="550" t="s">
        <v>160</v>
      </c>
      <c r="C6" s="551"/>
      <c r="D6" s="551"/>
      <c r="E6" s="551"/>
      <c r="F6" s="551"/>
      <c r="G6" s="551"/>
      <c r="H6" s="552"/>
    </row>
    <row r="7" spans="2:10" ht="95.25" customHeight="1" x14ac:dyDescent="0.25">
      <c r="B7" s="560" t="s">
        <v>165</v>
      </c>
      <c r="C7" s="561"/>
      <c r="D7" s="561"/>
      <c r="E7" s="561"/>
      <c r="F7" s="561"/>
      <c r="G7" s="561"/>
      <c r="H7" s="562"/>
    </row>
    <row r="8" spans="2:10" ht="16.5" x14ac:dyDescent="0.25">
      <c r="B8" s="106"/>
      <c r="C8" s="107"/>
      <c r="D8" s="107"/>
      <c r="E8" s="107"/>
      <c r="F8" s="107"/>
      <c r="G8" s="107"/>
      <c r="H8" s="108"/>
    </row>
    <row r="9" spans="2:10" ht="16.5" customHeight="1" x14ac:dyDescent="0.25">
      <c r="B9" s="553" t="s">
        <v>293</v>
      </c>
      <c r="C9" s="554"/>
      <c r="D9" s="554"/>
      <c r="E9" s="554"/>
      <c r="F9" s="554"/>
      <c r="G9" s="554"/>
      <c r="H9" s="555"/>
    </row>
    <row r="10" spans="2:10" ht="44.25" customHeight="1" x14ac:dyDescent="0.25">
      <c r="B10" s="553"/>
      <c r="C10" s="554"/>
      <c r="D10" s="554"/>
      <c r="E10" s="554"/>
      <c r="F10" s="554"/>
      <c r="G10" s="554"/>
      <c r="H10" s="555"/>
    </row>
    <row r="11" spans="2:10" ht="15.75" thickBot="1" x14ac:dyDescent="0.3">
      <c r="B11" s="95"/>
      <c r="C11" s="98"/>
      <c r="D11" s="103"/>
      <c r="E11" s="104"/>
      <c r="F11" s="104"/>
      <c r="G11" s="105"/>
      <c r="H11" s="99"/>
    </row>
    <row r="12" spans="2:10" ht="15.75" thickTop="1" x14ac:dyDescent="0.25">
      <c r="B12" s="95"/>
      <c r="C12" s="556" t="s">
        <v>161</v>
      </c>
      <c r="D12" s="557"/>
      <c r="E12" s="558" t="s">
        <v>198</v>
      </c>
      <c r="F12" s="559"/>
      <c r="G12" s="98"/>
      <c r="H12" s="99"/>
    </row>
    <row r="13" spans="2:10" ht="35.25" customHeight="1" x14ac:dyDescent="0.25">
      <c r="B13" s="95"/>
      <c r="C13" s="528" t="s">
        <v>192</v>
      </c>
      <c r="D13" s="529"/>
      <c r="E13" s="530" t="s">
        <v>197</v>
      </c>
      <c r="F13" s="531"/>
      <c r="G13" s="98"/>
      <c r="H13" s="99"/>
    </row>
    <row r="14" spans="2:10" ht="17.25" customHeight="1" x14ac:dyDescent="0.25">
      <c r="B14" s="95"/>
      <c r="C14" s="528" t="s">
        <v>193</v>
      </c>
      <c r="D14" s="529"/>
      <c r="E14" s="530" t="s">
        <v>195</v>
      </c>
      <c r="F14" s="531"/>
      <c r="G14" s="98"/>
      <c r="H14" s="99"/>
    </row>
    <row r="15" spans="2:10" ht="19.5" customHeight="1" x14ac:dyDescent="0.25">
      <c r="B15" s="95"/>
      <c r="C15" s="528" t="s">
        <v>194</v>
      </c>
      <c r="D15" s="529"/>
      <c r="E15" s="530" t="s">
        <v>196</v>
      </c>
      <c r="F15" s="531"/>
      <c r="G15" s="98"/>
      <c r="H15" s="99"/>
    </row>
    <row r="16" spans="2:10" ht="69.75" customHeight="1" x14ac:dyDescent="0.25">
      <c r="B16" s="95"/>
      <c r="C16" s="528" t="s">
        <v>163</v>
      </c>
      <c r="D16" s="529"/>
      <c r="E16" s="530" t="s">
        <v>164</v>
      </c>
      <c r="F16" s="531"/>
      <c r="G16" s="98"/>
      <c r="H16" s="99"/>
    </row>
    <row r="17" spans="2:8" ht="34.5" customHeight="1" x14ac:dyDescent="0.25">
      <c r="B17" s="95"/>
      <c r="C17" s="532" t="s">
        <v>2</v>
      </c>
      <c r="D17" s="533"/>
      <c r="E17" s="524" t="s">
        <v>199</v>
      </c>
      <c r="F17" s="525"/>
      <c r="G17" s="98"/>
      <c r="H17" s="99"/>
    </row>
    <row r="18" spans="2:8" ht="27.75" customHeight="1" x14ac:dyDescent="0.25">
      <c r="B18" s="95"/>
      <c r="C18" s="532" t="s">
        <v>3</v>
      </c>
      <c r="D18" s="533"/>
      <c r="E18" s="524" t="s">
        <v>200</v>
      </c>
      <c r="F18" s="525"/>
      <c r="G18" s="98"/>
      <c r="H18" s="99"/>
    </row>
    <row r="19" spans="2:8" ht="28.5" customHeight="1" x14ac:dyDescent="0.25">
      <c r="B19" s="95"/>
      <c r="C19" s="532" t="s">
        <v>41</v>
      </c>
      <c r="D19" s="533"/>
      <c r="E19" s="524" t="s">
        <v>201</v>
      </c>
      <c r="F19" s="525"/>
      <c r="G19" s="98"/>
      <c r="H19" s="99"/>
    </row>
    <row r="20" spans="2:8" ht="72.75" customHeight="1" x14ac:dyDescent="0.25">
      <c r="B20" s="95"/>
      <c r="C20" s="532" t="s">
        <v>1</v>
      </c>
      <c r="D20" s="533"/>
      <c r="E20" s="524" t="s">
        <v>202</v>
      </c>
      <c r="F20" s="525"/>
      <c r="G20" s="98"/>
      <c r="H20" s="99"/>
    </row>
    <row r="21" spans="2:8" ht="64.5" customHeight="1" x14ac:dyDescent="0.25">
      <c r="B21" s="95"/>
      <c r="C21" s="532" t="s">
        <v>49</v>
      </c>
      <c r="D21" s="533"/>
      <c r="E21" s="524" t="s">
        <v>167</v>
      </c>
      <c r="F21" s="525"/>
      <c r="G21" s="98"/>
      <c r="H21" s="99"/>
    </row>
    <row r="22" spans="2:8" ht="71.25" customHeight="1" x14ac:dyDescent="0.25">
      <c r="B22" s="95"/>
      <c r="C22" s="532" t="s">
        <v>166</v>
      </c>
      <c r="D22" s="533"/>
      <c r="E22" s="524" t="s">
        <v>168</v>
      </c>
      <c r="F22" s="525"/>
      <c r="G22" s="98"/>
      <c r="H22" s="99"/>
    </row>
    <row r="23" spans="2:8" ht="55.5" customHeight="1" x14ac:dyDescent="0.25">
      <c r="B23" s="95"/>
      <c r="C23" s="526" t="s">
        <v>169</v>
      </c>
      <c r="D23" s="527"/>
      <c r="E23" s="524" t="s">
        <v>170</v>
      </c>
      <c r="F23" s="525"/>
      <c r="G23" s="98"/>
      <c r="H23" s="99"/>
    </row>
    <row r="24" spans="2:8" ht="42" customHeight="1" x14ac:dyDescent="0.25">
      <c r="B24" s="95"/>
      <c r="C24" s="526" t="s">
        <v>47</v>
      </c>
      <c r="D24" s="527"/>
      <c r="E24" s="524" t="s">
        <v>171</v>
      </c>
      <c r="F24" s="525"/>
      <c r="G24" s="98"/>
      <c r="H24" s="99"/>
    </row>
    <row r="25" spans="2:8" ht="59.25" customHeight="1" x14ac:dyDescent="0.25">
      <c r="B25" s="95"/>
      <c r="C25" s="526" t="s">
        <v>159</v>
      </c>
      <c r="D25" s="527"/>
      <c r="E25" s="524" t="s">
        <v>172</v>
      </c>
      <c r="F25" s="525"/>
      <c r="G25" s="98"/>
      <c r="H25" s="99"/>
    </row>
    <row r="26" spans="2:8" ht="23.25" customHeight="1" x14ac:dyDescent="0.25">
      <c r="B26" s="95"/>
      <c r="C26" s="526" t="s">
        <v>12</v>
      </c>
      <c r="D26" s="527"/>
      <c r="E26" s="524" t="s">
        <v>173</v>
      </c>
      <c r="F26" s="525"/>
      <c r="G26" s="98"/>
      <c r="H26" s="99"/>
    </row>
    <row r="27" spans="2:8" ht="30.75" customHeight="1" x14ac:dyDescent="0.25">
      <c r="B27" s="95"/>
      <c r="C27" s="526" t="s">
        <v>177</v>
      </c>
      <c r="D27" s="527"/>
      <c r="E27" s="524" t="s">
        <v>174</v>
      </c>
      <c r="F27" s="525"/>
      <c r="G27" s="98"/>
      <c r="H27" s="99"/>
    </row>
    <row r="28" spans="2:8" ht="35.25" customHeight="1" x14ac:dyDescent="0.25">
      <c r="B28" s="95"/>
      <c r="C28" s="526" t="s">
        <v>178</v>
      </c>
      <c r="D28" s="527"/>
      <c r="E28" s="524" t="s">
        <v>175</v>
      </c>
      <c r="F28" s="525"/>
      <c r="G28" s="98"/>
      <c r="H28" s="99"/>
    </row>
    <row r="29" spans="2:8" ht="33" customHeight="1" x14ac:dyDescent="0.25">
      <c r="B29" s="95"/>
      <c r="C29" s="526" t="s">
        <v>178</v>
      </c>
      <c r="D29" s="527"/>
      <c r="E29" s="524" t="s">
        <v>175</v>
      </c>
      <c r="F29" s="525"/>
      <c r="G29" s="98"/>
      <c r="H29" s="99"/>
    </row>
    <row r="30" spans="2:8" ht="30" customHeight="1" x14ac:dyDescent="0.25">
      <c r="B30" s="95"/>
      <c r="C30" s="526" t="s">
        <v>179</v>
      </c>
      <c r="D30" s="527"/>
      <c r="E30" s="524" t="s">
        <v>176</v>
      </c>
      <c r="F30" s="525"/>
      <c r="G30" s="98"/>
      <c r="H30" s="99"/>
    </row>
    <row r="31" spans="2:8" ht="35.25" customHeight="1" x14ac:dyDescent="0.25">
      <c r="B31" s="95"/>
      <c r="C31" s="526" t="s">
        <v>180</v>
      </c>
      <c r="D31" s="527"/>
      <c r="E31" s="524" t="s">
        <v>181</v>
      </c>
      <c r="F31" s="525"/>
      <c r="G31" s="98"/>
      <c r="H31" s="99"/>
    </row>
    <row r="32" spans="2:8" ht="31.5" customHeight="1" x14ac:dyDescent="0.25">
      <c r="B32" s="95"/>
      <c r="C32" s="526" t="s">
        <v>182</v>
      </c>
      <c r="D32" s="527"/>
      <c r="E32" s="524" t="s">
        <v>183</v>
      </c>
      <c r="F32" s="525"/>
      <c r="G32" s="98"/>
      <c r="H32" s="99"/>
    </row>
    <row r="33" spans="2:8" ht="35.25" customHeight="1" x14ac:dyDescent="0.25">
      <c r="B33" s="95"/>
      <c r="C33" s="526" t="s">
        <v>184</v>
      </c>
      <c r="D33" s="527"/>
      <c r="E33" s="524" t="s">
        <v>185</v>
      </c>
      <c r="F33" s="525"/>
      <c r="G33" s="98"/>
      <c r="H33" s="99"/>
    </row>
    <row r="34" spans="2:8" ht="59.25" customHeight="1" x14ac:dyDescent="0.25">
      <c r="B34" s="95"/>
      <c r="C34" s="526" t="s">
        <v>186</v>
      </c>
      <c r="D34" s="527"/>
      <c r="E34" s="524" t="s">
        <v>187</v>
      </c>
      <c r="F34" s="525"/>
      <c r="G34" s="98"/>
      <c r="H34" s="99"/>
    </row>
    <row r="35" spans="2:8" ht="29.25" customHeight="1" x14ac:dyDescent="0.25">
      <c r="B35" s="95"/>
      <c r="C35" s="526" t="s">
        <v>29</v>
      </c>
      <c r="D35" s="527"/>
      <c r="E35" s="524" t="s">
        <v>188</v>
      </c>
      <c r="F35" s="525"/>
      <c r="G35" s="98"/>
      <c r="H35" s="99"/>
    </row>
    <row r="36" spans="2:8" ht="82.5" customHeight="1" x14ac:dyDescent="0.25">
      <c r="B36" s="95"/>
      <c r="C36" s="526" t="s">
        <v>190</v>
      </c>
      <c r="D36" s="527"/>
      <c r="E36" s="524" t="s">
        <v>189</v>
      </c>
      <c r="F36" s="525"/>
      <c r="G36" s="98"/>
      <c r="H36" s="99"/>
    </row>
    <row r="37" spans="2:8" ht="46.5" customHeight="1" x14ac:dyDescent="0.25">
      <c r="B37" s="95"/>
      <c r="C37" s="526" t="s">
        <v>38</v>
      </c>
      <c r="D37" s="527"/>
      <c r="E37" s="524" t="s">
        <v>191</v>
      </c>
      <c r="F37" s="525"/>
      <c r="G37" s="98"/>
      <c r="H37" s="99"/>
    </row>
    <row r="38" spans="2:8" ht="6.75" customHeight="1" thickBot="1" x14ac:dyDescent="0.3">
      <c r="B38" s="95"/>
      <c r="C38" s="537"/>
      <c r="D38" s="538"/>
      <c r="E38" s="539"/>
      <c r="F38" s="540"/>
      <c r="G38" s="98"/>
      <c r="H38" s="99"/>
    </row>
    <row r="39" spans="2:8" ht="15.75" thickTop="1" x14ac:dyDescent="0.25">
      <c r="B39" s="95"/>
      <c r="C39" s="96"/>
      <c r="D39" s="96"/>
      <c r="E39" s="97"/>
      <c r="F39" s="97"/>
      <c r="G39" s="98"/>
      <c r="H39" s="99"/>
    </row>
    <row r="40" spans="2:8" ht="21" customHeight="1" x14ac:dyDescent="0.25">
      <c r="B40" s="534" t="s">
        <v>294</v>
      </c>
      <c r="C40" s="535"/>
      <c r="D40" s="535"/>
      <c r="E40" s="535"/>
      <c r="F40" s="535"/>
      <c r="G40" s="535"/>
      <c r="H40" s="536"/>
    </row>
    <row r="41" spans="2:8" ht="20.25" customHeight="1" x14ac:dyDescent="0.25">
      <c r="B41" s="534" t="s">
        <v>295</v>
      </c>
      <c r="C41" s="535"/>
      <c r="D41" s="535"/>
      <c r="E41" s="535"/>
      <c r="F41" s="535"/>
      <c r="G41" s="535"/>
      <c r="H41" s="536"/>
    </row>
    <row r="42" spans="2:8" ht="20.25" customHeight="1" x14ac:dyDescent="0.25">
      <c r="B42" s="534" t="s">
        <v>296</v>
      </c>
      <c r="C42" s="535"/>
      <c r="D42" s="535"/>
      <c r="E42" s="535"/>
      <c r="F42" s="535"/>
      <c r="G42" s="535"/>
      <c r="H42" s="536"/>
    </row>
    <row r="43" spans="2:8" ht="20.25" customHeight="1" x14ac:dyDescent="0.25">
      <c r="B43" s="534" t="s">
        <v>297</v>
      </c>
      <c r="C43" s="535"/>
      <c r="D43" s="535"/>
      <c r="E43" s="535"/>
      <c r="F43" s="535"/>
      <c r="G43" s="535"/>
      <c r="H43" s="536"/>
    </row>
    <row r="44" spans="2:8" ht="15" customHeight="1" x14ac:dyDescent="0.25">
      <c r="B44" s="534" t="s">
        <v>298</v>
      </c>
      <c r="C44" s="535"/>
      <c r="D44" s="535"/>
      <c r="E44" s="535"/>
      <c r="F44" s="535"/>
      <c r="G44" s="535"/>
      <c r="H44" s="536"/>
    </row>
    <row r="45" spans="2:8" ht="15.75" thickBot="1" x14ac:dyDescent="0.3">
      <c r="B45" s="100"/>
      <c r="C45" s="101"/>
      <c r="D45" s="101"/>
      <c r="E45" s="101"/>
      <c r="F45" s="101"/>
      <c r="G45" s="101"/>
      <c r="H45" s="102"/>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23AD-D0F9-4C40-A8DE-4FB1E3367B36}">
  <dimension ref="A1"/>
  <sheetViews>
    <sheetView workbookViewId="0">
      <selection activeCell="A2" sqref="A2"/>
    </sheetView>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1" sqref="C1:D7"/>
    </sheetView>
  </sheetViews>
  <sheetFormatPr baseColWidth="10" defaultRowHeight="15" x14ac:dyDescent="0.25"/>
  <sheetData>
    <row r="1" spans="1:4" x14ac:dyDescent="0.25">
      <c r="A1" t="s">
        <v>215</v>
      </c>
      <c r="B1" t="s">
        <v>224</v>
      </c>
      <c r="C1" t="s">
        <v>230</v>
      </c>
      <c r="D1" t="s">
        <v>239</v>
      </c>
    </row>
    <row r="2" spans="1:4" x14ac:dyDescent="0.25">
      <c r="A2" t="s">
        <v>223</v>
      </c>
      <c r="B2" t="s">
        <v>225</v>
      </c>
      <c r="C2" t="s">
        <v>231</v>
      </c>
      <c r="D2" t="s">
        <v>236</v>
      </c>
    </row>
    <row r="3" spans="1:4" x14ac:dyDescent="0.25">
      <c r="A3" t="s">
        <v>216</v>
      </c>
      <c r="B3" t="s">
        <v>218</v>
      </c>
      <c r="C3" t="s">
        <v>232</v>
      </c>
      <c r="D3" t="s">
        <v>237</v>
      </c>
    </row>
    <row r="4" spans="1:4" x14ac:dyDescent="0.25">
      <c r="A4" t="s">
        <v>217</v>
      </c>
      <c r="B4" t="s">
        <v>226</v>
      </c>
      <c r="C4" t="s">
        <v>233</v>
      </c>
      <c r="D4" t="s">
        <v>238</v>
      </c>
    </row>
    <row r="5" spans="1:4" x14ac:dyDescent="0.25">
      <c r="A5" t="s">
        <v>218</v>
      </c>
      <c r="B5" t="s">
        <v>227</v>
      </c>
      <c r="C5" t="s">
        <v>234</v>
      </c>
      <c r="D5" t="s">
        <v>235</v>
      </c>
    </row>
    <row r="6" spans="1:4" x14ac:dyDescent="0.25">
      <c r="A6" t="s">
        <v>219</v>
      </c>
      <c r="B6" t="s">
        <v>228</v>
      </c>
      <c r="C6" t="s">
        <v>235</v>
      </c>
    </row>
    <row r="7" spans="1:4" x14ac:dyDescent="0.25">
      <c r="A7" t="s">
        <v>220</v>
      </c>
      <c r="B7" t="s">
        <v>229</v>
      </c>
    </row>
    <row r="8" spans="1:4" x14ac:dyDescent="0.25">
      <c r="A8" t="s">
        <v>221</v>
      </c>
    </row>
    <row r="9" spans="1:4" x14ac:dyDescent="0.25">
      <c r="A9" t="s">
        <v>222</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4F20-77D0-45EE-8721-DBEDA5C1039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205CF-70CE-455B-A0D2-D128EF36312F}">
  <dimension ref="B1:L26"/>
  <sheetViews>
    <sheetView showGridLines="0" view="pageBreakPreview" zoomScaleNormal="100" zoomScaleSheetLayoutView="100" workbookViewId="0">
      <selection activeCell="B2" sqref="B2:K5"/>
    </sheetView>
  </sheetViews>
  <sheetFormatPr baseColWidth="10" defaultColWidth="11.42578125" defaultRowHeight="15" x14ac:dyDescent="0.25"/>
  <cols>
    <col min="1" max="1" width="2.5703125" style="69" customWidth="1"/>
    <col min="2" max="2" width="33.28515625" style="69" customWidth="1"/>
    <col min="3" max="4" width="11.42578125" style="69"/>
    <col min="5" max="5" width="5.7109375" style="69" customWidth="1"/>
    <col min="6" max="6" width="16.28515625" style="69" customWidth="1"/>
    <col min="7" max="7" width="11.42578125" style="69"/>
    <col min="8" max="8" width="13.85546875" style="69" customWidth="1"/>
    <col min="9" max="9" width="14.140625" style="69" customWidth="1"/>
    <col min="10" max="10" width="14.85546875" style="69" customWidth="1"/>
    <col min="11" max="11" width="7.5703125" style="69" customWidth="1"/>
    <col min="12" max="12" width="2.140625" style="69" customWidth="1"/>
    <col min="13" max="16384" width="11.42578125" style="69"/>
  </cols>
  <sheetData>
    <row r="1" spans="2:11" ht="6" customHeight="1" thickBot="1" x14ac:dyDescent="0.3"/>
    <row r="2" spans="2:11" ht="15" customHeight="1" x14ac:dyDescent="0.25">
      <c r="B2" s="600" t="s">
        <v>251</v>
      </c>
      <c r="C2" s="601" t="s">
        <v>205</v>
      </c>
      <c r="D2" s="602"/>
      <c r="E2" s="602"/>
      <c r="F2" s="602"/>
      <c r="G2" s="602"/>
      <c r="H2" s="602"/>
      <c r="I2" s="602"/>
      <c r="J2" s="284" t="s">
        <v>250</v>
      </c>
      <c r="K2" s="257"/>
    </row>
    <row r="3" spans="2:11" ht="15" customHeight="1" x14ac:dyDescent="0.25">
      <c r="B3" s="517"/>
      <c r="C3" s="603"/>
      <c r="D3" s="604"/>
      <c r="E3" s="604"/>
      <c r="F3" s="604"/>
      <c r="G3" s="604"/>
      <c r="H3" s="604"/>
      <c r="I3" s="604"/>
      <c r="J3" s="285" t="s">
        <v>264</v>
      </c>
      <c r="K3" s="259"/>
    </row>
    <row r="4" spans="2:11" ht="15" customHeight="1" x14ac:dyDescent="0.25">
      <c r="B4" s="517"/>
      <c r="C4" s="603"/>
      <c r="D4" s="604"/>
      <c r="E4" s="604"/>
      <c r="F4" s="604"/>
      <c r="G4" s="604"/>
      <c r="H4" s="604"/>
      <c r="I4" s="604"/>
      <c r="J4" s="285" t="s">
        <v>263</v>
      </c>
      <c r="K4" s="259" t="s">
        <v>263</v>
      </c>
    </row>
    <row r="5" spans="2:11" ht="15" customHeight="1" thickBot="1" x14ac:dyDescent="0.3">
      <c r="B5" s="518"/>
      <c r="C5" s="605"/>
      <c r="D5" s="606"/>
      <c r="E5" s="606"/>
      <c r="F5" s="606"/>
      <c r="G5" s="606"/>
      <c r="H5" s="606"/>
      <c r="I5" s="606"/>
      <c r="J5" s="286" t="s">
        <v>245</v>
      </c>
      <c r="K5" s="261" t="s">
        <v>245</v>
      </c>
    </row>
    <row r="6" spans="2:11" ht="15.75" thickBot="1" x14ac:dyDescent="0.3"/>
    <row r="7" spans="2:11" customFormat="1" ht="15.75" thickBot="1" x14ac:dyDescent="0.3">
      <c r="B7" s="594" t="s">
        <v>246</v>
      </c>
      <c r="C7" s="595"/>
      <c r="D7" s="596" t="s">
        <v>252</v>
      </c>
      <c r="E7" s="597"/>
      <c r="F7" s="596" t="s">
        <v>253</v>
      </c>
      <c r="G7" s="598"/>
      <c r="H7" s="598"/>
      <c r="I7" s="598"/>
      <c r="J7" s="598"/>
      <c r="K7" s="599"/>
    </row>
    <row r="8" spans="2:11" customFormat="1" ht="18" customHeight="1" thickBot="1" x14ac:dyDescent="0.3">
      <c r="B8" s="565"/>
      <c r="C8" s="566"/>
      <c r="D8" s="567">
        <v>1</v>
      </c>
      <c r="E8" s="568"/>
      <c r="F8" s="563"/>
      <c r="G8" s="563"/>
      <c r="H8" s="563"/>
      <c r="I8" s="563"/>
      <c r="J8" s="563"/>
      <c r="K8" s="564"/>
    </row>
    <row r="9" spans="2:11" customFormat="1" ht="18" customHeight="1" thickBot="1" x14ac:dyDescent="0.3">
      <c r="B9" s="565"/>
      <c r="C9" s="566"/>
      <c r="D9" s="567">
        <v>2</v>
      </c>
      <c r="E9" s="568"/>
      <c r="F9" s="563"/>
      <c r="G9" s="563"/>
      <c r="H9" s="563"/>
      <c r="I9" s="563"/>
      <c r="J9" s="563"/>
      <c r="K9" s="564"/>
    </row>
    <row r="10" spans="2:11" customFormat="1" ht="18" customHeight="1" thickBot="1" x14ac:dyDescent="0.3">
      <c r="B10" s="565"/>
      <c r="C10" s="566"/>
      <c r="D10" s="567">
        <v>3</v>
      </c>
      <c r="E10" s="568"/>
      <c r="F10" s="563"/>
      <c r="G10" s="563"/>
      <c r="H10" s="563"/>
      <c r="I10" s="563"/>
      <c r="J10" s="563"/>
      <c r="K10" s="564"/>
    </row>
    <row r="11" spans="2:11" customFormat="1" ht="18" customHeight="1" thickBot="1" x14ac:dyDescent="0.3">
      <c r="B11" s="565"/>
      <c r="C11" s="566"/>
      <c r="D11" s="567">
        <v>4</v>
      </c>
      <c r="E11" s="568"/>
      <c r="F11" s="563"/>
      <c r="G11" s="563"/>
      <c r="H11" s="563"/>
      <c r="I11" s="563"/>
      <c r="J11" s="563"/>
      <c r="K11" s="564"/>
    </row>
    <row r="12" spans="2:11" customFormat="1" ht="18" customHeight="1" thickBot="1" x14ac:dyDescent="0.3">
      <c r="B12" s="565"/>
      <c r="C12" s="566"/>
      <c r="D12" s="567">
        <v>5</v>
      </c>
      <c r="E12" s="568"/>
      <c r="F12" s="563"/>
      <c r="G12" s="563"/>
      <c r="H12" s="563"/>
      <c r="I12" s="563"/>
      <c r="J12" s="563"/>
      <c r="K12" s="564"/>
    </row>
    <row r="13" spans="2:11" customFormat="1" ht="18" customHeight="1" thickBot="1" x14ac:dyDescent="0.3">
      <c r="B13" s="565"/>
      <c r="C13" s="566"/>
      <c r="D13" s="567">
        <v>6</v>
      </c>
      <c r="E13" s="568"/>
      <c r="F13" s="563"/>
      <c r="G13" s="563"/>
      <c r="H13" s="563"/>
      <c r="I13" s="563"/>
      <c r="J13" s="563"/>
      <c r="K13" s="564"/>
    </row>
    <row r="14" spans="2:11" customFormat="1" ht="18" customHeight="1" thickBot="1" x14ac:dyDescent="0.3">
      <c r="B14" s="565"/>
      <c r="C14" s="566"/>
      <c r="D14" s="567">
        <v>7</v>
      </c>
      <c r="E14" s="568"/>
      <c r="F14" s="563"/>
      <c r="G14" s="563"/>
      <c r="H14" s="563"/>
      <c r="I14" s="563"/>
      <c r="J14" s="563"/>
      <c r="K14" s="564"/>
    </row>
    <row r="15" spans="2:11" customFormat="1" ht="18" customHeight="1" thickBot="1" x14ac:dyDescent="0.3">
      <c r="B15" s="565">
        <v>45352</v>
      </c>
      <c r="C15" s="566"/>
      <c r="D15" s="567">
        <v>8</v>
      </c>
      <c r="E15" s="568"/>
      <c r="F15" s="563" t="s">
        <v>265</v>
      </c>
      <c r="G15" s="563"/>
      <c r="H15" s="563"/>
      <c r="I15" s="563"/>
      <c r="J15" s="563"/>
      <c r="K15" s="564"/>
    </row>
    <row r="16" spans="2:11" customFormat="1" ht="15.75" customHeight="1" thickBot="1" x14ac:dyDescent="0.3">
      <c r="B16" s="581"/>
      <c r="C16" s="581"/>
      <c r="D16" s="581"/>
      <c r="E16" s="581"/>
      <c r="F16" s="581"/>
      <c r="G16" s="581"/>
      <c r="H16" s="581"/>
      <c r="I16" s="581"/>
      <c r="J16" s="581"/>
      <c r="K16" s="581"/>
    </row>
    <row r="17" spans="2:12" customFormat="1" ht="15.75" customHeight="1" thickBot="1" x14ac:dyDescent="0.3">
      <c r="B17" s="582" t="s">
        <v>254</v>
      </c>
      <c r="C17" s="583"/>
      <c r="D17" s="583"/>
      <c r="E17" s="584"/>
      <c r="F17" s="585" t="s">
        <v>255</v>
      </c>
      <c r="G17" s="586"/>
      <c r="H17" s="587"/>
      <c r="I17" s="588" t="s">
        <v>256</v>
      </c>
      <c r="J17" s="589"/>
      <c r="K17" s="584"/>
    </row>
    <row r="18" spans="2:12" customFormat="1" ht="27" customHeight="1" x14ac:dyDescent="0.25">
      <c r="B18" s="590"/>
      <c r="C18" s="591"/>
      <c r="D18" s="591"/>
      <c r="E18" s="591"/>
      <c r="F18" s="591"/>
      <c r="G18" s="591"/>
      <c r="H18" s="591"/>
      <c r="I18" s="592"/>
      <c r="J18" s="592"/>
      <c r="K18" s="593"/>
    </row>
    <row r="19" spans="2:12" customFormat="1" ht="15" customHeight="1" x14ac:dyDescent="0.25">
      <c r="B19" s="570" t="s">
        <v>257</v>
      </c>
      <c r="C19" s="571"/>
      <c r="D19" s="571"/>
      <c r="E19" s="571"/>
      <c r="F19" s="572" t="s">
        <v>258</v>
      </c>
      <c r="G19" s="572"/>
      <c r="H19" s="573"/>
      <c r="I19" s="572" t="s">
        <v>258</v>
      </c>
      <c r="J19" s="572"/>
      <c r="K19" s="573"/>
    </row>
    <row r="20" spans="2:12" customFormat="1" ht="22.5" customHeight="1" thickBot="1" x14ac:dyDescent="0.3">
      <c r="B20" s="574" t="s">
        <v>259</v>
      </c>
      <c r="C20" s="575"/>
      <c r="D20" s="575"/>
      <c r="E20" s="575"/>
      <c r="F20" s="575" t="s">
        <v>260</v>
      </c>
      <c r="G20" s="575"/>
      <c r="H20" s="576"/>
      <c r="I20" s="575" t="s">
        <v>260</v>
      </c>
      <c r="J20" s="575"/>
      <c r="K20" s="576"/>
    </row>
    <row r="21" spans="2:12" customFormat="1" ht="9" customHeight="1" thickBot="1" x14ac:dyDescent="0.3">
      <c r="B21" s="577"/>
      <c r="C21" s="577"/>
      <c r="D21" s="577"/>
      <c r="E21" s="577"/>
      <c r="F21" s="577"/>
      <c r="G21" s="577"/>
      <c r="H21" s="577"/>
      <c r="I21" s="577"/>
      <c r="J21" s="577"/>
      <c r="K21" s="577"/>
    </row>
    <row r="22" spans="2:12" customFormat="1" ht="15.75" thickBot="1" x14ac:dyDescent="0.3">
      <c r="B22" s="578" t="s">
        <v>207</v>
      </c>
      <c r="C22" s="579"/>
      <c r="D22" s="580"/>
      <c r="E22" s="131" t="s">
        <v>208</v>
      </c>
      <c r="F22" s="578" t="s">
        <v>209</v>
      </c>
      <c r="G22" s="580"/>
      <c r="H22" s="132" t="s">
        <v>210</v>
      </c>
      <c r="I22" s="578" t="s">
        <v>211</v>
      </c>
      <c r="J22" s="580"/>
      <c r="K22" s="133">
        <v>1</v>
      </c>
    </row>
    <row r="23" spans="2:12" ht="8.25" customHeight="1" x14ac:dyDescent="0.25"/>
    <row r="24" spans="2:12" x14ac:dyDescent="0.25">
      <c r="B24" s="569" t="s">
        <v>261</v>
      </c>
      <c r="C24" s="569"/>
      <c r="D24" s="569"/>
      <c r="E24" s="569"/>
      <c r="F24" s="569"/>
      <c r="G24" s="569"/>
      <c r="H24" s="569"/>
      <c r="I24" s="569"/>
      <c r="J24" s="569"/>
      <c r="K24" s="569"/>
      <c r="L24" s="569"/>
    </row>
    <row r="25" spans="2:12" x14ac:dyDescent="0.25">
      <c r="B25" s="569" t="s">
        <v>262</v>
      </c>
      <c r="C25" s="569"/>
      <c r="D25" s="569"/>
      <c r="E25" s="569"/>
      <c r="F25" s="569"/>
      <c r="G25" s="569"/>
      <c r="H25" s="569"/>
      <c r="I25" s="569"/>
      <c r="J25" s="569"/>
      <c r="K25" s="569"/>
      <c r="L25" s="569"/>
    </row>
    <row r="26" spans="2:12" ht="9" customHeight="1" x14ac:dyDescent="0.25"/>
  </sheetData>
  <mergeCells count="52">
    <mergeCell ref="B2:B5"/>
    <mergeCell ref="C2:I5"/>
    <mergeCell ref="J2:K2"/>
    <mergeCell ref="J3:K3"/>
    <mergeCell ref="J4:K4"/>
    <mergeCell ref="J5:K5"/>
    <mergeCell ref="B7:C7"/>
    <mergeCell ref="D7:E7"/>
    <mergeCell ref="F7:K7"/>
    <mergeCell ref="B15:C15"/>
    <mergeCell ref="D15:E15"/>
    <mergeCell ref="F15:K15"/>
    <mergeCell ref="B8:C8"/>
    <mergeCell ref="D8:E8"/>
    <mergeCell ref="F8:K8"/>
    <mergeCell ref="B13:C13"/>
    <mergeCell ref="B9:C9"/>
    <mergeCell ref="D9:E9"/>
    <mergeCell ref="F9:K9"/>
    <mergeCell ref="B10:C10"/>
    <mergeCell ref="D10:E10"/>
    <mergeCell ref="F10:K10"/>
    <mergeCell ref="B16:K16"/>
    <mergeCell ref="B17:E17"/>
    <mergeCell ref="F17:H17"/>
    <mergeCell ref="I17:K17"/>
    <mergeCell ref="B18:E18"/>
    <mergeCell ref="F18:H18"/>
    <mergeCell ref="I18:K18"/>
    <mergeCell ref="B25:L25"/>
    <mergeCell ref="B19:E19"/>
    <mergeCell ref="F19:H19"/>
    <mergeCell ref="I19:K19"/>
    <mergeCell ref="B20:E20"/>
    <mergeCell ref="F20:H20"/>
    <mergeCell ref="I20:K20"/>
    <mergeCell ref="B21:K21"/>
    <mergeCell ref="B22:D22"/>
    <mergeCell ref="F22:G22"/>
    <mergeCell ref="I22:J22"/>
    <mergeCell ref="B24:L24"/>
    <mergeCell ref="F11:K11"/>
    <mergeCell ref="B12:C12"/>
    <mergeCell ref="D12:E12"/>
    <mergeCell ref="F12:K12"/>
    <mergeCell ref="B14:C14"/>
    <mergeCell ref="D14:E14"/>
    <mergeCell ref="F14:K14"/>
    <mergeCell ref="D13:E13"/>
    <mergeCell ref="F13:K13"/>
    <mergeCell ref="B11:C11"/>
    <mergeCell ref="D11:E11"/>
  </mergeCells>
  <pageMargins left="0.7" right="0.7" top="0.75" bottom="0.75" header="0.3" footer="0.3"/>
  <pageSetup paperSize="9" scale="60"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K13" sqref="K13"/>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69"/>
      <c r="B1" s="607" t="s">
        <v>54</v>
      </c>
      <c r="C1" s="607"/>
      <c r="D1" s="607"/>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5" x14ac:dyDescent="0.25">
      <c r="A3" s="69"/>
      <c r="B3" s="3"/>
      <c r="C3" s="4" t="s">
        <v>51</v>
      </c>
      <c r="D3" s="4" t="s">
        <v>4</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1" x14ac:dyDescent="0.25">
      <c r="A4" s="69"/>
      <c r="B4" s="5" t="s">
        <v>50</v>
      </c>
      <c r="C4" s="6" t="s">
        <v>101</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1" x14ac:dyDescent="0.25">
      <c r="A5" s="69"/>
      <c r="B5" s="8" t="s">
        <v>52</v>
      </c>
      <c r="C5" s="9" t="s">
        <v>102</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1" x14ac:dyDescent="0.25">
      <c r="A6" s="69"/>
      <c r="B6" s="11" t="s">
        <v>106</v>
      </c>
      <c r="C6" s="9" t="s">
        <v>103</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6.5" x14ac:dyDescent="0.25">
      <c r="A7" s="69"/>
      <c r="B7" s="12" t="s">
        <v>6</v>
      </c>
      <c r="C7" s="9" t="s">
        <v>104</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1" x14ac:dyDescent="0.25">
      <c r="A8" s="69"/>
      <c r="B8" s="13" t="s">
        <v>53</v>
      </c>
      <c r="C8" s="9" t="s">
        <v>105</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x14ac:dyDescent="0.25">
      <c r="A9" s="69"/>
      <c r="B9" s="93"/>
      <c r="C9" s="93"/>
      <c r="D9" s="93"/>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ht="16.5" x14ac:dyDescent="0.25">
      <c r="A10" s="69"/>
      <c r="B10" s="94"/>
      <c r="C10" s="93"/>
      <c r="D10" s="93"/>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x14ac:dyDescent="0.25">
      <c r="A11" s="69"/>
      <c r="B11" s="93"/>
      <c r="C11" s="93"/>
      <c r="D11" s="93"/>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x14ac:dyDescent="0.25">
      <c r="A12" s="69"/>
      <c r="B12" s="93"/>
      <c r="C12" s="93"/>
      <c r="D12" s="93"/>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x14ac:dyDescent="0.25">
      <c r="A13" s="69"/>
      <c r="B13" s="93"/>
      <c r="C13" s="93"/>
      <c r="D13" s="93"/>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x14ac:dyDescent="0.25">
      <c r="A14" s="69"/>
      <c r="B14" s="93"/>
      <c r="C14" s="93"/>
      <c r="D14" s="93"/>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x14ac:dyDescent="0.25">
      <c r="A15" s="69"/>
      <c r="B15" s="93"/>
      <c r="C15" s="93"/>
      <c r="D15" s="93"/>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x14ac:dyDescent="0.25">
      <c r="A16" s="69"/>
      <c r="B16" s="93"/>
      <c r="C16" s="93"/>
      <c r="D16" s="93"/>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x14ac:dyDescent="0.25">
      <c r="A17" s="69"/>
      <c r="B17" s="93"/>
      <c r="C17" s="93"/>
      <c r="D17" s="93"/>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x14ac:dyDescent="0.25">
      <c r="A18" s="69"/>
      <c r="B18" s="93"/>
      <c r="C18" s="93"/>
      <c r="D18" s="93"/>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x14ac:dyDescent="0.25">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x14ac:dyDescent="0.25">
      <c r="A35" s="69"/>
    </row>
    <row r="36" spans="1:31" x14ac:dyDescent="0.25">
      <c r="A36" s="69"/>
    </row>
    <row r="37" spans="1:31" x14ac:dyDescent="0.25">
      <c r="A37" s="69"/>
    </row>
    <row r="38" spans="1:31" x14ac:dyDescent="0.25">
      <c r="A38" s="69"/>
    </row>
    <row r="39" spans="1:31" x14ac:dyDescent="0.25">
      <c r="A39" s="69"/>
    </row>
    <row r="40" spans="1:31" x14ac:dyDescent="0.25">
      <c r="A40" s="69"/>
    </row>
    <row r="41" spans="1:31" x14ac:dyDescent="0.25">
      <c r="A41" s="69"/>
    </row>
    <row r="42" spans="1:31" x14ac:dyDescent="0.25">
      <c r="A42" s="69"/>
    </row>
    <row r="43" spans="1:31" x14ac:dyDescent="0.25">
      <c r="A43" s="69"/>
    </row>
    <row r="44" spans="1:31" x14ac:dyDescent="0.25">
      <c r="A44" s="69"/>
    </row>
    <row r="45" spans="1:31" x14ac:dyDescent="0.25">
      <c r="A45" s="69"/>
    </row>
    <row r="46" spans="1:31" x14ac:dyDescent="0.25">
      <c r="A46" s="69"/>
    </row>
    <row r="47" spans="1:31" x14ac:dyDescent="0.25">
      <c r="A47" s="69"/>
    </row>
    <row r="48" spans="1:31" x14ac:dyDescent="0.25">
      <c r="A48" s="69"/>
    </row>
    <row r="49" spans="1:1" x14ac:dyDescent="0.25">
      <c r="A49" s="69"/>
    </row>
    <row r="50" spans="1:1" x14ac:dyDescent="0.25">
      <c r="A50" s="69"/>
    </row>
    <row r="51" spans="1:1" x14ac:dyDescent="0.25">
      <c r="A51" s="69"/>
    </row>
    <row r="52" spans="1:1" x14ac:dyDescent="0.25">
      <c r="A52" s="69"/>
    </row>
    <row r="53" spans="1:1" x14ac:dyDescent="0.25">
      <c r="A53" s="69"/>
    </row>
    <row r="54" spans="1:1" x14ac:dyDescent="0.25">
      <c r="A54" s="69"/>
    </row>
    <row r="55" spans="1:1" x14ac:dyDescent="0.25">
      <c r="A55" s="69"/>
    </row>
  </sheetData>
  <mergeCells count="1">
    <mergeCell ref="B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69"/>
      <c r="B1" s="608" t="s">
        <v>62</v>
      </c>
      <c r="C1" s="608"/>
      <c r="D1" s="608"/>
      <c r="E1" s="69"/>
      <c r="F1" s="69"/>
      <c r="G1" s="69"/>
      <c r="H1" s="69"/>
      <c r="I1" s="69"/>
      <c r="J1" s="69"/>
      <c r="K1" s="69"/>
      <c r="L1" s="69"/>
      <c r="M1" s="69"/>
      <c r="N1" s="69"/>
      <c r="O1" s="69"/>
      <c r="P1" s="69"/>
      <c r="Q1" s="69"/>
      <c r="R1" s="69"/>
      <c r="S1" s="69"/>
      <c r="T1" s="69"/>
      <c r="U1" s="69"/>
    </row>
    <row r="2" spans="1:21" x14ac:dyDescent="0.25">
      <c r="A2" s="69"/>
      <c r="B2" s="69"/>
      <c r="C2" s="69"/>
      <c r="D2" s="69"/>
      <c r="E2" s="69"/>
      <c r="F2" s="69"/>
      <c r="G2" s="69"/>
      <c r="H2" s="69"/>
      <c r="I2" s="69"/>
      <c r="J2" s="69"/>
      <c r="K2" s="69"/>
      <c r="L2" s="69"/>
      <c r="M2" s="69"/>
      <c r="N2" s="69"/>
      <c r="O2" s="69"/>
      <c r="P2" s="69"/>
      <c r="Q2" s="69"/>
      <c r="R2" s="69"/>
      <c r="S2" s="69"/>
      <c r="T2" s="69"/>
      <c r="U2" s="69"/>
    </row>
    <row r="3" spans="1:21" ht="30" x14ac:dyDescent="0.25">
      <c r="A3" s="69"/>
      <c r="B3" s="90"/>
      <c r="C3" s="22" t="s">
        <v>55</v>
      </c>
      <c r="D3" s="22" t="s">
        <v>56</v>
      </c>
      <c r="E3" s="69"/>
      <c r="F3" s="69"/>
      <c r="G3" s="69"/>
      <c r="H3" s="69"/>
      <c r="I3" s="69"/>
      <c r="J3" s="69"/>
      <c r="K3" s="69"/>
      <c r="L3" s="69"/>
      <c r="M3" s="69"/>
      <c r="N3" s="69"/>
      <c r="O3" s="69"/>
      <c r="P3" s="69"/>
      <c r="Q3" s="69"/>
      <c r="R3" s="69"/>
      <c r="S3" s="69"/>
      <c r="T3" s="69"/>
      <c r="U3" s="69"/>
    </row>
    <row r="4" spans="1:21" ht="33.75" x14ac:dyDescent="0.25">
      <c r="A4" s="89" t="s">
        <v>82</v>
      </c>
      <c r="B4" s="25" t="s">
        <v>100</v>
      </c>
      <c r="C4" s="30" t="s">
        <v>154</v>
      </c>
      <c r="D4" s="23" t="s">
        <v>96</v>
      </c>
      <c r="E4" s="69"/>
      <c r="F4" s="69"/>
      <c r="G4" s="69"/>
      <c r="H4" s="69"/>
      <c r="I4" s="69"/>
      <c r="J4" s="69"/>
      <c r="K4" s="69"/>
      <c r="L4" s="69"/>
      <c r="M4" s="69"/>
      <c r="N4" s="69"/>
      <c r="O4" s="69"/>
      <c r="P4" s="69"/>
      <c r="Q4" s="69"/>
      <c r="R4" s="69"/>
      <c r="S4" s="69"/>
      <c r="T4" s="69"/>
      <c r="U4" s="69"/>
    </row>
    <row r="5" spans="1:21" ht="67.5" x14ac:dyDescent="0.25">
      <c r="A5" s="89" t="s">
        <v>83</v>
      </c>
      <c r="B5" s="26" t="s">
        <v>58</v>
      </c>
      <c r="C5" s="31" t="s">
        <v>92</v>
      </c>
      <c r="D5" s="24" t="s">
        <v>97</v>
      </c>
      <c r="E5" s="69"/>
      <c r="F5" s="69"/>
      <c r="G5" s="69"/>
      <c r="H5" s="69"/>
      <c r="I5" s="69"/>
      <c r="J5" s="69"/>
      <c r="K5" s="69"/>
      <c r="L5" s="69"/>
      <c r="M5" s="69"/>
      <c r="N5" s="69"/>
      <c r="O5" s="69"/>
      <c r="P5" s="69"/>
      <c r="Q5" s="69"/>
      <c r="R5" s="69"/>
      <c r="S5" s="69"/>
      <c r="T5" s="69"/>
      <c r="U5" s="69"/>
    </row>
    <row r="6" spans="1:21" ht="67.5" x14ac:dyDescent="0.25">
      <c r="A6" s="89" t="s">
        <v>80</v>
      </c>
      <c r="B6" s="27" t="s">
        <v>59</v>
      </c>
      <c r="C6" s="31" t="s">
        <v>93</v>
      </c>
      <c r="D6" s="24" t="s">
        <v>99</v>
      </c>
      <c r="E6" s="69"/>
      <c r="F6" s="69"/>
      <c r="G6" s="69"/>
      <c r="H6" s="69"/>
      <c r="I6" s="69"/>
      <c r="J6" s="69"/>
      <c r="K6" s="69"/>
      <c r="L6" s="69"/>
      <c r="M6" s="69"/>
      <c r="N6" s="69"/>
      <c r="O6" s="69"/>
      <c r="P6" s="69"/>
      <c r="Q6" s="69"/>
      <c r="R6" s="69"/>
      <c r="S6" s="69"/>
      <c r="T6" s="69"/>
      <c r="U6" s="69"/>
    </row>
    <row r="7" spans="1:21" ht="101.25" x14ac:dyDescent="0.25">
      <c r="A7" s="89" t="s">
        <v>7</v>
      </c>
      <c r="B7" s="28" t="s">
        <v>60</v>
      </c>
      <c r="C7" s="31" t="s">
        <v>94</v>
      </c>
      <c r="D7" s="24" t="s">
        <v>203</v>
      </c>
      <c r="E7" s="69"/>
      <c r="F7" s="69"/>
      <c r="G7" s="69"/>
      <c r="H7" s="69"/>
      <c r="I7" s="69"/>
      <c r="J7" s="69"/>
      <c r="K7" s="69"/>
      <c r="L7" s="69"/>
      <c r="M7" s="69"/>
      <c r="N7" s="69"/>
      <c r="O7" s="69"/>
      <c r="P7" s="69"/>
      <c r="Q7" s="69"/>
      <c r="R7" s="69"/>
      <c r="S7" s="69"/>
      <c r="T7" s="69"/>
      <c r="U7" s="69"/>
    </row>
    <row r="8" spans="1:21" ht="67.5" x14ac:dyDescent="0.25">
      <c r="A8" s="89" t="s">
        <v>84</v>
      </c>
      <c r="B8" s="29" t="s">
        <v>61</v>
      </c>
      <c r="C8" s="31" t="s">
        <v>95</v>
      </c>
      <c r="D8" s="24" t="s">
        <v>117</v>
      </c>
      <c r="E8" s="69"/>
      <c r="F8" s="69"/>
      <c r="G8" s="69"/>
      <c r="H8" s="69"/>
      <c r="I8" s="69"/>
      <c r="J8" s="69"/>
      <c r="K8" s="69"/>
      <c r="L8" s="69"/>
      <c r="M8" s="69"/>
      <c r="N8" s="69"/>
      <c r="O8" s="69"/>
      <c r="P8" s="69"/>
      <c r="Q8" s="69"/>
      <c r="R8" s="69"/>
      <c r="S8" s="69"/>
      <c r="T8" s="69"/>
      <c r="U8" s="69"/>
    </row>
    <row r="9" spans="1:21" ht="20.25" x14ac:dyDescent="0.25">
      <c r="A9" s="89"/>
      <c r="B9" s="89"/>
      <c r="C9" s="91"/>
      <c r="D9" s="91"/>
      <c r="E9" s="69"/>
      <c r="F9" s="69"/>
      <c r="G9" s="69"/>
      <c r="H9" s="69"/>
      <c r="I9" s="69"/>
      <c r="J9" s="69"/>
      <c r="K9" s="69"/>
      <c r="L9" s="69"/>
      <c r="M9" s="69"/>
      <c r="N9" s="69"/>
      <c r="O9" s="69"/>
      <c r="P9" s="69"/>
      <c r="Q9" s="69"/>
      <c r="R9" s="69"/>
      <c r="S9" s="69"/>
      <c r="T9" s="69"/>
      <c r="U9" s="69"/>
    </row>
    <row r="10" spans="1:21" ht="16.5" x14ac:dyDescent="0.25">
      <c r="A10" s="89"/>
      <c r="B10" s="92"/>
      <c r="C10" s="92"/>
      <c r="D10" s="92"/>
      <c r="E10" s="69"/>
      <c r="F10" s="69"/>
      <c r="G10" s="69"/>
      <c r="H10" s="69"/>
      <c r="I10" s="69"/>
      <c r="J10" s="69"/>
      <c r="K10" s="69"/>
      <c r="L10" s="69"/>
      <c r="M10" s="69"/>
      <c r="N10" s="69"/>
      <c r="O10" s="69"/>
      <c r="P10" s="69"/>
      <c r="Q10" s="69"/>
      <c r="R10" s="69"/>
      <c r="S10" s="69"/>
      <c r="T10" s="69"/>
      <c r="U10" s="69"/>
    </row>
    <row r="11" spans="1:21" x14ac:dyDescent="0.25">
      <c r="A11" s="89"/>
      <c r="B11" s="89" t="s">
        <v>90</v>
      </c>
      <c r="C11" s="89" t="s">
        <v>142</v>
      </c>
      <c r="D11" s="89" t="s">
        <v>149</v>
      </c>
      <c r="E11" s="69"/>
      <c r="F11" s="69"/>
      <c r="G11" s="69"/>
      <c r="H11" s="69"/>
      <c r="I11" s="69"/>
      <c r="J11" s="69"/>
      <c r="K11" s="69"/>
      <c r="L11" s="69"/>
      <c r="M11" s="69"/>
      <c r="N11" s="69"/>
      <c r="O11" s="69"/>
      <c r="P11" s="69"/>
      <c r="Q11" s="69"/>
      <c r="R11" s="69"/>
      <c r="S11" s="69"/>
      <c r="T11" s="69"/>
      <c r="U11" s="69"/>
    </row>
    <row r="12" spans="1:21" x14ac:dyDescent="0.25">
      <c r="A12" s="89"/>
      <c r="B12" s="89" t="s">
        <v>88</v>
      </c>
      <c r="C12" s="89" t="s">
        <v>146</v>
      </c>
      <c r="D12" s="89" t="s">
        <v>150</v>
      </c>
      <c r="E12" s="69"/>
      <c r="F12" s="69"/>
      <c r="G12" s="69"/>
      <c r="H12" s="69"/>
      <c r="I12" s="69"/>
      <c r="J12" s="69"/>
      <c r="K12" s="69"/>
      <c r="L12" s="69"/>
      <c r="M12" s="69"/>
      <c r="N12" s="69"/>
      <c r="O12" s="69"/>
      <c r="P12" s="69"/>
      <c r="Q12" s="69"/>
      <c r="R12" s="69"/>
      <c r="S12" s="69"/>
      <c r="T12" s="69"/>
      <c r="U12" s="69"/>
    </row>
    <row r="13" spans="1:21" x14ac:dyDescent="0.25">
      <c r="A13" s="89"/>
      <c r="B13" s="89"/>
      <c r="C13" s="89" t="s">
        <v>145</v>
      </c>
      <c r="D13" s="89" t="s">
        <v>151</v>
      </c>
      <c r="E13" s="69"/>
      <c r="F13" s="69"/>
      <c r="G13" s="69"/>
      <c r="H13" s="69"/>
      <c r="I13" s="69"/>
      <c r="J13" s="69"/>
      <c r="K13" s="69"/>
      <c r="L13" s="69"/>
      <c r="M13" s="69"/>
      <c r="N13" s="69"/>
      <c r="O13" s="69"/>
      <c r="P13" s="69"/>
      <c r="Q13" s="69"/>
      <c r="R13" s="69"/>
      <c r="S13" s="69"/>
      <c r="T13" s="69"/>
      <c r="U13" s="69"/>
    </row>
    <row r="14" spans="1:21" x14ac:dyDescent="0.25">
      <c r="A14" s="89"/>
      <c r="B14" s="89"/>
      <c r="C14" s="89" t="s">
        <v>147</v>
      </c>
      <c r="D14" s="89" t="s">
        <v>152</v>
      </c>
      <c r="E14" s="69"/>
      <c r="F14" s="69"/>
      <c r="G14" s="69"/>
      <c r="H14" s="69"/>
      <c r="I14" s="69"/>
      <c r="J14" s="69"/>
      <c r="K14" s="69"/>
      <c r="L14" s="69"/>
      <c r="M14" s="69"/>
      <c r="N14" s="69"/>
      <c r="O14" s="69"/>
      <c r="P14" s="69"/>
      <c r="Q14" s="69"/>
      <c r="R14" s="69"/>
      <c r="S14" s="69"/>
      <c r="T14" s="69"/>
      <c r="U14" s="69"/>
    </row>
    <row r="15" spans="1:21" x14ac:dyDescent="0.25">
      <c r="A15" s="89"/>
      <c r="B15" s="89"/>
      <c r="C15" s="89" t="s">
        <v>148</v>
      </c>
      <c r="D15" s="89" t="s">
        <v>153</v>
      </c>
      <c r="E15" s="69"/>
      <c r="F15" s="69"/>
      <c r="G15" s="69"/>
      <c r="H15" s="69"/>
      <c r="I15" s="69"/>
      <c r="J15" s="69"/>
      <c r="K15" s="69"/>
      <c r="L15" s="69"/>
      <c r="M15" s="69"/>
      <c r="N15" s="69"/>
      <c r="O15" s="69"/>
      <c r="P15" s="69"/>
      <c r="Q15" s="69"/>
      <c r="R15" s="69"/>
      <c r="S15" s="69"/>
      <c r="T15" s="69"/>
      <c r="U15" s="69"/>
    </row>
    <row r="16" spans="1:21" x14ac:dyDescent="0.25">
      <c r="A16" s="89"/>
      <c r="B16" s="89"/>
      <c r="C16" s="89"/>
      <c r="D16" s="89"/>
      <c r="E16" s="69"/>
      <c r="F16" s="69"/>
      <c r="G16" s="69"/>
      <c r="H16" s="69"/>
      <c r="I16" s="69"/>
      <c r="J16" s="69"/>
      <c r="K16" s="69"/>
      <c r="L16" s="69"/>
      <c r="M16" s="69"/>
      <c r="N16" s="69"/>
      <c r="O16" s="69"/>
    </row>
    <row r="17" spans="1:15" x14ac:dyDescent="0.25">
      <c r="A17" s="89"/>
      <c r="B17" s="89"/>
      <c r="C17" s="89"/>
      <c r="D17" s="89"/>
      <c r="E17" s="69"/>
      <c r="F17" s="69"/>
      <c r="G17" s="69"/>
      <c r="H17" s="69"/>
      <c r="I17" s="69"/>
      <c r="J17" s="69"/>
      <c r="K17" s="69"/>
      <c r="L17" s="69"/>
      <c r="M17" s="69"/>
      <c r="N17" s="69"/>
      <c r="O17" s="69"/>
    </row>
    <row r="18" spans="1:15" x14ac:dyDescent="0.25">
      <c r="A18" s="89"/>
      <c r="B18" s="93"/>
      <c r="C18" s="93"/>
      <c r="D18" s="93"/>
      <c r="E18" s="69"/>
      <c r="F18" s="69"/>
      <c r="G18" s="69"/>
      <c r="H18" s="69"/>
      <c r="I18" s="69"/>
      <c r="J18" s="69"/>
      <c r="K18" s="69"/>
      <c r="L18" s="69"/>
      <c r="M18" s="69"/>
      <c r="N18" s="69"/>
      <c r="O18" s="69"/>
    </row>
    <row r="19" spans="1:15" x14ac:dyDescent="0.25">
      <c r="A19" s="89"/>
      <c r="B19" s="93"/>
      <c r="C19" s="93"/>
      <c r="D19" s="93"/>
      <c r="E19" s="69"/>
      <c r="F19" s="69"/>
      <c r="G19" s="69"/>
      <c r="H19" s="69"/>
      <c r="I19" s="69"/>
      <c r="J19" s="69"/>
      <c r="K19" s="69"/>
      <c r="L19" s="69"/>
      <c r="M19" s="69"/>
      <c r="N19" s="69"/>
      <c r="O19" s="69"/>
    </row>
    <row r="20" spans="1:15" x14ac:dyDescent="0.25">
      <c r="A20" s="89"/>
      <c r="B20" s="93"/>
      <c r="C20" s="93"/>
      <c r="D20" s="93"/>
      <c r="E20" s="69"/>
      <c r="F20" s="69"/>
      <c r="G20" s="69"/>
      <c r="H20" s="69"/>
      <c r="I20" s="69"/>
      <c r="J20" s="69"/>
      <c r="K20" s="69"/>
      <c r="L20" s="69"/>
      <c r="M20" s="69"/>
      <c r="N20" s="69"/>
      <c r="O20" s="69"/>
    </row>
    <row r="21" spans="1:15" x14ac:dyDescent="0.25">
      <c r="A21" s="89"/>
      <c r="B21" s="93"/>
      <c r="C21" s="93"/>
      <c r="D21" s="93"/>
      <c r="E21" s="69"/>
      <c r="F21" s="69"/>
      <c r="G21" s="69"/>
      <c r="H21" s="69"/>
      <c r="I21" s="69"/>
      <c r="J21" s="69"/>
      <c r="K21" s="69"/>
      <c r="L21" s="69"/>
      <c r="M21" s="69"/>
      <c r="N21" s="69"/>
      <c r="O21" s="69"/>
    </row>
    <row r="22" spans="1:15" ht="20.25" x14ac:dyDescent="0.25">
      <c r="A22" s="89"/>
      <c r="B22" s="89"/>
      <c r="C22" s="91"/>
      <c r="D22" s="91"/>
      <c r="E22" s="69"/>
      <c r="F22" s="69"/>
      <c r="G22" s="69"/>
      <c r="H22" s="69"/>
      <c r="I22" s="69"/>
      <c r="J22" s="69"/>
      <c r="K22" s="69"/>
      <c r="L22" s="69"/>
      <c r="M22" s="69"/>
      <c r="N22" s="69"/>
      <c r="O22" s="69"/>
    </row>
    <row r="23" spans="1:15" ht="20.25" x14ac:dyDescent="0.25">
      <c r="A23" s="89"/>
      <c r="B23" s="89"/>
      <c r="C23" s="91"/>
      <c r="D23" s="91"/>
      <c r="E23" s="69"/>
      <c r="F23" s="69"/>
      <c r="G23" s="69"/>
      <c r="H23" s="69"/>
      <c r="I23" s="69"/>
      <c r="J23" s="69"/>
      <c r="K23" s="69"/>
      <c r="L23" s="69"/>
      <c r="M23" s="69"/>
      <c r="N23" s="69"/>
      <c r="O23" s="69"/>
    </row>
    <row r="24" spans="1:15" ht="20.25" x14ac:dyDescent="0.25">
      <c r="A24" s="89"/>
      <c r="B24" s="89"/>
      <c r="C24" s="91"/>
      <c r="D24" s="91"/>
      <c r="E24" s="69"/>
      <c r="F24" s="69"/>
      <c r="G24" s="69"/>
      <c r="H24" s="69"/>
      <c r="I24" s="69"/>
      <c r="J24" s="69"/>
      <c r="K24" s="69"/>
      <c r="L24" s="69"/>
      <c r="M24" s="69"/>
      <c r="N24" s="69"/>
      <c r="O24" s="69"/>
    </row>
    <row r="25" spans="1:15" ht="20.25" x14ac:dyDescent="0.25">
      <c r="A25" s="89"/>
      <c r="B25" s="89"/>
      <c r="C25" s="91"/>
      <c r="D25" s="91"/>
      <c r="E25" s="69"/>
      <c r="F25" s="69"/>
      <c r="G25" s="69"/>
      <c r="H25" s="69"/>
      <c r="I25" s="69"/>
      <c r="J25" s="69"/>
      <c r="K25" s="69"/>
      <c r="L25" s="69"/>
      <c r="M25" s="69"/>
      <c r="N25" s="69"/>
      <c r="O25" s="69"/>
    </row>
    <row r="26" spans="1:15" ht="20.25" x14ac:dyDescent="0.25">
      <c r="A26" s="89"/>
      <c r="B26" s="89"/>
      <c r="C26" s="91"/>
      <c r="D26" s="91"/>
      <c r="E26" s="69"/>
      <c r="F26" s="69"/>
      <c r="G26" s="69"/>
      <c r="H26" s="69"/>
      <c r="I26" s="69"/>
      <c r="J26" s="69"/>
      <c r="K26" s="69"/>
      <c r="L26" s="69"/>
      <c r="M26" s="69"/>
      <c r="N26" s="69"/>
      <c r="O26" s="69"/>
    </row>
    <row r="27" spans="1:15" ht="20.25" x14ac:dyDescent="0.25">
      <c r="A27" s="89"/>
      <c r="B27" s="89"/>
      <c r="C27" s="91"/>
      <c r="D27" s="91"/>
      <c r="E27" s="69"/>
      <c r="F27" s="69"/>
      <c r="G27" s="69"/>
      <c r="H27" s="69"/>
      <c r="I27" s="69"/>
      <c r="J27" s="69"/>
      <c r="K27" s="69"/>
      <c r="L27" s="69"/>
      <c r="M27" s="69"/>
      <c r="N27" s="69"/>
      <c r="O27" s="69"/>
    </row>
    <row r="28" spans="1:15" ht="20.25" x14ac:dyDescent="0.25">
      <c r="A28" s="89"/>
      <c r="B28" s="89"/>
      <c r="C28" s="91"/>
      <c r="D28" s="91"/>
      <c r="E28" s="69"/>
      <c r="F28" s="69"/>
      <c r="G28" s="69"/>
      <c r="H28" s="69"/>
      <c r="I28" s="69"/>
      <c r="J28" s="69"/>
      <c r="K28" s="69"/>
      <c r="L28" s="69"/>
      <c r="M28" s="69"/>
      <c r="N28" s="69"/>
      <c r="O28" s="69"/>
    </row>
    <row r="29" spans="1:15" ht="20.25" x14ac:dyDescent="0.25">
      <c r="A29" s="89"/>
      <c r="B29" s="89"/>
      <c r="C29" s="91"/>
      <c r="D29" s="91"/>
      <c r="E29" s="69"/>
      <c r="F29" s="69"/>
      <c r="G29" s="69"/>
      <c r="H29" s="69"/>
      <c r="I29" s="69"/>
      <c r="J29" s="69"/>
      <c r="K29" s="69"/>
      <c r="L29" s="69"/>
      <c r="M29" s="69"/>
      <c r="N29" s="69"/>
      <c r="O29" s="69"/>
    </row>
    <row r="30" spans="1:15" ht="20.25" x14ac:dyDescent="0.25">
      <c r="A30" s="89"/>
      <c r="B30" s="89"/>
      <c r="C30" s="91"/>
      <c r="D30" s="91"/>
      <c r="E30" s="69"/>
      <c r="F30" s="69"/>
      <c r="G30" s="69"/>
      <c r="H30" s="69"/>
      <c r="I30" s="69"/>
      <c r="J30" s="69"/>
      <c r="K30" s="69"/>
      <c r="L30" s="69"/>
      <c r="M30" s="69"/>
      <c r="N30" s="69"/>
      <c r="O30" s="69"/>
    </row>
    <row r="31" spans="1:15" ht="20.25" x14ac:dyDescent="0.25">
      <c r="A31" s="89"/>
      <c r="B31" s="89"/>
      <c r="C31" s="91"/>
      <c r="D31" s="91"/>
      <c r="E31" s="69"/>
      <c r="F31" s="69"/>
      <c r="G31" s="69"/>
      <c r="H31" s="69"/>
      <c r="I31" s="69"/>
      <c r="J31" s="69"/>
      <c r="K31" s="69"/>
      <c r="L31" s="69"/>
      <c r="M31" s="69"/>
      <c r="N31" s="69"/>
      <c r="O31" s="69"/>
    </row>
    <row r="32" spans="1:15" ht="20.25" x14ac:dyDescent="0.25">
      <c r="A32" s="89"/>
      <c r="B32" s="89"/>
      <c r="C32" s="91"/>
      <c r="D32" s="91"/>
      <c r="E32" s="69"/>
      <c r="F32" s="69"/>
      <c r="G32" s="69"/>
      <c r="H32" s="69"/>
      <c r="I32" s="69"/>
      <c r="J32" s="69"/>
      <c r="K32" s="69"/>
      <c r="L32" s="69"/>
      <c r="M32" s="69"/>
      <c r="N32" s="69"/>
      <c r="O32" s="69"/>
    </row>
    <row r="33" spans="1:15" ht="20.25" x14ac:dyDescent="0.25">
      <c r="A33" s="89"/>
      <c r="B33" s="89"/>
      <c r="C33" s="91"/>
      <c r="D33" s="91"/>
      <c r="E33" s="69"/>
      <c r="F33" s="69"/>
      <c r="G33" s="69"/>
      <c r="H33" s="69"/>
      <c r="I33" s="69"/>
      <c r="J33" s="69"/>
      <c r="K33" s="69"/>
      <c r="L33" s="69"/>
      <c r="M33" s="69"/>
      <c r="N33" s="69"/>
      <c r="O33" s="69"/>
    </row>
    <row r="34" spans="1:15" ht="20.25" x14ac:dyDescent="0.25">
      <c r="A34" s="89"/>
      <c r="B34" s="89"/>
      <c r="C34" s="91"/>
      <c r="D34" s="91"/>
      <c r="E34" s="69"/>
      <c r="F34" s="69"/>
      <c r="G34" s="69"/>
      <c r="H34" s="69"/>
      <c r="I34" s="69"/>
      <c r="J34" s="69"/>
      <c r="K34" s="69"/>
      <c r="L34" s="69"/>
      <c r="M34" s="69"/>
      <c r="N34" s="69"/>
      <c r="O34" s="69"/>
    </row>
    <row r="35" spans="1:15" ht="20.25" x14ac:dyDescent="0.25">
      <c r="A35" s="89"/>
      <c r="B35" s="89"/>
      <c r="C35" s="91"/>
      <c r="D35" s="91"/>
      <c r="E35" s="69"/>
      <c r="F35" s="69"/>
      <c r="G35" s="69"/>
      <c r="H35" s="69"/>
      <c r="I35" s="69"/>
      <c r="J35" s="69"/>
      <c r="K35" s="69"/>
      <c r="L35" s="69"/>
      <c r="M35" s="69"/>
      <c r="N35" s="69"/>
      <c r="O35" s="69"/>
    </row>
    <row r="36" spans="1:15" ht="20.25" x14ac:dyDescent="0.25">
      <c r="A36" s="89"/>
      <c r="B36" s="89"/>
      <c r="C36" s="91"/>
      <c r="D36" s="91"/>
      <c r="E36" s="69"/>
      <c r="F36" s="69"/>
      <c r="G36" s="69"/>
      <c r="H36" s="69"/>
      <c r="I36" s="69"/>
      <c r="J36" s="69"/>
      <c r="K36" s="69"/>
      <c r="L36" s="69"/>
      <c r="M36" s="69"/>
      <c r="N36" s="69"/>
      <c r="O36" s="69"/>
    </row>
    <row r="37" spans="1:15" ht="20.25" x14ac:dyDescent="0.25">
      <c r="A37" s="89"/>
      <c r="B37" s="89"/>
      <c r="C37" s="91"/>
      <c r="D37" s="91"/>
      <c r="E37" s="69"/>
      <c r="F37" s="69"/>
      <c r="G37" s="69"/>
      <c r="H37" s="69"/>
      <c r="I37" s="69"/>
      <c r="J37" s="69"/>
      <c r="K37" s="69"/>
      <c r="L37" s="69"/>
      <c r="M37" s="69"/>
      <c r="N37" s="69"/>
      <c r="O37" s="69"/>
    </row>
    <row r="38" spans="1:15" ht="20.25" x14ac:dyDescent="0.25">
      <c r="A38" s="89"/>
      <c r="B38" s="89"/>
      <c r="C38" s="91"/>
      <c r="D38" s="91"/>
      <c r="E38" s="69"/>
      <c r="F38" s="69"/>
      <c r="G38" s="69"/>
      <c r="H38" s="69"/>
      <c r="I38" s="69"/>
      <c r="J38" s="69"/>
      <c r="K38" s="69"/>
      <c r="L38" s="69"/>
      <c r="M38" s="69"/>
      <c r="N38" s="69"/>
      <c r="O38" s="69"/>
    </row>
    <row r="39" spans="1:15" ht="20.25" x14ac:dyDescent="0.25">
      <c r="A39" s="89"/>
      <c r="B39" s="89"/>
      <c r="C39" s="91"/>
      <c r="D39" s="91"/>
      <c r="E39" s="69"/>
      <c r="F39" s="69"/>
      <c r="G39" s="69"/>
      <c r="H39" s="69"/>
      <c r="I39" s="69"/>
      <c r="J39" s="69"/>
      <c r="K39" s="69"/>
      <c r="L39" s="69"/>
      <c r="M39" s="69"/>
      <c r="N39" s="69"/>
      <c r="O39" s="69"/>
    </row>
    <row r="40" spans="1:15" ht="20.25" x14ac:dyDescent="0.25">
      <c r="A40" s="89"/>
      <c r="B40" s="89"/>
      <c r="C40" s="91"/>
      <c r="D40" s="91"/>
      <c r="E40" s="69"/>
      <c r="F40" s="69"/>
      <c r="G40" s="69"/>
      <c r="H40" s="69"/>
      <c r="I40" s="69"/>
      <c r="J40" s="69"/>
      <c r="K40" s="69"/>
      <c r="L40" s="69"/>
      <c r="M40" s="69"/>
      <c r="N40" s="69"/>
      <c r="O40" s="69"/>
    </row>
    <row r="41" spans="1:15" ht="20.25" x14ac:dyDescent="0.25">
      <c r="A41" s="89"/>
      <c r="B41" s="89"/>
      <c r="C41" s="91"/>
      <c r="D41" s="91"/>
      <c r="E41" s="69"/>
      <c r="F41" s="69"/>
      <c r="G41" s="69"/>
      <c r="H41" s="69"/>
      <c r="I41" s="69"/>
      <c r="J41" s="69"/>
      <c r="K41" s="69"/>
      <c r="L41" s="69"/>
      <c r="M41" s="69"/>
      <c r="N41" s="69"/>
      <c r="O41" s="69"/>
    </row>
    <row r="42" spans="1:15" ht="20.25" x14ac:dyDescent="0.25">
      <c r="A42" s="89"/>
      <c r="B42" s="89"/>
      <c r="C42" s="91"/>
      <c r="D42" s="91"/>
      <c r="E42" s="69"/>
      <c r="F42" s="69"/>
      <c r="G42" s="69"/>
      <c r="H42" s="69"/>
      <c r="I42" s="69"/>
      <c r="J42" s="69"/>
      <c r="K42" s="69"/>
      <c r="L42" s="69"/>
      <c r="M42" s="69"/>
      <c r="N42" s="69"/>
      <c r="O42" s="69"/>
    </row>
    <row r="43" spans="1:15" ht="20.25" x14ac:dyDescent="0.25">
      <c r="A43" s="89"/>
      <c r="B43" s="89"/>
      <c r="C43" s="91"/>
      <c r="D43" s="91"/>
      <c r="E43" s="69"/>
      <c r="F43" s="69"/>
      <c r="G43" s="69"/>
      <c r="H43" s="69"/>
      <c r="I43" s="69"/>
      <c r="J43" s="69"/>
      <c r="K43" s="69"/>
      <c r="L43" s="69"/>
      <c r="M43" s="69"/>
      <c r="N43" s="69"/>
      <c r="O43" s="69"/>
    </row>
    <row r="44" spans="1:15" ht="20.25" x14ac:dyDescent="0.25">
      <c r="A44" s="89"/>
      <c r="B44" s="89"/>
      <c r="C44" s="91"/>
      <c r="D44" s="91"/>
      <c r="E44" s="69"/>
      <c r="F44" s="69"/>
      <c r="G44" s="69"/>
      <c r="H44" s="69"/>
      <c r="I44" s="69"/>
      <c r="J44" s="69"/>
      <c r="K44" s="69"/>
      <c r="L44" s="69"/>
      <c r="M44" s="69"/>
      <c r="N44" s="69"/>
      <c r="O44" s="69"/>
    </row>
    <row r="45" spans="1:15" ht="20.25" x14ac:dyDescent="0.25">
      <c r="A45" s="89"/>
      <c r="B45" s="89"/>
      <c r="C45" s="91"/>
      <c r="D45" s="91"/>
      <c r="E45" s="69"/>
      <c r="F45" s="69"/>
      <c r="G45" s="69"/>
      <c r="H45" s="69"/>
      <c r="I45" s="69"/>
      <c r="J45" s="69"/>
      <c r="K45" s="69"/>
      <c r="L45" s="69"/>
      <c r="M45" s="69"/>
      <c r="N45" s="69"/>
      <c r="O45" s="69"/>
    </row>
    <row r="46" spans="1:15" ht="20.25" x14ac:dyDescent="0.25">
      <c r="A46" s="89"/>
      <c r="B46" s="89"/>
      <c r="C46" s="91"/>
      <c r="D46" s="91"/>
      <c r="E46" s="69"/>
      <c r="F46" s="69"/>
      <c r="G46" s="69"/>
      <c r="H46" s="69"/>
      <c r="I46" s="69"/>
      <c r="J46" s="69"/>
      <c r="K46" s="69"/>
      <c r="L46" s="69"/>
      <c r="M46" s="69"/>
      <c r="N46" s="69"/>
      <c r="O46" s="69"/>
    </row>
    <row r="47" spans="1:15" ht="20.25" x14ac:dyDescent="0.25">
      <c r="A47" s="89"/>
      <c r="B47" s="89"/>
      <c r="C47" s="91"/>
      <c r="D47" s="91"/>
      <c r="E47" s="69"/>
      <c r="F47" s="69"/>
      <c r="G47" s="69"/>
      <c r="H47" s="69"/>
      <c r="I47" s="69"/>
      <c r="J47" s="69"/>
      <c r="K47" s="69"/>
      <c r="L47" s="69"/>
      <c r="M47" s="69"/>
      <c r="N47" s="69"/>
      <c r="O47" s="69"/>
    </row>
    <row r="48" spans="1:15" ht="20.25" x14ac:dyDescent="0.25">
      <c r="A48" s="89"/>
      <c r="B48" s="89"/>
      <c r="C48" s="91"/>
      <c r="D48" s="91"/>
      <c r="E48" s="69"/>
      <c r="F48" s="69"/>
      <c r="G48" s="69"/>
      <c r="H48" s="69"/>
      <c r="I48" s="69"/>
      <c r="J48" s="69"/>
      <c r="K48" s="69"/>
      <c r="L48" s="69"/>
      <c r="M48" s="69"/>
      <c r="N48" s="69"/>
      <c r="O48" s="69"/>
    </row>
    <row r="49" spans="1:15" ht="20.25" x14ac:dyDescent="0.25">
      <c r="A49" s="89"/>
      <c r="B49" s="89"/>
      <c r="C49" s="91"/>
      <c r="D49" s="91"/>
      <c r="E49" s="69"/>
      <c r="F49" s="69"/>
      <c r="G49" s="69"/>
      <c r="H49" s="69"/>
      <c r="I49" s="69"/>
      <c r="J49" s="69"/>
      <c r="K49" s="69"/>
      <c r="L49" s="69"/>
      <c r="M49" s="69"/>
      <c r="N49" s="69"/>
      <c r="O49" s="69"/>
    </row>
    <row r="50" spans="1:15" ht="20.25" x14ac:dyDescent="0.25">
      <c r="A50" s="89"/>
      <c r="B50" s="89"/>
      <c r="C50" s="91"/>
      <c r="D50" s="91"/>
      <c r="E50" s="69"/>
      <c r="F50" s="69"/>
      <c r="G50" s="69"/>
      <c r="H50" s="69"/>
      <c r="I50" s="69"/>
      <c r="J50" s="69"/>
      <c r="K50" s="69"/>
      <c r="L50" s="69"/>
      <c r="M50" s="69"/>
      <c r="N50" s="69"/>
      <c r="O50" s="69"/>
    </row>
    <row r="51" spans="1:15" ht="20.25" x14ac:dyDescent="0.25">
      <c r="A51" s="89"/>
      <c r="B51" s="89"/>
      <c r="C51" s="91"/>
      <c r="D51" s="91"/>
      <c r="E51" s="69"/>
      <c r="F51" s="69"/>
      <c r="G51" s="69"/>
      <c r="H51" s="69"/>
      <c r="I51" s="69"/>
      <c r="J51" s="69"/>
      <c r="K51" s="69"/>
      <c r="L51" s="69"/>
      <c r="M51" s="69"/>
      <c r="N51" s="69"/>
      <c r="O51" s="69"/>
    </row>
    <row r="52" spans="1:15" ht="20.25" x14ac:dyDescent="0.25">
      <c r="A52" s="89"/>
      <c r="B52" s="15"/>
      <c r="C52" s="20"/>
      <c r="D52" s="20"/>
    </row>
    <row r="53" spans="1:15" ht="20.25" x14ac:dyDescent="0.25">
      <c r="A53" s="89"/>
      <c r="B53" s="15"/>
      <c r="C53" s="20"/>
      <c r="D53" s="20"/>
    </row>
    <row r="54" spans="1:15" ht="20.25" x14ac:dyDescent="0.25">
      <c r="A54" s="89"/>
      <c r="B54" s="15"/>
      <c r="C54" s="20"/>
      <c r="D54" s="20"/>
    </row>
    <row r="55" spans="1:15" ht="20.25" x14ac:dyDescent="0.25">
      <c r="A55" s="89"/>
      <c r="B55" s="15"/>
      <c r="C55" s="20"/>
      <c r="D55" s="20"/>
    </row>
    <row r="56" spans="1:15" ht="20.25" x14ac:dyDescent="0.25">
      <c r="A56" s="89"/>
      <c r="B56" s="15"/>
      <c r="C56" s="20"/>
      <c r="D56" s="20"/>
    </row>
    <row r="57" spans="1:15" ht="20.25" x14ac:dyDescent="0.25">
      <c r="A57" s="89"/>
      <c r="B57" s="15"/>
      <c r="C57" s="20"/>
      <c r="D57" s="20"/>
    </row>
    <row r="58" spans="1:15" ht="20.25" x14ac:dyDescent="0.25">
      <c r="A58" s="89"/>
      <c r="B58" s="15"/>
      <c r="C58" s="20"/>
      <c r="D58" s="20"/>
    </row>
    <row r="59" spans="1:15" ht="20.25" x14ac:dyDescent="0.25">
      <c r="A59" s="89"/>
      <c r="B59" s="15"/>
      <c r="C59" s="20"/>
      <c r="D59" s="20"/>
    </row>
    <row r="60" spans="1:15" ht="20.25" x14ac:dyDescent="0.25">
      <c r="A60" s="89"/>
      <c r="B60" s="15"/>
      <c r="C60" s="20"/>
      <c r="D60" s="20"/>
    </row>
    <row r="61" spans="1:15" ht="20.25" x14ac:dyDescent="0.25">
      <c r="A61" s="89"/>
      <c r="B61" s="15"/>
      <c r="C61" s="20"/>
      <c r="D61" s="20"/>
    </row>
    <row r="62" spans="1:15" ht="20.25" x14ac:dyDescent="0.25">
      <c r="A62" s="89"/>
      <c r="B62" s="15"/>
      <c r="C62" s="20"/>
      <c r="D62" s="20"/>
    </row>
    <row r="63" spans="1:15" ht="20.25" x14ac:dyDescent="0.25">
      <c r="A63" s="89"/>
      <c r="B63" s="15"/>
      <c r="C63" s="20"/>
      <c r="D63" s="20"/>
    </row>
    <row r="64" spans="1:15" ht="20.25" x14ac:dyDescent="0.25">
      <c r="A64" s="89"/>
      <c r="B64" s="15"/>
      <c r="C64" s="20"/>
      <c r="D64" s="20"/>
    </row>
    <row r="65" spans="1:4" ht="20.25" x14ac:dyDescent="0.25">
      <c r="A65" s="89"/>
      <c r="B65" s="15"/>
      <c r="C65" s="20"/>
      <c r="D65" s="20"/>
    </row>
    <row r="66" spans="1:4" ht="20.25" x14ac:dyDescent="0.25">
      <c r="A66" s="89"/>
      <c r="B66" s="15"/>
      <c r="C66" s="20"/>
      <c r="D66" s="20"/>
    </row>
    <row r="67" spans="1:4" ht="20.25" x14ac:dyDescent="0.25">
      <c r="A67" s="89"/>
      <c r="B67" s="15"/>
      <c r="C67" s="20"/>
      <c r="D67" s="20"/>
    </row>
    <row r="68" spans="1:4" ht="20.25" x14ac:dyDescent="0.25">
      <c r="A68" s="89"/>
      <c r="B68" s="15"/>
      <c r="C68" s="20"/>
      <c r="D68" s="20"/>
    </row>
    <row r="69" spans="1:4" ht="20.25" x14ac:dyDescent="0.25">
      <c r="A69" s="89"/>
      <c r="B69" s="15"/>
      <c r="C69" s="20"/>
      <c r="D69" s="20"/>
    </row>
    <row r="70" spans="1:4" ht="20.25" x14ac:dyDescent="0.25">
      <c r="A70" s="89"/>
      <c r="B70" s="15"/>
      <c r="C70" s="20"/>
      <c r="D70" s="20"/>
    </row>
    <row r="71" spans="1:4" ht="20.25" x14ac:dyDescent="0.25">
      <c r="A71" s="89"/>
      <c r="B71" s="15"/>
      <c r="C71" s="20"/>
      <c r="D71" s="20"/>
    </row>
    <row r="72" spans="1:4" ht="20.25" x14ac:dyDescent="0.25">
      <c r="A72" s="89"/>
      <c r="B72" s="15"/>
      <c r="C72" s="20"/>
      <c r="D72" s="20"/>
    </row>
    <row r="73" spans="1:4" ht="20.25" x14ac:dyDescent="0.25">
      <c r="A73" s="89"/>
      <c r="B73" s="15"/>
      <c r="C73" s="20"/>
      <c r="D73" s="20"/>
    </row>
    <row r="74" spans="1:4" ht="20.25" x14ac:dyDescent="0.25">
      <c r="A74" s="89"/>
      <c r="B74" s="15"/>
      <c r="C74" s="20"/>
      <c r="D74" s="20"/>
    </row>
    <row r="75" spans="1:4" ht="20.25" x14ac:dyDescent="0.25">
      <c r="A75" s="89"/>
      <c r="B75" s="15"/>
      <c r="C75" s="20"/>
      <c r="D75" s="20"/>
    </row>
    <row r="76" spans="1:4" ht="20.25" x14ac:dyDescent="0.25">
      <c r="A76" s="89"/>
      <c r="B76" s="15"/>
      <c r="C76" s="20"/>
      <c r="D76" s="20"/>
    </row>
    <row r="77" spans="1:4" ht="20.25" x14ac:dyDescent="0.25">
      <c r="A77" s="89"/>
      <c r="B77" s="15"/>
      <c r="C77" s="20"/>
      <c r="D77" s="20"/>
    </row>
    <row r="78" spans="1:4" ht="20.25" x14ac:dyDescent="0.25">
      <c r="A78" s="89"/>
      <c r="B78" s="15"/>
      <c r="C78" s="20"/>
      <c r="D78" s="20"/>
    </row>
    <row r="79" spans="1:4" ht="20.25" x14ac:dyDescent="0.25">
      <c r="A79" s="89"/>
      <c r="B79" s="15"/>
      <c r="C79" s="20"/>
      <c r="D79" s="20"/>
    </row>
    <row r="80" spans="1:4" ht="20.25" x14ac:dyDescent="0.25">
      <c r="A80" s="89"/>
      <c r="B80" s="15"/>
      <c r="C80" s="20"/>
      <c r="D80" s="20"/>
    </row>
    <row r="81" spans="1:4" ht="20.25" x14ac:dyDescent="0.25">
      <c r="A81" s="89"/>
      <c r="B81" s="15"/>
      <c r="C81" s="20"/>
      <c r="D81" s="20"/>
    </row>
    <row r="82" spans="1:4" ht="20.25" x14ac:dyDescent="0.25">
      <c r="A82" s="89"/>
      <c r="B82" s="15"/>
      <c r="C82" s="20"/>
      <c r="D82" s="20"/>
    </row>
    <row r="83" spans="1:4" ht="20.25" x14ac:dyDescent="0.25">
      <c r="A83" s="89"/>
      <c r="B83" s="15"/>
      <c r="C83" s="20"/>
      <c r="D83" s="20"/>
    </row>
    <row r="84" spans="1:4" ht="20.25" x14ac:dyDescent="0.25">
      <c r="A84" s="89"/>
      <c r="B84" s="15"/>
      <c r="C84" s="20"/>
      <c r="D84" s="20"/>
    </row>
    <row r="85" spans="1:4" ht="20.25" x14ac:dyDescent="0.25">
      <c r="A85" s="89"/>
      <c r="B85" s="15"/>
      <c r="C85" s="20"/>
      <c r="D85" s="20"/>
    </row>
    <row r="86" spans="1:4" ht="20.25" x14ac:dyDescent="0.25">
      <c r="A86" s="89"/>
      <c r="B86" s="15"/>
      <c r="C86" s="20"/>
      <c r="D86" s="20"/>
    </row>
    <row r="87" spans="1:4" ht="20.25" x14ac:dyDescent="0.25">
      <c r="A87" s="89"/>
      <c r="B87" s="15"/>
      <c r="C87" s="20"/>
      <c r="D87" s="20"/>
    </row>
    <row r="88" spans="1:4" ht="20.25" x14ac:dyDescent="0.25">
      <c r="A88" s="89"/>
      <c r="B88" s="15"/>
      <c r="C88" s="20"/>
      <c r="D88" s="20"/>
    </row>
    <row r="89" spans="1:4" ht="20.25" x14ac:dyDescent="0.25">
      <c r="A89" s="89"/>
      <c r="B89" s="15"/>
      <c r="C89" s="20"/>
      <c r="D89" s="20"/>
    </row>
    <row r="90" spans="1:4" ht="20.25" x14ac:dyDescent="0.25">
      <c r="A90" s="89"/>
      <c r="B90" s="15"/>
      <c r="C90" s="20"/>
      <c r="D90" s="20"/>
    </row>
    <row r="91" spans="1:4" ht="20.25" x14ac:dyDescent="0.25">
      <c r="A91" s="89"/>
      <c r="B91" s="15"/>
      <c r="C91" s="20"/>
      <c r="D91" s="20"/>
    </row>
    <row r="92" spans="1:4" ht="20.25" x14ac:dyDescent="0.25">
      <c r="A92" s="89"/>
      <c r="B92" s="15"/>
      <c r="C92" s="20"/>
      <c r="D92" s="20"/>
    </row>
    <row r="93" spans="1:4" ht="20.25" x14ac:dyDescent="0.25">
      <c r="A93" s="89"/>
      <c r="B93" s="15"/>
      <c r="C93" s="20"/>
      <c r="D93" s="20"/>
    </row>
    <row r="94" spans="1:4" ht="20.25" x14ac:dyDescent="0.25">
      <c r="A94" s="89"/>
      <c r="B94" s="15"/>
      <c r="C94" s="20"/>
      <c r="D94" s="20"/>
    </row>
    <row r="95" spans="1:4" ht="20.25" x14ac:dyDescent="0.25">
      <c r="A95" s="89"/>
      <c r="B95" s="15"/>
      <c r="C95" s="20"/>
      <c r="D95" s="20"/>
    </row>
    <row r="96" spans="1:4" ht="20.25" x14ac:dyDescent="0.25">
      <c r="A96" s="89"/>
      <c r="B96" s="15"/>
      <c r="C96" s="20"/>
      <c r="D96" s="20"/>
    </row>
    <row r="97" spans="1:4" ht="20.25" x14ac:dyDescent="0.25">
      <c r="A97" s="89"/>
      <c r="B97" s="15"/>
      <c r="C97" s="20"/>
      <c r="D97" s="20"/>
    </row>
    <row r="98" spans="1:4" ht="20.25" x14ac:dyDescent="0.25">
      <c r="A98" s="89"/>
      <c r="B98" s="15"/>
      <c r="C98" s="20"/>
      <c r="D98" s="20"/>
    </row>
    <row r="99" spans="1:4" ht="20.25" x14ac:dyDescent="0.25">
      <c r="A99" s="89"/>
      <c r="B99" s="15"/>
      <c r="C99" s="20"/>
      <c r="D99" s="20"/>
    </row>
    <row r="100" spans="1:4" ht="20.25" x14ac:dyDescent="0.25">
      <c r="A100" s="89"/>
      <c r="B100" s="15"/>
      <c r="C100" s="20"/>
      <c r="D100" s="20"/>
    </row>
    <row r="101" spans="1:4" ht="20.25" x14ac:dyDescent="0.25">
      <c r="A101" s="89"/>
      <c r="B101" s="15"/>
      <c r="C101" s="20"/>
      <c r="D101" s="20"/>
    </row>
    <row r="102" spans="1:4" ht="20.25" x14ac:dyDescent="0.25">
      <c r="A102" s="89"/>
      <c r="B102" s="15"/>
      <c r="C102" s="20"/>
      <c r="D102" s="20"/>
    </row>
    <row r="103" spans="1:4" ht="20.25" x14ac:dyDescent="0.25">
      <c r="A103" s="89"/>
      <c r="B103" s="15"/>
      <c r="C103" s="20"/>
      <c r="D103" s="20"/>
    </row>
    <row r="104" spans="1:4" ht="20.25" x14ac:dyDescent="0.25">
      <c r="A104" s="89"/>
      <c r="B104" s="15"/>
      <c r="C104" s="20"/>
      <c r="D104" s="20"/>
    </row>
    <row r="105" spans="1:4" ht="20.25" x14ac:dyDescent="0.25">
      <c r="A105" s="89"/>
      <c r="B105" s="15"/>
      <c r="C105" s="20"/>
      <c r="D105" s="20"/>
    </row>
    <row r="106" spans="1:4" ht="20.25" x14ac:dyDescent="0.25">
      <c r="A106" s="89"/>
      <c r="B106" s="15"/>
      <c r="C106" s="20"/>
      <c r="D106" s="20"/>
    </row>
    <row r="107" spans="1:4" ht="20.25" x14ac:dyDescent="0.25">
      <c r="A107" s="89"/>
      <c r="B107" s="15"/>
      <c r="C107" s="20"/>
      <c r="D107" s="20"/>
    </row>
    <row r="108" spans="1:4" ht="20.25" x14ac:dyDescent="0.25">
      <c r="A108" s="89"/>
      <c r="B108" s="15"/>
      <c r="C108" s="20"/>
      <c r="D108" s="20"/>
    </row>
    <row r="109" spans="1:4" ht="20.25" x14ac:dyDescent="0.25">
      <c r="A109" s="89"/>
      <c r="B109" s="15"/>
      <c r="C109" s="20"/>
      <c r="D109" s="20"/>
    </row>
    <row r="110" spans="1:4" ht="20.25" x14ac:dyDescent="0.25">
      <c r="A110" s="89"/>
      <c r="B110" s="15"/>
      <c r="C110" s="20"/>
      <c r="D110" s="20"/>
    </row>
    <row r="111" spans="1:4" ht="20.25" x14ac:dyDescent="0.25">
      <c r="A111" s="89"/>
      <c r="B111" s="15"/>
      <c r="C111" s="20"/>
      <c r="D111" s="20"/>
    </row>
    <row r="112" spans="1:4" ht="20.25" x14ac:dyDescent="0.25">
      <c r="A112" s="89"/>
      <c r="B112" s="15"/>
      <c r="C112" s="20"/>
      <c r="D112" s="20"/>
    </row>
    <row r="113" spans="1:4" ht="20.25" x14ac:dyDescent="0.25">
      <c r="A113" s="89"/>
      <c r="B113" s="15"/>
      <c r="C113" s="20"/>
      <c r="D113" s="20"/>
    </row>
    <row r="114" spans="1:4" ht="20.25" x14ac:dyDescent="0.25">
      <c r="A114" s="89"/>
      <c r="B114" s="15"/>
      <c r="C114" s="20"/>
      <c r="D114" s="20"/>
    </row>
    <row r="115" spans="1:4" ht="20.25" x14ac:dyDescent="0.25">
      <c r="A115" s="89"/>
      <c r="B115" s="15"/>
      <c r="C115" s="20"/>
      <c r="D115" s="20"/>
    </row>
    <row r="116" spans="1:4" ht="20.25" x14ac:dyDescent="0.25">
      <c r="A116" s="89"/>
      <c r="B116" s="15"/>
      <c r="C116" s="20"/>
      <c r="D116" s="20"/>
    </row>
    <row r="117" spans="1:4" ht="20.25" x14ac:dyDescent="0.25">
      <c r="A117" s="89"/>
      <c r="B117" s="15"/>
      <c r="C117" s="20"/>
      <c r="D117" s="20"/>
    </row>
    <row r="118" spans="1:4" ht="20.25" x14ac:dyDescent="0.25">
      <c r="A118" s="89"/>
      <c r="B118" s="15"/>
      <c r="C118" s="20"/>
      <c r="D118" s="20"/>
    </row>
    <row r="119" spans="1:4" ht="20.25" x14ac:dyDescent="0.25">
      <c r="A119" s="89"/>
      <c r="B119" s="15"/>
      <c r="C119" s="20"/>
      <c r="D119" s="20"/>
    </row>
    <row r="120" spans="1:4" ht="20.25" x14ac:dyDescent="0.25">
      <c r="A120" s="89"/>
      <c r="B120" s="15"/>
      <c r="C120" s="20"/>
      <c r="D120" s="20"/>
    </row>
    <row r="121" spans="1:4" ht="20.25" x14ac:dyDescent="0.25">
      <c r="A121" s="89"/>
      <c r="B121" s="15"/>
      <c r="C121" s="20"/>
      <c r="D121" s="20"/>
    </row>
    <row r="122" spans="1:4" ht="20.25" x14ac:dyDescent="0.25">
      <c r="A122" s="89"/>
      <c r="B122" s="15"/>
      <c r="C122" s="20"/>
      <c r="D122" s="20"/>
    </row>
    <row r="123" spans="1:4" ht="20.25" x14ac:dyDescent="0.25">
      <c r="A123" s="89"/>
      <c r="B123" s="15"/>
      <c r="C123" s="20"/>
      <c r="D123" s="20"/>
    </row>
    <row r="124" spans="1:4" ht="20.25" x14ac:dyDescent="0.25">
      <c r="A124" s="89"/>
      <c r="B124" s="15"/>
      <c r="C124" s="20"/>
      <c r="D124" s="20"/>
    </row>
    <row r="125" spans="1:4" ht="20.25" x14ac:dyDescent="0.25">
      <c r="A125" s="89"/>
      <c r="B125" s="15"/>
      <c r="C125" s="20"/>
      <c r="D125" s="20"/>
    </row>
    <row r="126" spans="1:4" ht="20.25" x14ac:dyDescent="0.25">
      <c r="A126" s="89"/>
      <c r="B126" s="15"/>
      <c r="C126" s="20"/>
      <c r="D126" s="20"/>
    </row>
    <row r="127" spans="1:4" ht="20.25" x14ac:dyDescent="0.25">
      <c r="A127" s="89"/>
      <c r="B127" s="15"/>
      <c r="C127" s="20"/>
      <c r="D127" s="20"/>
    </row>
    <row r="128" spans="1:4" ht="20.25" x14ac:dyDescent="0.25">
      <c r="A128" s="89"/>
      <c r="B128" s="15"/>
      <c r="C128" s="20"/>
      <c r="D128" s="20"/>
    </row>
    <row r="129" spans="1:4" ht="20.25" x14ac:dyDescent="0.25">
      <c r="A129" s="89"/>
      <c r="B129" s="15"/>
      <c r="C129" s="20"/>
      <c r="D129" s="20"/>
    </row>
    <row r="130" spans="1:4" ht="20.25" x14ac:dyDescent="0.25">
      <c r="A130" s="89"/>
      <c r="B130" s="15"/>
      <c r="C130" s="20"/>
      <c r="D130" s="20"/>
    </row>
    <row r="131" spans="1:4" ht="20.25" x14ac:dyDescent="0.25">
      <c r="A131" s="89"/>
      <c r="B131" s="15"/>
      <c r="C131" s="20"/>
      <c r="D131" s="20"/>
    </row>
    <row r="132" spans="1:4" ht="20.25" x14ac:dyDescent="0.25">
      <c r="A132" s="89"/>
      <c r="B132" s="15"/>
      <c r="C132" s="20"/>
      <c r="D132" s="20"/>
    </row>
    <row r="133" spans="1:4" ht="20.25" x14ac:dyDescent="0.25">
      <c r="A133" s="89"/>
      <c r="B133" s="15"/>
      <c r="C133" s="20"/>
      <c r="D133" s="20"/>
    </row>
    <row r="134" spans="1:4" ht="20.25" x14ac:dyDescent="0.25">
      <c r="A134" s="89"/>
      <c r="B134" s="15"/>
      <c r="C134" s="20"/>
      <c r="D134" s="20"/>
    </row>
    <row r="135" spans="1:4" ht="20.25" x14ac:dyDescent="0.25">
      <c r="A135" s="89"/>
      <c r="B135" s="15"/>
      <c r="C135" s="20"/>
      <c r="D135" s="20"/>
    </row>
    <row r="136" spans="1:4" ht="20.25" x14ac:dyDescent="0.25">
      <c r="A136" s="89"/>
      <c r="B136" s="15"/>
      <c r="C136" s="20"/>
      <c r="D136" s="20"/>
    </row>
    <row r="137" spans="1:4" ht="20.25" x14ac:dyDescent="0.25">
      <c r="A137" s="89"/>
      <c r="B137" s="15"/>
      <c r="C137" s="20"/>
      <c r="D137" s="20"/>
    </row>
    <row r="138" spans="1:4" ht="20.25" x14ac:dyDescent="0.25">
      <c r="A138" s="89"/>
      <c r="B138" s="15"/>
      <c r="C138" s="20"/>
      <c r="D138" s="20"/>
    </row>
    <row r="139" spans="1:4" ht="20.25" x14ac:dyDescent="0.25">
      <c r="A139" s="89"/>
      <c r="B139" s="15"/>
      <c r="C139" s="20"/>
      <c r="D139" s="20"/>
    </row>
    <row r="140" spans="1:4" ht="20.25" x14ac:dyDescent="0.25">
      <c r="A140" s="89"/>
      <c r="B140" s="15"/>
      <c r="C140" s="20"/>
      <c r="D140" s="20"/>
    </row>
    <row r="141" spans="1:4" ht="20.25" x14ac:dyDescent="0.25">
      <c r="A141" s="89"/>
      <c r="B141" s="15"/>
      <c r="C141" s="20"/>
      <c r="D141" s="20"/>
    </row>
    <row r="142" spans="1:4" ht="20.25" x14ac:dyDescent="0.25">
      <c r="A142" s="89"/>
      <c r="B142" s="15"/>
      <c r="C142" s="20"/>
      <c r="D142" s="20"/>
    </row>
    <row r="143" spans="1:4" ht="20.25" x14ac:dyDescent="0.25">
      <c r="A143" s="89"/>
      <c r="B143" s="15"/>
      <c r="C143" s="20"/>
      <c r="D143" s="20"/>
    </row>
    <row r="144" spans="1:4" ht="20.25" x14ac:dyDescent="0.25">
      <c r="A144" s="89"/>
      <c r="B144" s="15"/>
      <c r="C144" s="20"/>
      <c r="D144" s="20"/>
    </row>
    <row r="145" spans="1:4" ht="20.25" x14ac:dyDescent="0.25">
      <c r="A145" s="89"/>
      <c r="B145" s="15"/>
      <c r="C145" s="20"/>
      <c r="D145" s="20"/>
    </row>
    <row r="146" spans="1:4" ht="20.25" x14ac:dyDescent="0.25">
      <c r="A146" s="89"/>
      <c r="B146" s="15"/>
      <c r="C146" s="20"/>
      <c r="D146" s="20"/>
    </row>
    <row r="147" spans="1:4" ht="20.25" x14ac:dyDescent="0.25">
      <c r="A147" s="89"/>
      <c r="B147" s="15"/>
      <c r="C147" s="20"/>
      <c r="D147" s="20"/>
    </row>
    <row r="148" spans="1:4" ht="20.25" x14ac:dyDescent="0.25">
      <c r="A148" s="89"/>
      <c r="B148" s="15"/>
      <c r="C148" s="20"/>
      <c r="D148" s="20"/>
    </row>
    <row r="149" spans="1:4" ht="20.25" x14ac:dyDescent="0.25">
      <c r="A149" s="89"/>
      <c r="B149" s="15"/>
      <c r="C149" s="20"/>
      <c r="D149" s="20"/>
    </row>
    <row r="150" spans="1:4" ht="20.25" x14ac:dyDescent="0.25">
      <c r="A150" s="89"/>
      <c r="B150" s="15"/>
      <c r="C150" s="20"/>
      <c r="D150" s="20"/>
    </row>
    <row r="151" spans="1:4" ht="20.25" x14ac:dyDescent="0.25">
      <c r="A151" s="89"/>
      <c r="B151" s="15"/>
      <c r="C151" s="20"/>
      <c r="D151" s="20"/>
    </row>
    <row r="152" spans="1:4" ht="20.25" x14ac:dyDescent="0.25">
      <c r="A152" s="89"/>
      <c r="B152" s="15"/>
      <c r="C152" s="20"/>
      <c r="D152" s="20"/>
    </row>
    <row r="153" spans="1:4" ht="20.25" x14ac:dyDescent="0.25">
      <c r="A153" s="89"/>
      <c r="B153" s="15"/>
      <c r="C153" s="20"/>
      <c r="D153" s="20"/>
    </row>
    <row r="154" spans="1:4" ht="20.25" x14ac:dyDescent="0.25">
      <c r="A154" s="89"/>
      <c r="B154" s="15"/>
      <c r="C154" s="20"/>
      <c r="D154" s="20"/>
    </row>
    <row r="155" spans="1:4" ht="20.25" x14ac:dyDescent="0.25">
      <c r="A155" s="89"/>
      <c r="B155" s="15"/>
      <c r="C155" s="20"/>
      <c r="D155" s="20"/>
    </row>
    <row r="156" spans="1:4" ht="20.25" x14ac:dyDescent="0.25">
      <c r="A156" s="89"/>
      <c r="B156" s="15"/>
      <c r="C156" s="20"/>
      <c r="D156" s="20"/>
    </row>
    <row r="157" spans="1:4" ht="20.25" x14ac:dyDescent="0.25">
      <c r="A157" s="89"/>
      <c r="B157" s="15"/>
      <c r="C157" s="20"/>
      <c r="D157" s="20"/>
    </row>
    <row r="158" spans="1:4" ht="20.25" x14ac:dyDescent="0.25">
      <c r="A158" s="89"/>
      <c r="B158" s="15"/>
      <c r="C158" s="20"/>
      <c r="D158" s="20"/>
    </row>
    <row r="159" spans="1:4" ht="20.25" x14ac:dyDescent="0.25">
      <c r="A159" s="89"/>
      <c r="B159" s="15"/>
      <c r="C159" s="20"/>
      <c r="D159" s="20"/>
    </row>
    <row r="160" spans="1:4" ht="20.25" x14ac:dyDescent="0.25">
      <c r="A160" s="89"/>
      <c r="B160" s="15"/>
      <c r="C160" s="20"/>
      <c r="D160" s="20"/>
    </row>
    <row r="161" spans="1:4" ht="20.25" x14ac:dyDescent="0.25">
      <c r="A161" s="89"/>
      <c r="B161" s="15"/>
      <c r="C161" s="20"/>
      <c r="D161" s="20"/>
    </row>
    <row r="162" spans="1:4" ht="20.25" x14ac:dyDescent="0.25">
      <c r="A162" s="89"/>
      <c r="B162" s="15"/>
      <c r="C162" s="20"/>
      <c r="D162" s="20"/>
    </row>
    <row r="163" spans="1:4" ht="20.25" x14ac:dyDescent="0.25">
      <c r="A163" s="89"/>
      <c r="B163" s="15"/>
      <c r="C163" s="20"/>
      <c r="D163" s="20"/>
    </row>
    <row r="164" spans="1:4" ht="20.25" x14ac:dyDescent="0.25">
      <c r="A164" s="89"/>
      <c r="B164" s="15"/>
      <c r="C164" s="20"/>
      <c r="D164" s="20"/>
    </row>
    <row r="165" spans="1:4" ht="20.25" x14ac:dyDescent="0.25">
      <c r="A165" s="89"/>
      <c r="B165" s="15"/>
      <c r="C165" s="20"/>
      <c r="D165" s="20"/>
    </row>
    <row r="166" spans="1:4" ht="20.25" x14ac:dyDescent="0.25">
      <c r="A166" s="89"/>
      <c r="B166" s="15"/>
      <c r="C166" s="20"/>
      <c r="D166" s="20"/>
    </row>
    <row r="167" spans="1:4" ht="20.25" x14ac:dyDescent="0.25">
      <c r="A167" s="89"/>
      <c r="B167" s="15"/>
      <c r="C167" s="20"/>
      <c r="D167" s="20"/>
    </row>
    <row r="168" spans="1:4" ht="20.25" x14ac:dyDescent="0.25">
      <c r="A168" s="89"/>
      <c r="B168" s="15"/>
      <c r="C168" s="20"/>
      <c r="D168" s="20"/>
    </row>
    <row r="169" spans="1:4" ht="20.25" x14ac:dyDescent="0.25">
      <c r="A169" s="89"/>
      <c r="B169" s="15"/>
      <c r="C169" s="20"/>
      <c r="D169" s="20"/>
    </row>
    <row r="170" spans="1:4" ht="20.25" x14ac:dyDescent="0.25">
      <c r="A170" s="89"/>
      <c r="B170" s="15"/>
      <c r="C170" s="20"/>
      <c r="D170" s="20"/>
    </row>
    <row r="171" spans="1:4" ht="20.25" x14ac:dyDescent="0.25">
      <c r="A171" s="89"/>
      <c r="B171" s="15"/>
      <c r="C171" s="20"/>
      <c r="D171" s="20"/>
    </row>
    <row r="172" spans="1:4" ht="20.25" x14ac:dyDescent="0.25">
      <c r="A172" s="89"/>
      <c r="B172" s="15"/>
      <c r="C172" s="20"/>
      <c r="D172" s="20"/>
    </row>
    <row r="173" spans="1:4" ht="20.25" x14ac:dyDescent="0.25">
      <c r="A173" s="89"/>
      <c r="B173" s="15"/>
      <c r="C173" s="20"/>
      <c r="D173" s="20"/>
    </row>
    <row r="174" spans="1:4" ht="20.25" x14ac:dyDescent="0.25">
      <c r="A174" s="89"/>
      <c r="B174" s="15"/>
      <c r="C174" s="20"/>
      <c r="D174" s="20"/>
    </row>
    <row r="175" spans="1:4" ht="20.25" x14ac:dyDescent="0.25">
      <c r="A175" s="89"/>
      <c r="B175" s="15"/>
      <c r="C175" s="20"/>
      <c r="D175" s="20"/>
    </row>
    <row r="176" spans="1:4" ht="20.25" x14ac:dyDescent="0.25">
      <c r="A176" s="89"/>
      <c r="B176" s="15"/>
      <c r="C176" s="20"/>
      <c r="D176" s="20"/>
    </row>
    <row r="177" spans="1:4" ht="20.25" x14ac:dyDescent="0.25">
      <c r="A177" s="89"/>
      <c r="B177" s="15"/>
      <c r="C177" s="20"/>
      <c r="D177" s="20"/>
    </row>
    <row r="178" spans="1:4" ht="20.25" x14ac:dyDescent="0.25">
      <c r="A178" s="89"/>
      <c r="B178" s="15"/>
      <c r="C178" s="20"/>
      <c r="D178" s="20"/>
    </row>
    <row r="179" spans="1:4" ht="20.25" x14ac:dyDescent="0.25">
      <c r="A179" s="89"/>
      <c r="B179" s="15"/>
      <c r="C179" s="20"/>
      <c r="D179" s="20"/>
    </row>
    <row r="180" spans="1:4" ht="20.25" x14ac:dyDescent="0.25">
      <c r="A180" s="89"/>
      <c r="B180" s="15"/>
      <c r="C180" s="20"/>
      <c r="D180" s="20"/>
    </row>
    <row r="181" spans="1:4" ht="20.25" x14ac:dyDescent="0.25">
      <c r="A181" s="89"/>
      <c r="B181" s="15"/>
      <c r="C181" s="20"/>
      <c r="D181" s="20"/>
    </row>
    <row r="182" spans="1:4" ht="20.25" x14ac:dyDescent="0.25">
      <c r="A182" s="89"/>
      <c r="B182" s="15"/>
      <c r="C182" s="20"/>
      <c r="D182" s="20"/>
    </row>
    <row r="183" spans="1:4" ht="20.25" x14ac:dyDescent="0.25">
      <c r="A183" s="89"/>
      <c r="B183" s="15"/>
      <c r="C183" s="20"/>
      <c r="D183" s="20"/>
    </row>
    <row r="184" spans="1:4" ht="20.25" x14ac:dyDescent="0.25">
      <c r="A184" s="89"/>
      <c r="B184" s="15"/>
      <c r="C184" s="20"/>
      <c r="D184" s="20"/>
    </row>
    <row r="185" spans="1:4" ht="20.25" x14ac:dyDescent="0.25">
      <c r="A185" s="89"/>
      <c r="B185" s="15"/>
      <c r="C185" s="20"/>
      <c r="D185" s="20"/>
    </row>
    <row r="186" spans="1:4" ht="20.25" x14ac:dyDescent="0.25">
      <c r="A186" s="89"/>
      <c r="B186" s="15"/>
      <c r="C186" s="20"/>
      <c r="D186" s="20"/>
    </row>
    <row r="187" spans="1:4" ht="20.25" x14ac:dyDescent="0.25">
      <c r="A187" s="89"/>
      <c r="B187" s="15"/>
      <c r="C187" s="20"/>
      <c r="D187" s="20"/>
    </row>
    <row r="188" spans="1:4" ht="20.25" x14ac:dyDescent="0.25">
      <c r="A188" s="89"/>
      <c r="B188" s="15"/>
      <c r="C188" s="20"/>
      <c r="D188" s="20"/>
    </row>
    <row r="189" spans="1:4" ht="20.25" x14ac:dyDescent="0.25">
      <c r="A189" s="89"/>
      <c r="B189" s="15"/>
      <c r="C189" s="20"/>
      <c r="D189" s="20"/>
    </row>
    <row r="190" spans="1:4" ht="20.25" x14ac:dyDescent="0.25">
      <c r="A190" s="89"/>
      <c r="B190" s="15"/>
      <c r="C190" s="20"/>
      <c r="D190" s="20"/>
    </row>
    <row r="191" spans="1:4" ht="20.25" x14ac:dyDescent="0.25">
      <c r="A191" s="89"/>
      <c r="B191" s="15"/>
      <c r="C191" s="20"/>
      <c r="D191" s="20"/>
    </row>
    <row r="192" spans="1:4" ht="20.25" x14ac:dyDescent="0.25">
      <c r="A192" s="89"/>
      <c r="B192" s="15"/>
      <c r="C192" s="20"/>
      <c r="D192" s="20"/>
    </row>
    <row r="193" spans="1:4" ht="20.25" x14ac:dyDescent="0.25">
      <c r="A193" s="89"/>
      <c r="B193" s="15"/>
      <c r="C193" s="20"/>
      <c r="D193" s="20"/>
    </row>
    <row r="194" spans="1:4" ht="20.25" x14ac:dyDescent="0.25">
      <c r="A194" s="89"/>
      <c r="B194" s="15"/>
      <c r="C194" s="20"/>
      <c r="D194" s="20"/>
    </row>
    <row r="195" spans="1:4" ht="20.25" x14ac:dyDescent="0.25">
      <c r="A195" s="89"/>
      <c r="B195" s="15"/>
      <c r="C195" s="20"/>
      <c r="D195" s="20"/>
    </row>
    <row r="196" spans="1:4" ht="20.25" x14ac:dyDescent="0.25">
      <c r="A196" s="89"/>
      <c r="B196" s="15"/>
      <c r="C196" s="20"/>
      <c r="D196" s="20"/>
    </row>
    <row r="197" spans="1:4" ht="20.25" x14ac:dyDescent="0.25">
      <c r="A197" s="89"/>
      <c r="B197" s="15"/>
      <c r="C197" s="20"/>
      <c r="D197" s="20"/>
    </row>
    <row r="198" spans="1:4" ht="20.25" x14ac:dyDescent="0.25">
      <c r="A198" s="89"/>
      <c r="B198" s="15"/>
      <c r="C198" s="20"/>
      <c r="D198" s="20"/>
    </row>
    <row r="199" spans="1:4" ht="20.25" x14ac:dyDescent="0.25">
      <c r="A199" s="89"/>
      <c r="B199" s="15"/>
      <c r="C199" s="20"/>
      <c r="D199" s="20"/>
    </row>
    <row r="200" spans="1:4" ht="20.25" x14ac:dyDescent="0.25">
      <c r="A200" s="89"/>
      <c r="B200" s="15"/>
      <c r="C200" s="20"/>
      <c r="D200" s="20"/>
    </row>
    <row r="201" spans="1:4" ht="20.25" x14ac:dyDescent="0.25">
      <c r="A201" s="89"/>
      <c r="B201" s="15"/>
      <c r="C201" s="20"/>
      <c r="D201" s="20"/>
    </row>
    <row r="202" spans="1:4" ht="20.25" x14ac:dyDescent="0.25">
      <c r="A202" s="89"/>
      <c r="B202" s="15"/>
      <c r="C202" s="20"/>
      <c r="D202" s="20"/>
    </row>
    <row r="203" spans="1:4" ht="20.25" x14ac:dyDescent="0.25">
      <c r="A203" s="89"/>
      <c r="B203" s="15"/>
      <c r="C203" s="20"/>
      <c r="D203" s="20"/>
    </row>
    <row r="204" spans="1:4" ht="20.25" x14ac:dyDescent="0.25">
      <c r="A204" s="89"/>
      <c r="B204" s="15"/>
      <c r="C204" s="20"/>
      <c r="D204" s="20"/>
    </row>
    <row r="205" spans="1:4" ht="20.25" x14ac:dyDescent="0.25">
      <c r="A205" s="89"/>
      <c r="B205" s="15"/>
      <c r="C205" s="20"/>
      <c r="D205" s="20"/>
    </row>
    <row r="206" spans="1:4" ht="20.25" x14ac:dyDescent="0.25">
      <c r="A206" s="89"/>
      <c r="B206" s="15"/>
      <c r="C206" s="20"/>
      <c r="D206" s="20"/>
    </row>
    <row r="207" spans="1:4" ht="20.25" x14ac:dyDescent="0.25">
      <c r="A207" s="89"/>
      <c r="B207" s="15"/>
      <c r="C207" s="20"/>
      <c r="D207" s="20"/>
    </row>
    <row r="208" spans="1:4" x14ac:dyDescent="0.25">
      <c r="A208" s="69"/>
      <c r="B208" s="15"/>
      <c r="C208" s="15"/>
      <c r="D208" s="15"/>
    </row>
    <row r="209" spans="1:8" ht="20.25" x14ac:dyDescent="0.25">
      <c r="A209" s="69"/>
      <c r="B209" s="16" t="s">
        <v>87</v>
      </c>
      <c r="C209" s="16" t="s">
        <v>141</v>
      </c>
      <c r="D209" s="19" t="s">
        <v>87</v>
      </c>
      <c r="E209" s="19" t="s">
        <v>141</v>
      </c>
    </row>
    <row r="210" spans="1:8" ht="21" x14ac:dyDescent="0.35">
      <c r="A210" s="69"/>
      <c r="B210" s="17" t="s">
        <v>89</v>
      </c>
      <c r="C210" s="17" t="s">
        <v>57</v>
      </c>
      <c r="D210" t="s">
        <v>89</v>
      </c>
      <c r="F210" t="str">
        <f>IF(NOT(ISBLANK(D210)),D210,IF(NOT(ISBLANK(E210)),"     "&amp;E210,FALSE))</f>
        <v>Afectación Económica o presupuestal</v>
      </c>
      <c r="G210" t="s">
        <v>89</v>
      </c>
      <c r="H210" t="str">
        <f ca="1">IF(NOT(ISERROR(MATCH(G210,_xlfn.ANCHORARRAY(B221),0))),F223&amp;"Por favor no seleccionar los criterios de impacto",G210)</f>
        <v>Afectación Económica o presupuestal</v>
      </c>
    </row>
    <row r="211" spans="1:8" ht="21" x14ac:dyDescent="0.35">
      <c r="A211" s="69"/>
      <c r="B211" s="17" t="s">
        <v>89</v>
      </c>
      <c r="C211" s="17" t="s">
        <v>92</v>
      </c>
      <c r="E211" t="s">
        <v>57</v>
      </c>
      <c r="F211" t="str">
        <f t="shared" ref="F211:F221" si="0">IF(NOT(ISBLANK(D211)),D211,IF(NOT(ISBLANK(E211)),"     "&amp;E211,FALSE))</f>
        <v xml:space="preserve">     Afectación menor a 10 SMLMV .</v>
      </c>
    </row>
    <row r="212" spans="1:8" ht="21" x14ac:dyDescent="0.35">
      <c r="A212" s="69"/>
      <c r="B212" s="17" t="s">
        <v>89</v>
      </c>
      <c r="C212" s="17" t="s">
        <v>93</v>
      </c>
      <c r="E212" t="s">
        <v>92</v>
      </c>
      <c r="F212" t="str">
        <f t="shared" si="0"/>
        <v xml:space="preserve">     Entre 10 y 50 SMLMV </v>
      </c>
    </row>
    <row r="213" spans="1:8" ht="21" x14ac:dyDescent="0.35">
      <c r="A213" s="69"/>
      <c r="B213" s="17" t="s">
        <v>89</v>
      </c>
      <c r="C213" s="17" t="s">
        <v>94</v>
      </c>
      <c r="E213" t="s">
        <v>93</v>
      </c>
      <c r="F213" t="str">
        <f t="shared" si="0"/>
        <v xml:space="preserve">     Entre 50 y 100 SMLMV </v>
      </c>
    </row>
    <row r="214" spans="1:8" ht="21" x14ac:dyDescent="0.35">
      <c r="A214" s="69"/>
      <c r="B214" s="17" t="s">
        <v>89</v>
      </c>
      <c r="C214" s="17" t="s">
        <v>95</v>
      </c>
      <c r="E214" t="s">
        <v>94</v>
      </c>
      <c r="F214" t="str">
        <f t="shared" si="0"/>
        <v xml:space="preserve">     Entre 100 y 500 SMLMV </v>
      </c>
    </row>
    <row r="215" spans="1:8" ht="21" x14ac:dyDescent="0.35">
      <c r="A215" s="69"/>
      <c r="B215" s="17" t="s">
        <v>56</v>
      </c>
      <c r="C215" s="17" t="s">
        <v>96</v>
      </c>
      <c r="E215" t="s">
        <v>95</v>
      </c>
      <c r="F215" t="str">
        <f t="shared" si="0"/>
        <v xml:space="preserve">     Mayor a 500 SMLMV </v>
      </c>
    </row>
    <row r="216" spans="1:8" ht="21" x14ac:dyDescent="0.35">
      <c r="A216" s="69"/>
      <c r="B216" s="17" t="s">
        <v>56</v>
      </c>
      <c r="C216" s="17" t="s">
        <v>97</v>
      </c>
      <c r="D216" t="s">
        <v>56</v>
      </c>
      <c r="F216" t="str">
        <f t="shared" si="0"/>
        <v>Pérdida Reputacional</v>
      </c>
    </row>
    <row r="217" spans="1:8" ht="21" x14ac:dyDescent="0.35">
      <c r="A217" s="69"/>
      <c r="B217" s="17" t="s">
        <v>56</v>
      </c>
      <c r="C217" s="17" t="s">
        <v>99</v>
      </c>
      <c r="E217" t="s">
        <v>96</v>
      </c>
      <c r="F217" t="str">
        <f t="shared" si="0"/>
        <v xml:space="preserve">     El riesgo afecta la imagen de alguna área de la organización</v>
      </c>
    </row>
    <row r="218" spans="1:8" ht="21" x14ac:dyDescent="0.35">
      <c r="A218" s="69"/>
      <c r="B218" s="17" t="s">
        <v>56</v>
      </c>
      <c r="C218" s="17" t="s">
        <v>98</v>
      </c>
      <c r="E218" t="s">
        <v>97</v>
      </c>
      <c r="F218" t="str">
        <f t="shared" si="0"/>
        <v xml:space="preserve">     El riesgo afecta la imagen de la entidad internamente, de conocimiento general, nivel interno, de junta dircetiva y accionistas y/o de provedores</v>
      </c>
    </row>
    <row r="219" spans="1:8" ht="21" x14ac:dyDescent="0.35">
      <c r="A219" s="69"/>
      <c r="B219" s="17" t="s">
        <v>56</v>
      </c>
      <c r="C219" s="17" t="s">
        <v>117</v>
      </c>
      <c r="E219" t="s">
        <v>99</v>
      </c>
      <c r="F219" t="str">
        <f t="shared" si="0"/>
        <v xml:space="preserve">     El riesgo afecta la imagen de la entidad con algunos usuarios de relevancia frente al logro de los objetivos</v>
      </c>
    </row>
    <row r="220" spans="1:8" x14ac:dyDescent="0.25">
      <c r="A220" s="69"/>
      <c r="B220" s="18"/>
      <c r="C220" s="18"/>
      <c r="E220" t="s">
        <v>98</v>
      </c>
      <c r="F220" t="str">
        <f t="shared" si="0"/>
        <v xml:space="preserve">     El riesgo afecta la imagen de de la entidad con efecto publicitario sostenido a nivel de sector administrativo, nivel departamental o municipal</v>
      </c>
    </row>
    <row r="221" spans="1:8" x14ac:dyDescent="0.25">
      <c r="A221" s="69"/>
      <c r="B221" s="18" t="e" cm="1">
        <f t="array" aca="1" ref="B221:B223" ca="1">_xlfn.UNIQUE(Tabla1[[#All],[Criterios]])</f>
        <v>#NAME?</v>
      </c>
      <c r="C221" s="18"/>
      <c r="E221" t="s">
        <v>117</v>
      </c>
      <c r="F221" t="str">
        <f t="shared" si="0"/>
        <v xml:space="preserve">     El riesgo afecta la imagen de la entidad a nivel nacional, con efecto publicitarios sostenible a nivel país</v>
      </c>
    </row>
    <row r="222" spans="1:8" x14ac:dyDescent="0.25">
      <c r="A222" s="69"/>
      <c r="B222" s="18" t="e">
        <f ca="1"/>
        <v>#NAME?</v>
      </c>
      <c r="C222" s="18"/>
    </row>
    <row r="223" spans="1:8" x14ac:dyDescent="0.25">
      <c r="B223" s="18" t="e">
        <f ca="1"/>
        <v>#NAME?</v>
      </c>
      <c r="C223" s="18"/>
      <c r="F223" s="21" t="s">
        <v>143</v>
      </c>
    </row>
    <row r="224" spans="1:8" x14ac:dyDescent="0.25">
      <c r="B224" s="14"/>
      <c r="C224" s="14"/>
      <c r="F224" s="21" t="s">
        <v>144</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topLeftCell="A10" workbookViewId="0">
      <selection activeCell="I11" sqref="I11"/>
    </sheetView>
  </sheetViews>
  <sheetFormatPr baseColWidth="10" defaultColWidth="14.28515625" defaultRowHeight="12.75" x14ac:dyDescent="0.2"/>
  <cols>
    <col min="1" max="2" width="14.28515625" style="74"/>
    <col min="3" max="3" width="17" style="74" customWidth="1"/>
    <col min="4" max="4" width="14.28515625" style="74"/>
    <col min="5" max="5" width="46" style="74" customWidth="1"/>
    <col min="6" max="16384" width="14.28515625" style="74"/>
  </cols>
  <sheetData>
    <row r="1" spans="2:6" ht="24" customHeight="1" thickBot="1" x14ac:dyDescent="0.25">
      <c r="B1" s="609" t="s">
        <v>77</v>
      </c>
      <c r="C1" s="610"/>
      <c r="D1" s="610"/>
      <c r="E1" s="610"/>
      <c r="F1" s="611"/>
    </row>
    <row r="2" spans="2:6" ht="16.5" thickBot="1" x14ac:dyDescent="0.3">
      <c r="B2" s="75"/>
      <c r="C2" s="75"/>
      <c r="D2" s="75"/>
      <c r="E2" s="75"/>
      <c r="F2" s="75"/>
    </row>
    <row r="3" spans="2:6" ht="16.5" thickBot="1" x14ac:dyDescent="0.25">
      <c r="B3" s="613" t="s">
        <v>63</v>
      </c>
      <c r="C3" s="614"/>
      <c r="D3" s="614"/>
      <c r="E3" s="87" t="s">
        <v>64</v>
      </c>
      <c r="F3" s="88" t="s">
        <v>65</v>
      </c>
    </row>
    <row r="4" spans="2:6" ht="31.5" x14ac:dyDescent="0.2">
      <c r="B4" s="615" t="s">
        <v>66</v>
      </c>
      <c r="C4" s="617" t="s">
        <v>13</v>
      </c>
      <c r="D4" s="76" t="s">
        <v>14</v>
      </c>
      <c r="E4" s="77" t="s">
        <v>67</v>
      </c>
      <c r="F4" s="78">
        <v>0.25</v>
      </c>
    </row>
    <row r="5" spans="2:6" ht="47.25" x14ac:dyDescent="0.2">
      <c r="B5" s="616"/>
      <c r="C5" s="618"/>
      <c r="D5" s="79" t="s">
        <v>15</v>
      </c>
      <c r="E5" s="80" t="s">
        <v>68</v>
      </c>
      <c r="F5" s="81">
        <v>0.15</v>
      </c>
    </row>
    <row r="6" spans="2:6" ht="47.25" x14ac:dyDescent="0.2">
      <c r="B6" s="616"/>
      <c r="C6" s="618"/>
      <c r="D6" s="79" t="s">
        <v>16</v>
      </c>
      <c r="E6" s="80" t="s">
        <v>69</v>
      </c>
      <c r="F6" s="81">
        <v>0.1</v>
      </c>
    </row>
    <row r="7" spans="2:6" ht="63" x14ac:dyDescent="0.2">
      <c r="B7" s="616"/>
      <c r="C7" s="618" t="s">
        <v>17</v>
      </c>
      <c r="D7" s="79" t="s">
        <v>10</v>
      </c>
      <c r="E7" s="80" t="s">
        <v>70</v>
      </c>
      <c r="F7" s="81">
        <v>0.25</v>
      </c>
    </row>
    <row r="8" spans="2:6" ht="31.5" x14ac:dyDescent="0.2">
      <c r="B8" s="616"/>
      <c r="C8" s="618"/>
      <c r="D8" s="79" t="s">
        <v>9</v>
      </c>
      <c r="E8" s="80" t="s">
        <v>71</v>
      </c>
      <c r="F8" s="81">
        <v>0.15</v>
      </c>
    </row>
    <row r="9" spans="2:6" ht="47.25" x14ac:dyDescent="0.2">
      <c r="B9" s="616" t="s">
        <v>158</v>
      </c>
      <c r="C9" s="618" t="s">
        <v>18</v>
      </c>
      <c r="D9" s="79" t="s">
        <v>19</v>
      </c>
      <c r="E9" s="80" t="s">
        <v>72</v>
      </c>
      <c r="F9" s="82" t="s">
        <v>73</v>
      </c>
    </row>
    <row r="10" spans="2:6" ht="63" x14ac:dyDescent="0.2">
      <c r="B10" s="616"/>
      <c r="C10" s="618"/>
      <c r="D10" s="79" t="s">
        <v>20</v>
      </c>
      <c r="E10" s="80" t="s">
        <v>74</v>
      </c>
      <c r="F10" s="82" t="s">
        <v>73</v>
      </c>
    </row>
    <row r="11" spans="2:6" ht="47.25" x14ac:dyDescent="0.2">
      <c r="B11" s="616"/>
      <c r="C11" s="618" t="s">
        <v>21</v>
      </c>
      <c r="D11" s="79" t="s">
        <v>22</v>
      </c>
      <c r="E11" s="80" t="s">
        <v>75</v>
      </c>
      <c r="F11" s="82" t="s">
        <v>73</v>
      </c>
    </row>
    <row r="12" spans="2:6" ht="47.25" x14ac:dyDescent="0.2">
      <c r="B12" s="616"/>
      <c r="C12" s="618"/>
      <c r="D12" s="79" t="s">
        <v>23</v>
      </c>
      <c r="E12" s="80" t="s">
        <v>76</v>
      </c>
      <c r="F12" s="82" t="s">
        <v>73</v>
      </c>
    </row>
    <row r="13" spans="2:6" ht="31.5" x14ac:dyDescent="0.2">
      <c r="B13" s="616"/>
      <c r="C13" s="618" t="s">
        <v>24</v>
      </c>
      <c r="D13" s="79" t="s">
        <v>118</v>
      </c>
      <c r="E13" s="80" t="s">
        <v>121</v>
      </c>
      <c r="F13" s="82" t="s">
        <v>73</v>
      </c>
    </row>
    <row r="14" spans="2:6" ht="32.25" thickBot="1" x14ac:dyDescent="0.25">
      <c r="B14" s="619"/>
      <c r="C14" s="620"/>
      <c r="D14" s="83" t="s">
        <v>119</v>
      </c>
      <c r="E14" s="84" t="s">
        <v>120</v>
      </c>
      <c r="F14" s="85" t="s">
        <v>73</v>
      </c>
    </row>
    <row r="15" spans="2:6" ht="49.5" customHeight="1" x14ac:dyDescent="0.2">
      <c r="B15" s="612" t="s">
        <v>155</v>
      </c>
      <c r="C15" s="612"/>
      <c r="D15" s="612"/>
      <c r="E15" s="612"/>
      <c r="F15" s="612"/>
    </row>
    <row r="16" spans="2:6" ht="27" customHeight="1" x14ac:dyDescent="0.25">
      <c r="B16" s="8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2" sqref="E2:E4"/>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H29" sqref="H29"/>
    </sheetView>
  </sheetViews>
  <sheetFormatPr baseColWidth="10" defaultColWidth="11.42578125" defaultRowHeight="12.75" x14ac:dyDescent="0.2"/>
  <cols>
    <col min="1" max="1" width="32.71093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39</v>
      </c>
    </row>
    <row r="21" spans="1:1" x14ac:dyDescent="0.2">
      <c r="A21" s="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vt:i4>
      </vt:variant>
    </vt:vector>
  </HeadingPairs>
  <TitlesOfParts>
    <vt:vector size="23" baseType="lpstr">
      <vt:lpstr>PORTADA </vt:lpstr>
      <vt:lpstr>CRITERIOS R CORRUPCION</vt:lpstr>
      <vt:lpstr>Mapa final</vt:lpstr>
      <vt:lpstr>Hoja2</vt:lpstr>
      <vt:lpstr>Apayo Visual </vt:lpstr>
      <vt:lpstr>eliminar</vt:lpstr>
      <vt:lpstr>Matriz Calor Inherente</vt:lpstr>
      <vt:lpstr>Matriz Calor Residual</vt:lpstr>
      <vt:lpstr>CAMBIOS REGISTRO</vt:lpstr>
      <vt:lpstr>SGI</vt:lpstr>
      <vt:lpstr>Intructivo</vt:lpstr>
      <vt:lpstr>CONTROL DE CAMBIOS REGISTRO </vt:lpstr>
      <vt:lpstr>Listas</vt:lpstr>
      <vt:lpstr>Hoja3</vt:lpstr>
      <vt:lpstr>Control de Cambios FORMATO </vt:lpstr>
      <vt:lpstr>Tabla probabilidad</vt:lpstr>
      <vt:lpstr>Tabla Impacto</vt:lpstr>
      <vt:lpstr>Tabla Valoración controles</vt:lpstr>
      <vt:lpstr>Opciones Tratamiento</vt:lpstr>
      <vt:lpstr>Hoja1</vt:lpstr>
      <vt:lpstr>'CAMBIOS REGISTRO'!Área_de_impresión</vt:lpstr>
      <vt:lpstr>'Control de Cambios FORMATO '!Área_de_impresión</vt:lpstr>
      <vt:lpstr>'CAMBIOS REGISTRO'!OLE_LINK2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ANAY PINTO VALENCIA-Analista de procesos</dc:creator>
  <cp:lastModifiedBy>anay</cp:lastModifiedBy>
  <cp:lastPrinted>2020-05-13T01:12:22Z</cp:lastPrinted>
  <dcterms:created xsi:type="dcterms:W3CDTF">2020-03-24T23:12:47Z</dcterms:created>
  <dcterms:modified xsi:type="dcterms:W3CDTF">2025-01-31T17:48:21Z</dcterms:modified>
</cp:coreProperties>
</file>