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pivotTables/pivotTable1.xml" ContentType="application/vnd.openxmlformats-officedocument.spreadsheetml.pivotTable+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hidePivotFieldList="1" defaultThemeVersion="124226"/>
  <mc:AlternateContent xmlns:mc="http://schemas.openxmlformats.org/markup-compatibility/2006">
    <mc:Choice Requires="x15">
      <x15ac:absPath xmlns:x15ac="http://schemas.microsoft.com/office/spreadsheetml/2010/11/ac" url="https://itceduco-my.sharepoint.com/personal/plandeaccion_itc_edu_co/Documents/ETITC 2025/Seguimiento de Riesgos II Cuatrimestre/"/>
    </mc:Choice>
  </mc:AlternateContent>
  <xr:revisionPtr revIDLastSave="4" documentId="8_{89DF84FE-8EB7-47E5-BBA7-FFDD885398F8}" xr6:coauthVersionLast="47" xr6:coauthVersionMax="47" xr10:uidLastSave="{E5A90C74-C192-46D2-B64C-B59CB70DEDD3}"/>
  <bookViews>
    <workbookView showSheetTabs="0" xWindow="20370" yWindow="1920" windowWidth="20640" windowHeight="11160" tabRatio="882" activeTab="2" xr2:uid="{00000000-000D-0000-FFFF-FFFF00000000}"/>
  </bookViews>
  <sheets>
    <sheet name="PORTADA " sheetId="22" r:id="rId1"/>
    <sheet name="CRITERIOS R CORRUPCION" sheetId="27" r:id="rId2"/>
    <sheet name="Mapa final" sheetId="1" r:id="rId3"/>
    <sheet name="Hoja2" sheetId="28" r:id="rId4"/>
    <sheet name="Apayo Visual " sheetId="31" r:id="rId5"/>
    <sheet name="eliminar" sheetId="30" r:id="rId6"/>
    <sheet name="Matriz Calor Inherente" sheetId="18" r:id="rId7"/>
    <sheet name="Matriz Calor Residual" sheetId="19" r:id="rId8"/>
    <sheet name="CAMBIOS REGISTRO" sheetId="25" r:id="rId9"/>
    <sheet name="SGI" sheetId="24" r:id="rId10"/>
    <sheet name="Intructivo" sheetId="20" r:id="rId11"/>
    <sheet name="CONTROL DE CAMBIOS REGISTRO " sheetId="23" r:id="rId12"/>
    <sheet name="Listas" sheetId="21" r:id="rId13"/>
    <sheet name="Hoja3" sheetId="29" r:id="rId14"/>
    <sheet name="Control de Cambios FORMATO " sheetId="26" r:id="rId15"/>
    <sheet name="Tabla probabilidad" sheetId="12" r:id="rId16"/>
    <sheet name="Tabla Impacto" sheetId="13" r:id="rId17"/>
    <sheet name="Tabla Valoración controles" sheetId="15" r:id="rId18"/>
    <sheet name="Opciones Tratamiento" sheetId="16" r:id="rId19"/>
    <sheet name="Hoja1" sheetId="11" r:id="rId20"/>
  </sheets>
  <externalReferences>
    <externalReference r:id="rId21"/>
    <externalReference r:id="rId22"/>
    <externalReference r:id="rId23"/>
  </externalReferences>
  <definedNames>
    <definedName name="A_Obj1" localSheetId="8">OFFSET(#REF!,0,0,COUNTA(#REF!)-1,1)</definedName>
    <definedName name="A_Obj1" localSheetId="14">OFFSET(#REF!,0,0,COUNTA(#REF!)-1,1)</definedName>
    <definedName name="A_Obj1">OFFSET(#REF!,0,0,COUNTA(#REF!)-1,1)</definedName>
    <definedName name="A_Obj2" localSheetId="8">OFFSET(#REF!,0,0,COUNTA(#REF!)-1,1)</definedName>
    <definedName name="A_Obj2" localSheetId="14">OFFSET(#REF!,0,0,COUNTA(#REF!)-1,1)</definedName>
    <definedName name="A_Obj2">OFFSET(#REF!,0,0,COUNTA(#REF!)-1,1)</definedName>
    <definedName name="A_Obj3" localSheetId="8">OFFSET(#REF!,0,0,COUNTA(#REF!)-1,1)</definedName>
    <definedName name="A_Obj3" localSheetId="14">OFFSET(#REF!,0,0,COUNTA(#REF!)-1,1)</definedName>
    <definedName name="A_Obj3">OFFSET(#REF!,0,0,COUNTA(#REF!)-1,1)</definedName>
    <definedName name="A_Obj4" localSheetId="8">OFFSET(#REF!,0,0,COUNTA(#REF!)-1,1)</definedName>
    <definedName name="A_Obj4" localSheetId="14">OFFSET(#REF!,0,0,COUNTA(#REF!)-1,1)</definedName>
    <definedName name="A_Obj4">OFFSET(#REF!,0,0,COUNTA(#REF!)-1,1)</definedName>
    <definedName name="Acc_1" localSheetId="8">#REF!</definedName>
    <definedName name="Acc_1" localSheetId="14">#REF!</definedName>
    <definedName name="Acc_1">#REF!</definedName>
    <definedName name="Acc_2" localSheetId="8">#REF!</definedName>
    <definedName name="Acc_2" localSheetId="14">#REF!</definedName>
    <definedName name="Acc_2">#REF!</definedName>
    <definedName name="Acc_3" localSheetId="8">#REF!</definedName>
    <definedName name="Acc_3" localSheetId="14">#REF!</definedName>
    <definedName name="Acc_3">#REF!</definedName>
    <definedName name="Acc_4" localSheetId="8">#REF!</definedName>
    <definedName name="Acc_4" localSheetId="14">#REF!</definedName>
    <definedName name="Acc_4">#REF!</definedName>
    <definedName name="Acc_5" localSheetId="8">#REF!</definedName>
    <definedName name="Acc_5" localSheetId="14">#REF!</definedName>
    <definedName name="Acc_5">#REF!</definedName>
    <definedName name="Acc_6" localSheetId="8">#REF!</definedName>
    <definedName name="Acc_6" localSheetId="14">#REF!</definedName>
    <definedName name="Acc_6">#REF!</definedName>
    <definedName name="Acc_7" localSheetId="8">#REF!</definedName>
    <definedName name="Acc_7" localSheetId="14">#REF!</definedName>
    <definedName name="Acc_7">#REF!</definedName>
    <definedName name="Acc_8" localSheetId="8">#REF!</definedName>
    <definedName name="Acc_8" localSheetId="14">#REF!</definedName>
    <definedName name="Acc_8">#REF!</definedName>
    <definedName name="Acc_9" localSheetId="8">#REF!</definedName>
    <definedName name="Acc_9" localSheetId="14">#REF!</definedName>
    <definedName name="Acc_9">#REF!</definedName>
    <definedName name="_xlnm.Print_Area" localSheetId="8">'CAMBIOS REGISTRO'!$A$1:$E$23</definedName>
    <definedName name="_xlnm.Print_Area" localSheetId="14">'Control de Cambios FORMATO '!$A$1:$L$26</definedName>
    <definedName name="Causafactor3">'[1]Explicación de los campos'!$B$2:$B$9</definedName>
    <definedName name="ControlTipo">[1]Hoja2!$AI$3:$AI$6</definedName>
    <definedName name="Departamentos" localSheetId="8">#REF!</definedName>
    <definedName name="Departamentos" localSheetId="14">#REF!</definedName>
    <definedName name="Departamentos">#REF!</definedName>
    <definedName name="Fuentes" localSheetId="8">#REF!</definedName>
    <definedName name="Fuentes" localSheetId="14">#REF!</definedName>
    <definedName name="Fuentes">#REF!</definedName>
    <definedName name="Indicadores" localSheetId="8">#REF!</definedName>
    <definedName name="Indicadores" localSheetId="14">#REF!</definedName>
    <definedName name="Indicadores">#REF!</definedName>
    <definedName name="No_aplica" localSheetId="14">#REF!</definedName>
    <definedName name="No_aplica">#REF!</definedName>
    <definedName name="Objetivos" localSheetId="8">OFFSET(#REF!,0,0,COUNTA(#REF!)-1,1)</definedName>
    <definedName name="Objetivos" localSheetId="14">OFFSET(#REF!,0,0,COUNTA(#REF!)-1,1)</definedName>
    <definedName name="Objetivos">OFFSET(#REF!,0,0,COUNTA(#REF!)-1,1)</definedName>
    <definedName name="OLE_LINK2" localSheetId="8">'CAMBIOS REGISTRO'!$A$1</definedName>
    <definedName name="Posibilidad">[1]Hoja2!$H$3:$H$7</definedName>
    <definedName name="RiesgoClase3">'[1]Explicación de los campos'!$G$2:$G$8</definedName>
    <definedName name="SiNo">[1]Hoja2!$AK$3:$AK$4</definedName>
  </definedNames>
  <calcPr calcId="191028"/>
  <pivotCaches>
    <pivotCache cacheId="11" r:id="rId24"/>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D52" i="19" l="1"/>
  <c r="AE52" i="19"/>
  <c r="AF52" i="19"/>
  <c r="AG52" i="19"/>
  <c r="S52" i="19"/>
  <c r="T52" i="19"/>
  <c r="U52" i="19"/>
  <c r="L52" i="19"/>
  <c r="M52" i="19"/>
  <c r="N52" i="19"/>
  <c r="AK42" i="19"/>
  <c r="AL42" i="19"/>
  <c r="AM42" i="19"/>
  <c r="AE42" i="19"/>
  <c r="AF42" i="19"/>
  <c r="AG42" i="19"/>
  <c r="AF43" i="19"/>
  <c r="AG43" i="19"/>
  <c r="AA42" i="19"/>
  <c r="AA43" i="19"/>
  <c r="S42" i="19"/>
  <c r="T42" i="19"/>
  <c r="U42" i="19"/>
  <c r="S43" i="19"/>
  <c r="T43" i="19"/>
  <c r="U43" i="19"/>
  <c r="S44" i="19"/>
  <c r="T44" i="19"/>
  <c r="U44" i="19"/>
  <c r="O42" i="19"/>
  <c r="O43" i="19"/>
  <c r="O44" i="19"/>
  <c r="L42" i="19"/>
  <c r="L43" i="19"/>
  <c r="L44" i="19"/>
  <c r="M42" i="19"/>
  <c r="K42" i="19"/>
  <c r="AJ32" i="19"/>
  <c r="AK32" i="19"/>
  <c r="AL32" i="19"/>
  <c r="AM32" i="19"/>
  <c r="AE32" i="19"/>
  <c r="AF32" i="19"/>
  <c r="AG32" i="19"/>
  <c r="AA32" i="19"/>
  <c r="R32" i="19"/>
  <c r="S32" i="19"/>
  <c r="T32" i="19"/>
  <c r="U32" i="19"/>
  <c r="V32" i="19"/>
  <c r="R33" i="19"/>
  <c r="S33" i="19"/>
  <c r="T33" i="19"/>
  <c r="U33" i="19"/>
  <c r="V33" i="19"/>
  <c r="M32" i="19"/>
  <c r="N32" i="19"/>
  <c r="O32" i="19"/>
  <c r="P32" i="19"/>
  <c r="M33" i="19"/>
  <c r="N33" i="19"/>
  <c r="O33" i="19"/>
  <c r="P33" i="19"/>
  <c r="AJ22" i="19"/>
  <c r="AK22" i="19"/>
  <c r="AL22" i="19"/>
  <c r="AM22" i="19"/>
  <c r="AN22" i="19"/>
  <c r="AJ23" i="19"/>
  <c r="AK23" i="19"/>
  <c r="AL23" i="19"/>
  <c r="AM23" i="19"/>
  <c r="AN23" i="19"/>
  <c r="AE22" i="19"/>
  <c r="AF22" i="19"/>
  <c r="AG22" i="19"/>
  <c r="AH22" i="19"/>
  <c r="Y22" i="19"/>
  <c r="Z22" i="19"/>
  <c r="AA22" i="19"/>
  <c r="AB22" i="19"/>
  <c r="Y23" i="19"/>
  <c r="Z23" i="19"/>
  <c r="AA23" i="19"/>
  <c r="AB23" i="19"/>
  <c r="R22" i="19"/>
  <c r="S22" i="19"/>
  <c r="T22" i="19"/>
  <c r="U22" i="19"/>
  <c r="V22" i="19"/>
  <c r="L22" i="19"/>
  <c r="M22" i="19"/>
  <c r="N22" i="19"/>
  <c r="O22" i="19"/>
  <c r="P22" i="19"/>
  <c r="L23" i="19"/>
  <c r="M23" i="19"/>
  <c r="N23" i="19"/>
  <c r="O23" i="19"/>
  <c r="P23" i="19"/>
  <c r="AJ12" i="19"/>
  <c r="AK12" i="19"/>
  <c r="AL12" i="19"/>
  <c r="AM12" i="19"/>
  <c r="AN12" i="19"/>
  <c r="AJ13" i="19"/>
  <c r="AK13" i="19"/>
  <c r="AL13" i="19"/>
  <c r="AM13" i="19"/>
  <c r="AN13" i="19"/>
  <c r="AE12" i="19"/>
  <c r="AF12" i="19"/>
  <c r="AG12" i="19"/>
  <c r="AH12" i="19"/>
  <c r="AE13" i="19"/>
  <c r="AF13" i="19"/>
  <c r="AG13" i="19"/>
  <c r="AH13" i="19"/>
  <c r="AA12" i="19"/>
  <c r="AA13" i="19"/>
  <c r="S12" i="19"/>
  <c r="T12" i="19"/>
  <c r="U12" i="19"/>
  <c r="M12" i="19"/>
  <c r="N12" i="19"/>
  <c r="O12" i="19"/>
  <c r="P35" i="18"/>
  <c r="Z45" i="18"/>
  <c r="AF45" i="18"/>
  <c r="AL45" i="18"/>
  <c r="AF37" i="18"/>
  <c r="AL37" i="18"/>
  <c r="AL29" i="18"/>
  <c r="Z37" i="18"/>
  <c r="T37" i="18"/>
  <c r="T45" i="18"/>
  <c r="P43" i="18"/>
  <c r="N45" i="18"/>
  <c r="N37" i="18"/>
  <c r="Z29" i="18"/>
  <c r="T29" i="18"/>
  <c r="P27" i="18"/>
  <c r="N29" i="18"/>
  <c r="N21" i="18"/>
  <c r="P19" i="18"/>
  <c r="T21" i="18"/>
  <c r="Z21" i="18"/>
  <c r="AF21" i="18"/>
  <c r="AL21" i="18"/>
  <c r="AL13" i="18"/>
  <c r="AF13" i="18"/>
  <c r="Z13" i="18"/>
  <c r="Z15" i="18"/>
  <c r="T13" i="18"/>
  <c r="L13" i="18"/>
  <c r="N13" i="18"/>
  <c r="P13" i="18"/>
  <c r="L15" i="18"/>
  <c r="N15" i="18"/>
  <c r="P15" i="18"/>
  <c r="L17" i="18"/>
  <c r="N17" i="18"/>
  <c r="P17" i="18"/>
  <c r="N11" i="18"/>
  <c r="P11" i="18"/>
  <c r="L37" i="18"/>
  <c r="L35" i="18"/>
  <c r="S19" i="1"/>
  <c r="T19" i="1" s="1"/>
  <c r="AC19" i="1"/>
  <c r="AO19" i="1" s="1"/>
  <c r="AN19" i="1" s="1"/>
  <c r="AF19" i="1"/>
  <c r="AK19" i="1"/>
  <c r="AL19" i="1" s="1"/>
  <c r="N42" i="19" s="1"/>
  <c r="S20" i="1"/>
  <c r="T20" i="1" s="1"/>
  <c r="AC20" i="1"/>
  <c r="AO20" i="1" s="1"/>
  <c r="AN20" i="1" s="1"/>
  <c r="AF20" i="1"/>
  <c r="AK20" i="1"/>
  <c r="AL20" i="1" s="1"/>
  <c r="AP19" i="1" l="1"/>
  <c r="AP20" i="1"/>
  <c r="AM20" i="1"/>
  <c r="AM19" i="1"/>
  <c r="L41" i="19" l="1"/>
  <c r="AK22" i="1" l="1"/>
  <c r="AK21" i="1"/>
  <c r="AC16" i="1" l="1"/>
  <c r="AF16" i="1"/>
  <c r="S17" i="1"/>
  <c r="T17" i="1" s="1"/>
  <c r="AC17" i="1"/>
  <c r="AF17" i="1"/>
  <c r="S18" i="1"/>
  <c r="AC18" i="1"/>
  <c r="AF18" i="1"/>
  <c r="S21" i="1"/>
  <c r="T21" i="1" s="1"/>
  <c r="AC21" i="1"/>
  <c r="AF21" i="1"/>
  <c r="S22" i="1"/>
  <c r="AC22" i="1"/>
  <c r="AO22" i="1" s="1"/>
  <c r="AN22" i="1" s="1"/>
  <c r="AF22" i="1"/>
  <c r="AF15" i="1"/>
  <c r="AC15" i="1"/>
  <c r="S15" i="1"/>
  <c r="T18" i="1" l="1"/>
  <c r="AH35" i="18"/>
  <c r="AN35" i="18"/>
  <c r="AH27" i="18"/>
  <c r="AB19" i="18"/>
  <c r="V11" i="18"/>
  <c r="AB11" i="18"/>
  <c r="V19" i="18"/>
  <c r="AB27" i="18"/>
  <c r="AH19" i="18"/>
  <c r="AH43" i="18"/>
  <c r="AN27" i="18"/>
  <c r="N35" i="18"/>
  <c r="AB43" i="18"/>
  <c r="V27" i="18"/>
  <c r="AN19" i="18"/>
  <c r="AN11" i="18"/>
  <c r="V35" i="18"/>
  <c r="AN43" i="18"/>
  <c r="AB35" i="18"/>
  <c r="AH11" i="18"/>
  <c r="AK18" i="1"/>
  <c r="AL18" i="1" s="1"/>
  <c r="P42" i="19" s="1"/>
  <c r="AK17" i="1"/>
  <c r="AL21" i="1"/>
  <c r="AM21" i="1"/>
  <c r="AO21" i="1"/>
  <c r="AN21" i="1" s="1"/>
  <c r="AO16" i="1"/>
  <c r="AN16" i="1" s="1"/>
  <c r="T22" i="1"/>
  <c r="T15" i="1"/>
  <c r="AK15" i="1" s="1"/>
  <c r="AN61" i="19"/>
  <c r="AM61" i="19"/>
  <c r="AL61" i="19"/>
  <c r="AK61" i="19"/>
  <c r="AJ61" i="19"/>
  <c r="AI61" i="19"/>
  <c r="AH61" i="19"/>
  <c r="AG61" i="19"/>
  <c r="AF61" i="19"/>
  <c r="AE61" i="19"/>
  <c r="AD61" i="19"/>
  <c r="AC61" i="19"/>
  <c r="AB61" i="19"/>
  <c r="AA61" i="19"/>
  <c r="Z61" i="19"/>
  <c r="Y61" i="19"/>
  <c r="X61" i="19"/>
  <c r="W61" i="19"/>
  <c r="V61" i="19"/>
  <c r="U61" i="19"/>
  <c r="T61" i="19"/>
  <c r="S61" i="19"/>
  <c r="R61" i="19"/>
  <c r="Q61" i="19"/>
  <c r="P61" i="19"/>
  <c r="O61" i="19"/>
  <c r="N61" i="19"/>
  <c r="M61" i="19"/>
  <c r="L61" i="19"/>
  <c r="K61" i="19"/>
  <c r="AN60" i="19"/>
  <c r="AM60" i="19"/>
  <c r="AL60" i="19"/>
  <c r="AK60" i="19"/>
  <c r="AJ60" i="19"/>
  <c r="AI60" i="19"/>
  <c r="AH60" i="19"/>
  <c r="AG60" i="19"/>
  <c r="AF60" i="19"/>
  <c r="AE60" i="19"/>
  <c r="AD60" i="19"/>
  <c r="AC60" i="19"/>
  <c r="AB60" i="19"/>
  <c r="AA60" i="19"/>
  <c r="Z60" i="19"/>
  <c r="Y60" i="19"/>
  <c r="X60" i="19"/>
  <c r="W60" i="19"/>
  <c r="V60" i="19"/>
  <c r="U60" i="19"/>
  <c r="T60" i="19"/>
  <c r="S60" i="19"/>
  <c r="R60" i="19"/>
  <c r="Q60" i="19"/>
  <c r="P60" i="19"/>
  <c r="O60" i="19"/>
  <c r="N60" i="19"/>
  <c r="M60" i="19"/>
  <c r="L60" i="19"/>
  <c r="K60" i="19"/>
  <c r="AN59" i="19"/>
  <c r="AM59" i="19"/>
  <c r="AL59" i="19"/>
  <c r="AK59" i="19"/>
  <c r="AJ59" i="19"/>
  <c r="AI59" i="19"/>
  <c r="AH59" i="19"/>
  <c r="AG59" i="19"/>
  <c r="AF59" i="19"/>
  <c r="AE59" i="19"/>
  <c r="AD59" i="19"/>
  <c r="AC59" i="19"/>
  <c r="AB59" i="19"/>
  <c r="AA59" i="19"/>
  <c r="Z59" i="19"/>
  <c r="Y59" i="19"/>
  <c r="X59" i="19"/>
  <c r="W59" i="19"/>
  <c r="V59" i="19"/>
  <c r="U59" i="19"/>
  <c r="T59" i="19"/>
  <c r="S59" i="19"/>
  <c r="R59" i="19"/>
  <c r="Q59" i="19"/>
  <c r="P59" i="19"/>
  <c r="O59" i="19"/>
  <c r="N59" i="19"/>
  <c r="M59" i="19"/>
  <c r="L59" i="19"/>
  <c r="K59" i="19"/>
  <c r="AN58" i="19"/>
  <c r="AM58" i="19"/>
  <c r="AL58" i="19"/>
  <c r="AK58" i="19"/>
  <c r="AJ58" i="19"/>
  <c r="AI58" i="19"/>
  <c r="AH58" i="19"/>
  <c r="AG58" i="19"/>
  <c r="AF58" i="19"/>
  <c r="AE58" i="19"/>
  <c r="AD58" i="19"/>
  <c r="AC58" i="19"/>
  <c r="AB58" i="19"/>
  <c r="AA58" i="19"/>
  <c r="Z58" i="19"/>
  <c r="Y58" i="19"/>
  <c r="X58" i="19"/>
  <c r="W58" i="19"/>
  <c r="V58" i="19"/>
  <c r="U58" i="19"/>
  <c r="T58" i="19"/>
  <c r="S58" i="19"/>
  <c r="R58" i="19"/>
  <c r="Q58" i="19"/>
  <c r="P58" i="19"/>
  <c r="O58" i="19"/>
  <c r="N58" i="19"/>
  <c r="M58" i="19"/>
  <c r="L58" i="19"/>
  <c r="K58" i="19"/>
  <c r="AN57" i="19"/>
  <c r="AM57" i="19"/>
  <c r="AL57" i="19"/>
  <c r="AK57" i="19"/>
  <c r="AJ57" i="19"/>
  <c r="AI57" i="19"/>
  <c r="AH57" i="19"/>
  <c r="AG57" i="19"/>
  <c r="AF57" i="19"/>
  <c r="AE57" i="19"/>
  <c r="AD57" i="19"/>
  <c r="AC57" i="19"/>
  <c r="AB57" i="19"/>
  <c r="AA57" i="19"/>
  <c r="Z57" i="19"/>
  <c r="Y57" i="19"/>
  <c r="X57" i="19"/>
  <c r="W57" i="19"/>
  <c r="V57" i="19"/>
  <c r="U57" i="19"/>
  <c r="T57" i="19"/>
  <c r="S57" i="19"/>
  <c r="R57" i="19"/>
  <c r="Q57" i="19"/>
  <c r="P57" i="19"/>
  <c r="O57" i="19"/>
  <c r="N57" i="19"/>
  <c r="M57" i="19"/>
  <c r="L57" i="19"/>
  <c r="K57" i="19"/>
  <c r="AN56" i="19"/>
  <c r="AM56" i="19"/>
  <c r="AL56" i="19"/>
  <c r="AK56" i="19"/>
  <c r="AJ56" i="19"/>
  <c r="AI56" i="19"/>
  <c r="AH56" i="19"/>
  <c r="AG56" i="19"/>
  <c r="AF56" i="19"/>
  <c r="AE56" i="19"/>
  <c r="AD56" i="19"/>
  <c r="AC56" i="19"/>
  <c r="AB56" i="19"/>
  <c r="AA56" i="19"/>
  <c r="Z56" i="19"/>
  <c r="Y56" i="19"/>
  <c r="X56" i="19"/>
  <c r="W56" i="19"/>
  <c r="V56" i="19"/>
  <c r="U56" i="19"/>
  <c r="T56" i="19"/>
  <c r="S56" i="19"/>
  <c r="R56" i="19"/>
  <c r="Q56" i="19"/>
  <c r="P56" i="19"/>
  <c r="O56" i="19"/>
  <c r="N56" i="19"/>
  <c r="M56" i="19"/>
  <c r="L56" i="19"/>
  <c r="K56" i="19"/>
  <c r="AN55" i="19"/>
  <c r="AM55" i="19"/>
  <c r="AL55" i="19"/>
  <c r="AK55" i="19"/>
  <c r="AJ55" i="19"/>
  <c r="AI55" i="19"/>
  <c r="AH55" i="19"/>
  <c r="AG55" i="19"/>
  <c r="AF55" i="19"/>
  <c r="AE55" i="19"/>
  <c r="AD55" i="19"/>
  <c r="AC55" i="19"/>
  <c r="AB55" i="19"/>
  <c r="AA55" i="19"/>
  <c r="Z55" i="19"/>
  <c r="Y55" i="19"/>
  <c r="X55" i="19"/>
  <c r="W55" i="19"/>
  <c r="V55" i="19"/>
  <c r="U55" i="19"/>
  <c r="T55" i="19"/>
  <c r="S55" i="19"/>
  <c r="R55" i="19"/>
  <c r="Q55" i="19"/>
  <c r="P55" i="19"/>
  <c r="O55" i="19"/>
  <c r="N55" i="19"/>
  <c r="M55" i="19"/>
  <c r="L55" i="19"/>
  <c r="K55" i="19"/>
  <c r="AN54" i="19"/>
  <c r="AM54" i="19"/>
  <c r="AL54" i="19"/>
  <c r="AK54" i="19"/>
  <c r="AJ54" i="19"/>
  <c r="AI54" i="19"/>
  <c r="AH54" i="19"/>
  <c r="AG54" i="19"/>
  <c r="AF54" i="19"/>
  <c r="AE54" i="19"/>
  <c r="AD54" i="19"/>
  <c r="AC54" i="19"/>
  <c r="AB54" i="19"/>
  <c r="AA54" i="19"/>
  <c r="Z54" i="19"/>
  <c r="Y54" i="19"/>
  <c r="X54" i="19"/>
  <c r="W54" i="19"/>
  <c r="V54" i="19"/>
  <c r="U54" i="19"/>
  <c r="T54" i="19"/>
  <c r="S54" i="19"/>
  <c r="R54" i="19"/>
  <c r="Q54" i="19"/>
  <c r="P54" i="19"/>
  <c r="O54" i="19"/>
  <c r="N54" i="19"/>
  <c r="M54" i="19"/>
  <c r="L54" i="19"/>
  <c r="K54" i="19"/>
  <c r="AN53" i="19"/>
  <c r="AH53" i="19"/>
  <c r="AG53" i="19"/>
  <c r="AF53" i="19"/>
  <c r="AE53" i="19"/>
  <c r="AB53" i="19"/>
  <c r="Z53" i="19"/>
  <c r="Y53" i="19"/>
  <c r="V53" i="19"/>
  <c r="U53" i="19"/>
  <c r="T53" i="19"/>
  <c r="S53" i="19"/>
  <c r="P53" i="19"/>
  <c r="N53" i="19"/>
  <c r="M53" i="19"/>
  <c r="AN51" i="19"/>
  <c r="AM51" i="19"/>
  <c r="AL51" i="19"/>
  <c r="AK51" i="19"/>
  <c r="AJ51" i="19"/>
  <c r="AI51" i="19"/>
  <c r="AH51" i="19"/>
  <c r="AG51" i="19"/>
  <c r="AF51" i="19"/>
  <c r="AE51" i="19"/>
  <c r="AD51" i="19"/>
  <c r="AC51" i="19"/>
  <c r="AB51" i="19"/>
  <c r="AA51" i="19"/>
  <c r="Z51" i="19"/>
  <c r="Y51" i="19"/>
  <c r="X51" i="19"/>
  <c r="W51" i="19"/>
  <c r="V51" i="19"/>
  <c r="U51" i="19"/>
  <c r="T51" i="19"/>
  <c r="S51" i="19"/>
  <c r="R51" i="19"/>
  <c r="Q51" i="19"/>
  <c r="P51" i="19"/>
  <c r="O51" i="19"/>
  <c r="N51" i="19"/>
  <c r="M51" i="19"/>
  <c r="L51" i="19"/>
  <c r="K51" i="19"/>
  <c r="AN50" i="19"/>
  <c r="AM50" i="19"/>
  <c r="AL50" i="19"/>
  <c r="AK50" i="19"/>
  <c r="AJ50" i="19"/>
  <c r="AI50" i="19"/>
  <c r="AH50" i="19"/>
  <c r="AG50" i="19"/>
  <c r="AF50" i="19"/>
  <c r="AE50" i="19"/>
  <c r="AD50" i="19"/>
  <c r="AC50" i="19"/>
  <c r="AB50" i="19"/>
  <c r="AA50" i="19"/>
  <c r="Z50" i="19"/>
  <c r="Y50" i="19"/>
  <c r="X50" i="19"/>
  <c r="W50" i="19"/>
  <c r="V50" i="19"/>
  <c r="U50" i="19"/>
  <c r="T50" i="19"/>
  <c r="S50" i="19"/>
  <c r="R50" i="19"/>
  <c r="Q50" i="19"/>
  <c r="P50" i="19"/>
  <c r="O50" i="19"/>
  <c r="N50" i="19"/>
  <c r="M50" i="19"/>
  <c r="L50" i="19"/>
  <c r="K50" i="19"/>
  <c r="AN49" i="19"/>
  <c r="AM49" i="19"/>
  <c r="AL49" i="19"/>
  <c r="AK49" i="19"/>
  <c r="AJ49" i="19"/>
  <c r="AI49" i="19"/>
  <c r="AH49" i="19"/>
  <c r="AG49" i="19"/>
  <c r="AF49" i="19"/>
  <c r="AE49" i="19"/>
  <c r="AD49" i="19"/>
  <c r="AC49" i="19"/>
  <c r="AB49" i="19"/>
  <c r="AA49" i="19"/>
  <c r="Z49" i="19"/>
  <c r="Y49" i="19"/>
  <c r="X49" i="19"/>
  <c r="W49" i="19"/>
  <c r="V49" i="19"/>
  <c r="U49" i="19"/>
  <c r="T49" i="19"/>
  <c r="S49" i="19"/>
  <c r="R49" i="19"/>
  <c r="Q49" i="19"/>
  <c r="P49" i="19"/>
  <c r="O49" i="19"/>
  <c r="N49" i="19"/>
  <c r="M49" i="19"/>
  <c r="L49" i="19"/>
  <c r="K49" i="19"/>
  <c r="AN48" i="19"/>
  <c r="AM48" i="19"/>
  <c r="AL48" i="19"/>
  <c r="AK48" i="19"/>
  <c r="AJ48" i="19"/>
  <c r="AI48" i="19"/>
  <c r="AH48" i="19"/>
  <c r="AG48" i="19"/>
  <c r="AF48" i="19"/>
  <c r="AE48" i="19"/>
  <c r="AD48" i="19"/>
  <c r="AC48" i="19"/>
  <c r="AB48" i="19"/>
  <c r="AA48" i="19"/>
  <c r="Z48" i="19"/>
  <c r="Y48" i="19"/>
  <c r="X48" i="19"/>
  <c r="W48" i="19"/>
  <c r="V48" i="19"/>
  <c r="U48" i="19"/>
  <c r="T48" i="19"/>
  <c r="S48" i="19"/>
  <c r="R48" i="19"/>
  <c r="Q48" i="19"/>
  <c r="P48" i="19"/>
  <c r="O48" i="19"/>
  <c r="N48" i="19"/>
  <c r="M48" i="19"/>
  <c r="L48" i="19"/>
  <c r="K48" i="19"/>
  <c r="AN47" i="19"/>
  <c r="AM47" i="19"/>
  <c r="AL47" i="19"/>
  <c r="AK47" i="19"/>
  <c r="AJ47" i="19"/>
  <c r="AI47" i="19"/>
  <c r="AH47" i="19"/>
  <c r="AG47" i="19"/>
  <c r="AF47" i="19"/>
  <c r="AE47" i="19"/>
  <c r="AD47" i="19"/>
  <c r="AC47" i="19"/>
  <c r="AB47" i="19"/>
  <c r="AA47" i="19"/>
  <c r="Z47" i="19"/>
  <c r="Y47" i="19"/>
  <c r="X47" i="19"/>
  <c r="W47" i="19"/>
  <c r="V47" i="19"/>
  <c r="U47" i="19"/>
  <c r="T47" i="19"/>
  <c r="S47" i="19"/>
  <c r="R47" i="19"/>
  <c r="Q47" i="19"/>
  <c r="P47" i="19"/>
  <c r="O47" i="19"/>
  <c r="N47" i="19"/>
  <c r="M47" i="19"/>
  <c r="L47" i="19"/>
  <c r="K47" i="19"/>
  <c r="AN46" i="19"/>
  <c r="AM46" i="19"/>
  <c r="AL46" i="19"/>
  <c r="AK46" i="19"/>
  <c r="AJ46" i="19"/>
  <c r="AI46" i="19"/>
  <c r="AH46" i="19"/>
  <c r="AG46" i="19"/>
  <c r="AF46" i="19"/>
  <c r="AE46" i="19"/>
  <c r="AD46" i="19"/>
  <c r="AC46" i="19"/>
  <c r="AB46" i="19"/>
  <c r="AA46" i="19"/>
  <c r="Z46" i="19"/>
  <c r="Y46" i="19"/>
  <c r="X46" i="19"/>
  <c r="W46" i="19"/>
  <c r="V46" i="19"/>
  <c r="U46" i="19"/>
  <c r="T46" i="19"/>
  <c r="S46" i="19"/>
  <c r="R46" i="19"/>
  <c r="Q46" i="19"/>
  <c r="P46" i="19"/>
  <c r="O46" i="19"/>
  <c r="N46" i="19"/>
  <c r="M46" i="19"/>
  <c r="L46" i="19"/>
  <c r="K46" i="19"/>
  <c r="AN45" i="19"/>
  <c r="AM45" i="19"/>
  <c r="AL45" i="19"/>
  <c r="AK45" i="19"/>
  <c r="AJ45" i="19"/>
  <c r="AI45" i="19"/>
  <c r="AH45" i="19"/>
  <c r="AG45" i="19"/>
  <c r="AF45" i="19"/>
  <c r="AE45" i="19"/>
  <c r="AD45" i="19"/>
  <c r="AC45" i="19"/>
  <c r="AB45" i="19"/>
  <c r="AA45" i="19"/>
  <c r="Z45" i="19"/>
  <c r="Y45" i="19"/>
  <c r="X45" i="19"/>
  <c r="W45" i="19"/>
  <c r="V45" i="19"/>
  <c r="U45" i="19"/>
  <c r="T45" i="19"/>
  <c r="S45" i="19"/>
  <c r="R45" i="19"/>
  <c r="Q45" i="19"/>
  <c r="P45" i="19"/>
  <c r="O45" i="19"/>
  <c r="N45" i="19"/>
  <c r="M45" i="19"/>
  <c r="L45" i="19"/>
  <c r="K45" i="19"/>
  <c r="AN44" i="19"/>
  <c r="AM44" i="19"/>
  <c r="AL44" i="19"/>
  <c r="AK44" i="19"/>
  <c r="AJ44" i="19"/>
  <c r="AI44" i="19"/>
  <c r="AH44" i="19"/>
  <c r="AG44" i="19"/>
  <c r="AF44" i="19"/>
  <c r="AE44" i="19"/>
  <c r="AD44" i="19"/>
  <c r="AC44" i="19"/>
  <c r="AB44" i="19"/>
  <c r="AA44" i="19"/>
  <c r="Z44" i="19"/>
  <c r="Y44" i="19"/>
  <c r="X44" i="19"/>
  <c r="W44" i="19"/>
  <c r="V44" i="19"/>
  <c r="R44" i="19"/>
  <c r="Q44" i="19"/>
  <c r="P44" i="19"/>
  <c r="N44" i="19"/>
  <c r="M44" i="19"/>
  <c r="K44" i="19"/>
  <c r="AN43" i="19"/>
  <c r="AM43" i="19"/>
  <c r="AL43" i="19"/>
  <c r="AK43" i="19"/>
  <c r="AH43" i="19"/>
  <c r="AE43" i="19"/>
  <c r="AB43" i="19"/>
  <c r="Z43" i="19"/>
  <c r="Y43" i="19"/>
  <c r="V43" i="19"/>
  <c r="P43" i="19"/>
  <c r="N43" i="19"/>
  <c r="M43" i="19"/>
  <c r="AM41" i="19"/>
  <c r="AL41" i="19"/>
  <c r="AK41" i="19"/>
  <c r="AJ41" i="19"/>
  <c r="AI41" i="19"/>
  <c r="AH41" i="19"/>
  <c r="AG41" i="19"/>
  <c r="AF41" i="19"/>
  <c r="AE41" i="19"/>
  <c r="AD41" i="19"/>
  <c r="AC41" i="19"/>
  <c r="AB41" i="19"/>
  <c r="AA41" i="19"/>
  <c r="Z41" i="19"/>
  <c r="Y41" i="19"/>
  <c r="X41" i="19"/>
  <c r="W41" i="19"/>
  <c r="V41" i="19"/>
  <c r="U41" i="19"/>
  <c r="T41" i="19"/>
  <c r="S41" i="19"/>
  <c r="R41" i="19"/>
  <c r="Q41" i="19"/>
  <c r="P41" i="19"/>
  <c r="O41" i="19"/>
  <c r="N41" i="19"/>
  <c r="M41" i="19"/>
  <c r="K41" i="19"/>
  <c r="AN40" i="19"/>
  <c r="AM40" i="19"/>
  <c r="AL40" i="19"/>
  <c r="AK40" i="19"/>
  <c r="AJ40" i="19"/>
  <c r="AI40" i="19"/>
  <c r="AH40" i="19"/>
  <c r="AG40" i="19"/>
  <c r="AF40" i="19"/>
  <c r="AE40" i="19"/>
  <c r="AD40" i="19"/>
  <c r="AC40" i="19"/>
  <c r="AB40" i="19"/>
  <c r="AA40" i="19"/>
  <c r="Z40" i="19"/>
  <c r="Y40" i="19"/>
  <c r="X40" i="19"/>
  <c r="W40" i="19"/>
  <c r="V40" i="19"/>
  <c r="U40" i="19"/>
  <c r="T40" i="19"/>
  <c r="S40" i="19"/>
  <c r="R40" i="19"/>
  <c r="Q40" i="19"/>
  <c r="P40" i="19"/>
  <c r="O40" i="19"/>
  <c r="N40" i="19"/>
  <c r="M40" i="19"/>
  <c r="L40" i="19"/>
  <c r="K40" i="19"/>
  <c r="AN39" i="19"/>
  <c r="AM39" i="19"/>
  <c r="AL39" i="19"/>
  <c r="AK39" i="19"/>
  <c r="AJ39" i="19"/>
  <c r="AI39" i="19"/>
  <c r="AH39" i="19"/>
  <c r="AG39" i="19"/>
  <c r="AF39" i="19"/>
  <c r="AE39" i="19"/>
  <c r="AD39" i="19"/>
  <c r="AC39" i="19"/>
  <c r="AB39" i="19"/>
  <c r="AA39" i="19"/>
  <c r="Z39" i="19"/>
  <c r="Y39" i="19"/>
  <c r="X39" i="19"/>
  <c r="W39" i="19"/>
  <c r="V39" i="19"/>
  <c r="U39" i="19"/>
  <c r="T39" i="19"/>
  <c r="S39" i="19"/>
  <c r="R39" i="19"/>
  <c r="Q39" i="19"/>
  <c r="P39" i="19"/>
  <c r="O39" i="19"/>
  <c r="N39" i="19"/>
  <c r="M39" i="19"/>
  <c r="L39" i="19"/>
  <c r="K39" i="19"/>
  <c r="AN38" i="19"/>
  <c r="AM38" i="19"/>
  <c r="AL38" i="19"/>
  <c r="AK38" i="19"/>
  <c r="AJ38" i="19"/>
  <c r="AI38" i="19"/>
  <c r="AH38" i="19"/>
  <c r="AG38" i="19"/>
  <c r="AF38" i="19"/>
  <c r="AE38" i="19"/>
  <c r="AD38" i="19"/>
  <c r="AC38" i="19"/>
  <c r="AB38" i="19"/>
  <c r="AA38" i="19"/>
  <c r="Z38" i="19"/>
  <c r="Y38" i="19"/>
  <c r="X38" i="19"/>
  <c r="W38" i="19"/>
  <c r="V38" i="19"/>
  <c r="U38" i="19"/>
  <c r="T38" i="19"/>
  <c r="S38" i="19"/>
  <c r="R38" i="19"/>
  <c r="Q38" i="19"/>
  <c r="P38" i="19"/>
  <c r="O38" i="19"/>
  <c r="N38" i="19"/>
  <c r="M38" i="19"/>
  <c r="L38" i="19"/>
  <c r="K38" i="19"/>
  <c r="AN37" i="19"/>
  <c r="AM37" i="19"/>
  <c r="AL37" i="19"/>
  <c r="AK37" i="19"/>
  <c r="AJ37" i="19"/>
  <c r="AI37" i="19"/>
  <c r="AH37" i="19"/>
  <c r="AG37" i="19"/>
  <c r="AF37" i="19"/>
  <c r="AE37" i="19"/>
  <c r="AD37" i="19"/>
  <c r="AC37" i="19"/>
  <c r="AB37" i="19"/>
  <c r="AA37" i="19"/>
  <c r="Z37" i="19"/>
  <c r="Y37" i="19"/>
  <c r="X37" i="19"/>
  <c r="W37" i="19"/>
  <c r="V37" i="19"/>
  <c r="U37" i="19"/>
  <c r="T37" i="19"/>
  <c r="S37" i="19"/>
  <c r="R37" i="19"/>
  <c r="Q37" i="19"/>
  <c r="P37" i="19"/>
  <c r="O37" i="19"/>
  <c r="N37" i="19"/>
  <c r="M37" i="19"/>
  <c r="L37" i="19"/>
  <c r="K37" i="19"/>
  <c r="AN36" i="19"/>
  <c r="AM36" i="19"/>
  <c r="AL36" i="19"/>
  <c r="AK36" i="19"/>
  <c r="AJ36" i="19"/>
  <c r="AI36" i="19"/>
  <c r="AH36" i="19"/>
  <c r="AG36" i="19"/>
  <c r="AF36" i="19"/>
  <c r="AE36" i="19"/>
  <c r="AD36" i="19"/>
  <c r="AC36" i="19"/>
  <c r="AB36" i="19"/>
  <c r="AA36" i="19"/>
  <c r="Z36" i="19"/>
  <c r="Y36" i="19"/>
  <c r="X36" i="19"/>
  <c r="W36" i="19"/>
  <c r="V36" i="19"/>
  <c r="U36" i="19"/>
  <c r="T36" i="19"/>
  <c r="S36" i="19"/>
  <c r="R36" i="19"/>
  <c r="Q36" i="19"/>
  <c r="P36" i="19"/>
  <c r="O36" i="19"/>
  <c r="N36" i="19"/>
  <c r="M36" i="19"/>
  <c r="L36" i="19"/>
  <c r="K36" i="19"/>
  <c r="AN35" i="19"/>
  <c r="AM35" i="19"/>
  <c r="AL35" i="19"/>
  <c r="AK35" i="19"/>
  <c r="AJ35" i="19"/>
  <c r="AI35" i="19"/>
  <c r="AH35" i="19"/>
  <c r="AG35" i="19"/>
  <c r="AF35" i="19"/>
  <c r="AE35" i="19"/>
  <c r="AD35" i="19"/>
  <c r="AC35" i="19"/>
  <c r="AB35" i="19"/>
  <c r="AA35" i="19"/>
  <c r="Z35" i="19"/>
  <c r="Y35" i="19"/>
  <c r="X35" i="19"/>
  <c r="W35" i="19"/>
  <c r="V35" i="19"/>
  <c r="U35" i="19"/>
  <c r="T35" i="19"/>
  <c r="S35" i="19"/>
  <c r="R35" i="19"/>
  <c r="Q35" i="19"/>
  <c r="P35" i="19"/>
  <c r="O35" i="19"/>
  <c r="N35" i="19"/>
  <c r="M35" i="19"/>
  <c r="L35" i="19"/>
  <c r="K35" i="19"/>
  <c r="AN34" i="19"/>
  <c r="AM34" i="19"/>
  <c r="AL34" i="19"/>
  <c r="AK34" i="19"/>
  <c r="AJ34" i="19"/>
  <c r="AI34" i="19"/>
  <c r="AH34" i="19"/>
  <c r="AG34" i="19"/>
  <c r="AF34" i="19"/>
  <c r="AE34" i="19"/>
  <c r="AD34" i="19"/>
  <c r="AC34" i="19"/>
  <c r="AB34" i="19"/>
  <c r="AA34" i="19"/>
  <c r="Z34" i="19"/>
  <c r="Y34" i="19"/>
  <c r="X34" i="19"/>
  <c r="W34" i="19"/>
  <c r="V34" i="19"/>
  <c r="U34" i="19"/>
  <c r="T34" i="19"/>
  <c r="S34" i="19"/>
  <c r="R34" i="19"/>
  <c r="Q34" i="19"/>
  <c r="P34" i="19"/>
  <c r="O34" i="19"/>
  <c r="N34" i="19"/>
  <c r="M34" i="19"/>
  <c r="L34" i="19"/>
  <c r="K34" i="19"/>
  <c r="AN33" i="19"/>
  <c r="AM33" i="19"/>
  <c r="AL33" i="19"/>
  <c r="AK33" i="19"/>
  <c r="AH33" i="19"/>
  <c r="AG33" i="19"/>
  <c r="AF33" i="19"/>
  <c r="AE33" i="19"/>
  <c r="AB33" i="19"/>
  <c r="AA33" i="19"/>
  <c r="Z33" i="19"/>
  <c r="Y33" i="19"/>
  <c r="AM31" i="19"/>
  <c r="AL31" i="19"/>
  <c r="AK31" i="19"/>
  <c r="AJ31" i="19"/>
  <c r="AI31" i="19"/>
  <c r="AH31" i="19"/>
  <c r="AG31" i="19"/>
  <c r="AF31" i="19"/>
  <c r="AE31" i="19"/>
  <c r="AD31" i="19"/>
  <c r="AC31" i="19"/>
  <c r="AB31" i="19"/>
  <c r="AA31" i="19"/>
  <c r="Z31" i="19"/>
  <c r="Y31" i="19"/>
  <c r="X31" i="19"/>
  <c r="W31" i="19"/>
  <c r="V31" i="19"/>
  <c r="U31" i="19"/>
  <c r="T31" i="19"/>
  <c r="S31" i="19"/>
  <c r="R31" i="19"/>
  <c r="Q31" i="19"/>
  <c r="P31" i="19"/>
  <c r="O31" i="19"/>
  <c r="N31" i="19"/>
  <c r="M31" i="19"/>
  <c r="L31" i="19"/>
  <c r="K31"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AN29" i="19"/>
  <c r="AM29" i="19"/>
  <c r="AL29" i="19"/>
  <c r="AK29" i="19"/>
  <c r="AJ29" i="19"/>
  <c r="AI29" i="19"/>
  <c r="AH29" i="19"/>
  <c r="AG29" i="19"/>
  <c r="AF29" i="19"/>
  <c r="AE29" i="19"/>
  <c r="AD29" i="19"/>
  <c r="AC29" i="19"/>
  <c r="AB29" i="19"/>
  <c r="AA29" i="19"/>
  <c r="Z29" i="19"/>
  <c r="Y29" i="19"/>
  <c r="X29" i="19"/>
  <c r="W29" i="19"/>
  <c r="V29" i="19"/>
  <c r="U29" i="19"/>
  <c r="T29" i="19"/>
  <c r="S29" i="19"/>
  <c r="R29" i="19"/>
  <c r="Q29" i="19"/>
  <c r="P29" i="19"/>
  <c r="O29" i="19"/>
  <c r="N29" i="19"/>
  <c r="M29" i="19"/>
  <c r="L29" i="19"/>
  <c r="K29" i="19"/>
  <c r="AN28" i="19"/>
  <c r="AM28" i="19"/>
  <c r="AL28" i="19"/>
  <c r="AK28" i="19"/>
  <c r="AJ28" i="19"/>
  <c r="AI28" i="19"/>
  <c r="AH28" i="19"/>
  <c r="AG28" i="19"/>
  <c r="AF28" i="19"/>
  <c r="AE28" i="19"/>
  <c r="AD28" i="19"/>
  <c r="AC28" i="19"/>
  <c r="AB28" i="19"/>
  <c r="AA28" i="19"/>
  <c r="Z28" i="19"/>
  <c r="Y28" i="19"/>
  <c r="X28" i="19"/>
  <c r="W28" i="19"/>
  <c r="V28" i="19"/>
  <c r="U28" i="19"/>
  <c r="T28" i="19"/>
  <c r="S28" i="19"/>
  <c r="R28" i="19"/>
  <c r="Q28" i="19"/>
  <c r="P28" i="19"/>
  <c r="O28" i="19"/>
  <c r="N28" i="19"/>
  <c r="M28" i="19"/>
  <c r="L28" i="19"/>
  <c r="K28" i="19"/>
  <c r="AN27" i="19"/>
  <c r="AM27" i="19"/>
  <c r="AL27" i="19"/>
  <c r="AK27" i="19"/>
  <c r="AJ27" i="19"/>
  <c r="AI27" i="19"/>
  <c r="AH27" i="19"/>
  <c r="AG27" i="19"/>
  <c r="AF27" i="19"/>
  <c r="AE27" i="19"/>
  <c r="AD27" i="19"/>
  <c r="AC27" i="19"/>
  <c r="AB27" i="19"/>
  <c r="AA27" i="19"/>
  <c r="Z27" i="19"/>
  <c r="Y27" i="19"/>
  <c r="X27" i="19"/>
  <c r="W27" i="19"/>
  <c r="V27" i="19"/>
  <c r="U27" i="19"/>
  <c r="T27" i="19"/>
  <c r="S27" i="19"/>
  <c r="R27" i="19"/>
  <c r="Q27" i="19"/>
  <c r="P27" i="19"/>
  <c r="O27" i="19"/>
  <c r="N27" i="19"/>
  <c r="M27" i="19"/>
  <c r="L27" i="19"/>
  <c r="K27"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AN25" i="19"/>
  <c r="AM25" i="19"/>
  <c r="AL25" i="19"/>
  <c r="AK25" i="19"/>
  <c r="AJ25" i="19"/>
  <c r="AI25" i="19"/>
  <c r="AH25" i="19"/>
  <c r="AG25" i="19"/>
  <c r="AF25" i="19"/>
  <c r="AE25" i="19"/>
  <c r="AD25" i="19"/>
  <c r="AC25" i="19"/>
  <c r="AB25" i="19"/>
  <c r="AA25" i="19"/>
  <c r="Z25" i="19"/>
  <c r="Y25" i="19"/>
  <c r="X25" i="19"/>
  <c r="W25" i="19"/>
  <c r="V25" i="19"/>
  <c r="U25" i="19"/>
  <c r="T25" i="19"/>
  <c r="S25" i="19"/>
  <c r="R25" i="19"/>
  <c r="Q25" i="19"/>
  <c r="P25" i="19"/>
  <c r="O25" i="19"/>
  <c r="N25" i="19"/>
  <c r="M25" i="19"/>
  <c r="L25" i="19"/>
  <c r="K25" i="19"/>
  <c r="AN24" i="19"/>
  <c r="AM24" i="19"/>
  <c r="AL24" i="19"/>
  <c r="AK24" i="19"/>
  <c r="AJ24" i="19"/>
  <c r="AI24" i="19"/>
  <c r="AH24" i="19"/>
  <c r="AG24" i="19"/>
  <c r="AF24" i="19"/>
  <c r="AE24" i="19"/>
  <c r="AD24" i="19"/>
  <c r="AC24" i="19"/>
  <c r="AB24" i="19"/>
  <c r="AA24" i="19"/>
  <c r="Z24" i="19"/>
  <c r="Y24" i="19"/>
  <c r="X24" i="19"/>
  <c r="W24" i="19"/>
  <c r="V24" i="19"/>
  <c r="U24" i="19"/>
  <c r="T24" i="19"/>
  <c r="S24" i="19"/>
  <c r="R24" i="19"/>
  <c r="Q24" i="19"/>
  <c r="P24" i="19"/>
  <c r="O24" i="19"/>
  <c r="N24" i="19"/>
  <c r="M24" i="19"/>
  <c r="L24" i="19"/>
  <c r="K24" i="19"/>
  <c r="AH23" i="19"/>
  <c r="AG23" i="19"/>
  <c r="AF23" i="19"/>
  <c r="AE23" i="19"/>
  <c r="V23" i="19"/>
  <c r="U23" i="19"/>
  <c r="T23" i="19"/>
  <c r="S23" i="19"/>
  <c r="AN41" i="19"/>
  <c r="AN31" i="19"/>
  <c r="AN21" i="19"/>
  <c r="AM21" i="19"/>
  <c r="AL21" i="19"/>
  <c r="AK21" i="19"/>
  <c r="AJ21" i="19"/>
  <c r="AI21" i="19"/>
  <c r="AN20" i="19"/>
  <c r="AM20" i="19"/>
  <c r="AL20" i="19"/>
  <c r="AK20" i="19"/>
  <c r="AJ20" i="19"/>
  <c r="AI20" i="19"/>
  <c r="AN19" i="19"/>
  <c r="AM19" i="19"/>
  <c r="AL19" i="19"/>
  <c r="AK19" i="19"/>
  <c r="AJ19" i="19"/>
  <c r="AI19" i="19"/>
  <c r="AN18" i="19"/>
  <c r="AM18" i="19"/>
  <c r="AL18" i="19"/>
  <c r="AK18" i="19"/>
  <c r="AJ18" i="19"/>
  <c r="AI18" i="19"/>
  <c r="AN17" i="19"/>
  <c r="AM17" i="19"/>
  <c r="AL17" i="19"/>
  <c r="AK17" i="19"/>
  <c r="AJ17" i="19"/>
  <c r="AI17" i="19"/>
  <c r="AN16" i="19"/>
  <c r="AM16" i="19"/>
  <c r="AL16" i="19"/>
  <c r="AK16" i="19"/>
  <c r="AJ16" i="19"/>
  <c r="AI16" i="19"/>
  <c r="AN15" i="19"/>
  <c r="AM15" i="19"/>
  <c r="AL15" i="19"/>
  <c r="AK15" i="19"/>
  <c r="AJ15" i="19"/>
  <c r="AI15" i="19"/>
  <c r="AN14" i="19"/>
  <c r="AM14" i="19"/>
  <c r="AL14" i="19"/>
  <c r="AK14" i="19"/>
  <c r="AJ14" i="19"/>
  <c r="AI14" i="19"/>
  <c r="Q14" i="19"/>
  <c r="AC14" i="19"/>
  <c r="AD14" i="19"/>
  <c r="AE14" i="19"/>
  <c r="AF14" i="19"/>
  <c r="AH14" i="19"/>
  <c r="AG14" i="19"/>
  <c r="AH21" i="19"/>
  <c r="AG15" i="19"/>
  <c r="AG21" i="19"/>
  <c r="AF21" i="19"/>
  <c r="AE21" i="19"/>
  <c r="AD21" i="19"/>
  <c r="AC21" i="19"/>
  <c r="AH20" i="19"/>
  <c r="AG20" i="19"/>
  <c r="AF20" i="19"/>
  <c r="AE20" i="19"/>
  <c r="AD20" i="19"/>
  <c r="AC20" i="19"/>
  <c r="AH19" i="19"/>
  <c r="AG19" i="19"/>
  <c r="AF19" i="19"/>
  <c r="AE19" i="19"/>
  <c r="AD19" i="19"/>
  <c r="AC19" i="19"/>
  <c r="AH18" i="19"/>
  <c r="AG18" i="19"/>
  <c r="AF18" i="19"/>
  <c r="AE18" i="19"/>
  <c r="AD18" i="19"/>
  <c r="AC18" i="19"/>
  <c r="AH17" i="19"/>
  <c r="AG17" i="19"/>
  <c r="AF17" i="19"/>
  <c r="AE17" i="19"/>
  <c r="AD17" i="19"/>
  <c r="AC17" i="19"/>
  <c r="AH16" i="19"/>
  <c r="AG16" i="19"/>
  <c r="AF16" i="19"/>
  <c r="AE16" i="19"/>
  <c r="AD16" i="19"/>
  <c r="AC16" i="19"/>
  <c r="AH15" i="19"/>
  <c r="AF15" i="19"/>
  <c r="AE15" i="19"/>
  <c r="AD15" i="19"/>
  <c r="AC15" i="19"/>
  <c r="W21" i="19"/>
  <c r="X21" i="19"/>
  <c r="Y21" i="19"/>
  <c r="Z21" i="19"/>
  <c r="AA21" i="19"/>
  <c r="AB21" i="19"/>
  <c r="AB20" i="19"/>
  <c r="AA20" i="19"/>
  <c r="Z20" i="19"/>
  <c r="Y20" i="19"/>
  <c r="X20" i="19"/>
  <c r="W20" i="19"/>
  <c r="W19" i="19"/>
  <c r="X19" i="19"/>
  <c r="Y19" i="19"/>
  <c r="Z19" i="19"/>
  <c r="AA19" i="19"/>
  <c r="AB19" i="19"/>
  <c r="AB18" i="19"/>
  <c r="AA18" i="19"/>
  <c r="Z18" i="19"/>
  <c r="Y18" i="19"/>
  <c r="X18" i="19"/>
  <c r="W18" i="19"/>
  <c r="W17" i="19"/>
  <c r="X17" i="19"/>
  <c r="Y17" i="19"/>
  <c r="Z17" i="19"/>
  <c r="AA17" i="19"/>
  <c r="AB17" i="19"/>
  <c r="AB16" i="19"/>
  <c r="AA16" i="19"/>
  <c r="Z16" i="19"/>
  <c r="Y16" i="19"/>
  <c r="X16" i="19"/>
  <c r="W16" i="19"/>
  <c r="W15" i="19"/>
  <c r="X15" i="19"/>
  <c r="Y15" i="19"/>
  <c r="Z15" i="19"/>
  <c r="AA15" i="19"/>
  <c r="AB15" i="19"/>
  <c r="AB14" i="19"/>
  <c r="AA14" i="19"/>
  <c r="Z14" i="19"/>
  <c r="Y14" i="19"/>
  <c r="X14" i="19"/>
  <c r="W14" i="19"/>
  <c r="Y13" i="19"/>
  <c r="Z13" i="19"/>
  <c r="AB13" i="19"/>
  <c r="V21" i="19"/>
  <c r="U21" i="19"/>
  <c r="T21" i="19"/>
  <c r="S21" i="19"/>
  <c r="R21" i="19"/>
  <c r="Q21" i="19"/>
  <c r="Q20" i="19"/>
  <c r="R20" i="19"/>
  <c r="S20" i="19"/>
  <c r="T20" i="19"/>
  <c r="U20" i="19"/>
  <c r="V20" i="19"/>
  <c r="U19" i="19"/>
  <c r="V19" i="19"/>
  <c r="T19" i="19"/>
  <c r="S19" i="19"/>
  <c r="R19" i="19"/>
  <c r="Q19" i="19"/>
  <c r="Q18" i="19"/>
  <c r="R18" i="19"/>
  <c r="S18" i="19"/>
  <c r="T18" i="19"/>
  <c r="U18" i="19"/>
  <c r="V18" i="19"/>
  <c r="V17" i="19"/>
  <c r="U17" i="19"/>
  <c r="T17" i="19"/>
  <c r="S17" i="19"/>
  <c r="R17" i="19"/>
  <c r="Q17" i="19"/>
  <c r="Q16" i="19"/>
  <c r="R16" i="19"/>
  <c r="S16" i="19"/>
  <c r="T16" i="19"/>
  <c r="U16" i="19"/>
  <c r="V16" i="19"/>
  <c r="V15" i="19"/>
  <c r="U15" i="19"/>
  <c r="T15" i="19"/>
  <c r="S15" i="19"/>
  <c r="R15" i="19"/>
  <c r="Q15" i="19"/>
  <c r="V13" i="19"/>
  <c r="V14" i="19"/>
  <c r="U14" i="19"/>
  <c r="T14" i="19"/>
  <c r="S14" i="19"/>
  <c r="R14" i="19"/>
  <c r="S13" i="19"/>
  <c r="T13" i="19"/>
  <c r="U13" i="19"/>
  <c r="P21" i="19"/>
  <c r="O21" i="19"/>
  <c r="N21" i="19"/>
  <c r="M21" i="19"/>
  <c r="L21" i="19"/>
  <c r="K21" i="19"/>
  <c r="P20" i="19"/>
  <c r="O20" i="19"/>
  <c r="N20" i="19"/>
  <c r="M20" i="19"/>
  <c r="L20" i="19"/>
  <c r="K20" i="19"/>
  <c r="P19" i="19"/>
  <c r="O19" i="19"/>
  <c r="N19" i="19"/>
  <c r="M19" i="19"/>
  <c r="L19" i="19"/>
  <c r="K19" i="19"/>
  <c r="P18" i="19"/>
  <c r="O18" i="19"/>
  <c r="N18" i="19"/>
  <c r="M18" i="19"/>
  <c r="L18" i="19"/>
  <c r="K18" i="19"/>
  <c r="P17" i="19"/>
  <c r="O17" i="19"/>
  <c r="N17" i="19"/>
  <c r="M17" i="19"/>
  <c r="L17" i="19"/>
  <c r="K17" i="19"/>
  <c r="P16" i="19"/>
  <c r="O16" i="19"/>
  <c r="N16" i="19"/>
  <c r="M16" i="19"/>
  <c r="L16" i="19"/>
  <c r="K16" i="19"/>
  <c r="P15" i="19"/>
  <c r="O15" i="19"/>
  <c r="N15" i="19"/>
  <c r="M15" i="19"/>
  <c r="L15" i="19"/>
  <c r="K15" i="19"/>
  <c r="P14" i="19"/>
  <c r="O14" i="19"/>
  <c r="N14" i="19"/>
  <c r="M14" i="19"/>
  <c r="L14" i="19"/>
  <c r="K14" i="19"/>
  <c r="P13" i="19"/>
  <c r="O13" i="19"/>
  <c r="N13" i="19"/>
  <c r="M13" i="19"/>
  <c r="L49" i="18"/>
  <c r="N49" i="18"/>
  <c r="P49" i="18"/>
  <c r="R49" i="18"/>
  <c r="T49" i="18"/>
  <c r="V49" i="18"/>
  <c r="X49" i="18"/>
  <c r="Z49" i="18"/>
  <c r="AB49" i="18"/>
  <c r="AD49" i="18"/>
  <c r="AF49" i="18"/>
  <c r="AH49" i="18"/>
  <c r="AJ49" i="18"/>
  <c r="AL49" i="18"/>
  <c r="AN49" i="18"/>
  <c r="AN47" i="18"/>
  <c r="AH47" i="18"/>
  <c r="AB47" i="18"/>
  <c r="V47" i="18"/>
  <c r="P47" i="18"/>
  <c r="N47" i="18"/>
  <c r="P45" i="18"/>
  <c r="N43" i="18"/>
  <c r="L41" i="18"/>
  <c r="N41" i="18"/>
  <c r="P41" i="18"/>
  <c r="R41" i="18"/>
  <c r="T41" i="18"/>
  <c r="V41" i="18"/>
  <c r="X41" i="18"/>
  <c r="Z41" i="18"/>
  <c r="AB41" i="18"/>
  <c r="AD41" i="18"/>
  <c r="AF41" i="18"/>
  <c r="AH41" i="18"/>
  <c r="AJ41" i="18"/>
  <c r="AL41" i="18"/>
  <c r="AN41" i="18"/>
  <c r="AN39" i="18"/>
  <c r="AH39" i="18"/>
  <c r="AB39" i="18"/>
  <c r="V39" i="18"/>
  <c r="P39" i="18"/>
  <c r="N39" i="18"/>
  <c r="P37" i="18"/>
  <c r="AN33" i="18"/>
  <c r="AL33" i="18"/>
  <c r="AJ33" i="18"/>
  <c r="AH33" i="18"/>
  <c r="AF33" i="18"/>
  <c r="AD33" i="18"/>
  <c r="AB33" i="18"/>
  <c r="Z33" i="18"/>
  <c r="X33" i="18"/>
  <c r="V33" i="18"/>
  <c r="T33" i="18"/>
  <c r="R33" i="18"/>
  <c r="P33" i="18"/>
  <c r="N33" i="18"/>
  <c r="L33" i="18"/>
  <c r="N31" i="18"/>
  <c r="P31" i="18"/>
  <c r="V31" i="18"/>
  <c r="AB31" i="18"/>
  <c r="AH31" i="18"/>
  <c r="AN31" i="18"/>
  <c r="P29" i="18"/>
  <c r="N27" i="18"/>
  <c r="AN25" i="18"/>
  <c r="AL25" i="18"/>
  <c r="AJ25" i="18"/>
  <c r="AN23" i="18"/>
  <c r="AH25" i="18"/>
  <c r="AF25" i="18"/>
  <c r="AD25" i="18"/>
  <c r="AH23" i="18"/>
  <c r="AB25" i="18"/>
  <c r="X25" i="18"/>
  <c r="Z25" i="18"/>
  <c r="AB23" i="18"/>
  <c r="V25" i="18"/>
  <c r="T25" i="18"/>
  <c r="R25" i="18"/>
  <c r="V23" i="18"/>
  <c r="P25" i="18"/>
  <c r="N25" i="18"/>
  <c r="L25" i="18"/>
  <c r="P23" i="18"/>
  <c r="N23" i="18"/>
  <c r="P21" i="18"/>
  <c r="N19" i="18"/>
  <c r="AN17" i="18"/>
  <c r="AL17" i="18"/>
  <c r="AJ17" i="18"/>
  <c r="AN15" i="18"/>
  <c r="AH17" i="18"/>
  <c r="AF17" i="18"/>
  <c r="AD17" i="18"/>
  <c r="AH15" i="18"/>
  <c r="AB17" i="18"/>
  <c r="Z17" i="18"/>
  <c r="X17" i="18"/>
  <c r="AB15" i="18"/>
  <c r="V17" i="18"/>
  <c r="V15" i="18"/>
  <c r="T17" i="18"/>
  <c r="R17" i="18"/>
  <c r="AM18" i="1" l="1"/>
  <c r="AM17" i="1"/>
  <c r="AL17" i="1"/>
  <c r="AP21" i="1"/>
  <c r="AL22" i="1"/>
  <c r="AP22" i="1" s="1"/>
  <c r="AM22" i="1"/>
  <c r="AM15" i="1"/>
  <c r="AK16" i="1" s="1"/>
  <c r="AL15" i="1"/>
  <c r="AN13" i="18"/>
  <c r="AN29" i="18"/>
  <c r="AN37" i="18"/>
  <c r="AN21" i="18"/>
  <c r="AN45" i="18"/>
  <c r="AL16" i="1" l="1"/>
  <c r="AM16" i="1"/>
  <c r="H10" i="27"/>
  <c r="G29" i="27" s="1"/>
  <c r="H9" i="27"/>
  <c r="H8" i="27"/>
  <c r="F29" i="27"/>
  <c r="E29" i="27"/>
  <c r="AP16" i="1" l="1"/>
  <c r="S27" i="1"/>
  <c r="F221" i="13" l="1"/>
  <c r="F211" i="13"/>
  <c r="F212" i="13"/>
  <c r="F213" i="13"/>
  <c r="F214" i="13"/>
  <c r="F215" i="13"/>
  <c r="F216" i="13"/>
  <c r="F217" i="13"/>
  <c r="F218" i="13"/>
  <c r="F219" i="13"/>
  <c r="F220" i="13"/>
  <c r="F210" i="13"/>
  <c r="B221" i="13" a="1"/>
  <c r="B221" i="13" l="1"/>
  <c r="H210" i="13" l="1"/>
  <c r="AD53" i="19" l="1"/>
  <c r="X23" i="19"/>
  <c r="X13" i="19"/>
  <c r="R43" i="19"/>
  <c r="R53" i="19"/>
  <c r="R23" i="19"/>
  <c r="AD13" i="19"/>
  <c r="X53" i="19"/>
  <c r="AJ43" i="19"/>
  <c r="L33" i="19"/>
  <c r="L53" i="19"/>
  <c r="AJ33" i="19"/>
  <c r="X33" i="19"/>
  <c r="AD43" i="19"/>
  <c r="AD33" i="19"/>
  <c r="AJ53" i="19"/>
  <c r="AD23" i="19"/>
  <c r="X43" i="19"/>
  <c r="R13" i="19"/>
  <c r="L13" i="19"/>
  <c r="AC53" i="19"/>
  <c r="W43" i="19"/>
  <c r="W33" i="19"/>
  <c r="W23" i="19"/>
  <c r="W53" i="19"/>
  <c r="AI13" i="19"/>
  <c r="Q43" i="19"/>
  <c r="Q33" i="19"/>
  <c r="K13" i="19"/>
  <c r="Q53" i="19"/>
  <c r="Q23" i="19"/>
  <c r="AC13" i="19"/>
  <c r="AI43" i="19"/>
  <c r="K43" i="19"/>
  <c r="K33" i="19"/>
  <c r="K23" i="19"/>
  <c r="K53" i="19"/>
  <c r="AI33" i="19"/>
  <c r="AI23" i="19"/>
  <c r="AC23" i="19"/>
  <c r="W13" i="19"/>
  <c r="AC43" i="19"/>
  <c r="AC33" i="19"/>
  <c r="Q13" i="19"/>
  <c r="AI53" i="19"/>
  <c r="AJ52" i="19"/>
  <c r="R52" i="19"/>
  <c r="X52" i="19"/>
  <c r="AJ42" i="19"/>
  <c r="X42" i="19"/>
  <c r="AD42" i="19"/>
  <c r="R42" i="19"/>
  <c r="AD32" i="19"/>
  <c r="X32" i="19"/>
  <c r="L32" i="19"/>
  <c r="X22" i="19"/>
  <c r="AD22" i="19"/>
  <c r="AD12" i="19"/>
  <c r="X12" i="19"/>
  <c r="L12" i="19"/>
  <c r="R12" i="19"/>
  <c r="AF35" i="18" l="1"/>
  <c r="Z35" i="18"/>
  <c r="T19" i="18"/>
  <c r="Z43" i="18"/>
  <c r="Z27" i="18"/>
  <c r="Z11" i="18"/>
  <c r="AF19" i="18"/>
  <c r="T11" i="18"/>
  <c r="T43" i="18"/>
  <c r="AL27" i="18"/>
  <c r="T27" i="18"/>
  <c r="T35" i="18"/>
  <c r="AF43" i="18"/>
  <c r="Z19" i="18"/>
  <c r="AL19" i="18"/>
  <c r="AF27" i="18"/>
  <c r="AL11" i="18"/>
  <c r="AF11" i="18"/>
  <c r="AL43" i="18"/>
  <c r="AL35" i="18"/>
  <c r="V21" i="1" l="1"/>
  <c r="W21" i="1" s="1"/>
  <c r="V17" i="1"/>
  <c r="W17" i="1" s="1"/>
  <c r="V18" i="1"/>
  <c r="W18" i="1" s="1"/>
  <c r="V20" i="1"/>
  <c r="W20" i="1" s="1"/>
  <c r="V22" i="1"/>
  <c r="W22" i="1" s="1"/>
  <c r="V19" i="1"/>
  <c r="W19" i="1" s="1"/>
  <c r="V15" i="1"/>
  <c r="W15" i="1" s="1"/>
  <c r="Y19" i="1" l="1"/>
  <c r="X19" i="1"/>
  <c r="T15" i="18"/>
  <c r="T31" i="18"/>
  <c r="X22" i="1"/>
  <c r="Z47" i="18"/>
  <c r="AL39" i="18"/>
  <c r="Z31" i="18"/>
  <c r="T39" i="18"/>
  <c r="AL47" i="18"/>
  <c r="AF39" i="18"/>
  <c r="Z39" i="18"/>
  <c r="AL23" i="18"/>
  <c r="Z23" i="18"/>
  <c r="AL31" i="18"/>
  <c r="T23" i="18"/>
  <c r="T47" i="18"/>
  <c r="Y22" i="1"/>
  <c r="AF47" i="18"/>
  <c r="AL15" i="18"/>
  <c r="AF23" i="18"/>
  <c r="AF15" i="18"/>
  <c r="X20" i="1"/>
  <c r="Y20" i="1"/>
  <c r="AB37" i="18"/>
  <c r="V21" i="18"/>
  <c r="AB21" i="18"/>
  <c r="X18" i="1"/>
  <c r="AO18" i="1" s="1"/>
  <c r="AN18" i="1" s="1"/>
  <c r="AH21" i="18"/>
  <c r="AH45" i="18"/>
  <c r="Y18" i="1"/>
  <c r="AH29" i="18"/>
  <c r="AB45" i="18"/>
  <c r="V29" i="18"/>
  <c r="V13" i="18"/>
  <c r="V37" i="18"/>
  <c r="AB13" i="18"/>
  <c r="AH13" i="18"/>
  <c r="AH37" i="18"/>
  <c r="AB29" i="18"/>
  <c r="R21" i="18"/>
  <c r="L21" i="18"/>
  <c r="X21" i="18"/>
  <c r="X37" i="18"/>
  <c r="AD45" i="18"/>
  <c r="Y17" i="1"/>
  <c r="L45" i="18"/>
  <c r="AJ29" i="18"/>
  <c r="X17" i="1"/>
  <c r="AO17" i="1" s="1"/>
  <c r="AN17" i="1" s="1"/>
  <c r="X45" i="18"/>
  <c r="AD37" i="18"/>
  <c r="AD21" i="18"/>
  <c r="R29" i="18"/>
  <c r="R37" i="18"/>
  <c r="AJ21" i="18"/>
  <c r="X13" i="18"/>
  <c r="AD13" i="18"/>
  <c r="X29" i="18"/>
  <c r="AJ13" i="18"/>
  <c r="R13" i="18"/>
  <c r="L29" i="18"/>
  <c r="AJ37" i="18"/>
  <c r="AD29" i="18"/>
  <c r="R45" i="18"/>
  <c r="AJ45" i="18"/>
  <c r="Y21" i="1"/>
  <c r="X21" i="1"/>
  <c r="R47" i="18"/>
  <c r="AD15" i="18"/>
  <c r="AJ39" i="18"/>
  <c r="R39" i="18"/>
  <c r="X31" i="18"/>
  <c r="R23" i="18"/>
  <c r="AD31" i="18"/>
  <c r="L31" i="18"/>
  <c r="AJ23" i="18"/>
  <c r="AJ15" i="18"/>
  <c r="AD47" i="18"/>
  <c r="X39" i="18"/>
  <c r="X23" i="18"/>
  <c r="R15" i="18"/>
  <c r="L47" i="18"/>
  <c r="R31" i="18"/>
  <c r="X47" i="18"/>
  <c r="L39" i="18"/>
  <c r="L23" i="18"/>
  <c r="AJ47" i="18"/>
  <c r="X15" i="18"/>
  <c r="AD23" i="18"/>
  <c r="AD39" i="18"/>
  <c r="AJ31" i="18"/>
  <c r="Y15" i="1"/>
  <c r="AD11" i="18"/>
  <c r="AJ43" i="18"/>
  <c r="X15" i="1"/>
  <c r="AO15" i="1" s="1"/>
  <c r="AN15" i="1" s="1"/>
  <c r="AJ11" i="18"/>
  <c r="X11" i="18"/>
  <c r="X35" i="18"/>
  <c r="AJ19" i="18"/>
  <c r="X27" i="18"/>
  <c r="X19" i="18"/>
  <c r="AJ35" i="18"/>
  <c r="R19" i="18"/>
  <c r="L11" i="18"/>
  <c r="AD43" i="18"/>
  <c r="R11" i="18"/>
  <c r="AD19" i="18"/>
  <c r="L19" i="18"/>
  <c r="AJ27" i="18"/>
  <c r="R35" i="18"/>
  <c r="AD35" i="18"/>
  <c r="R27" i="18"/>
  <c r="R43" i="18"/>
  <c r="AD27" i="18"/>
  <c r="L27" i="18"/>
  <c r="L43" i="18"/>
  <c r="X43" i="18"/>
  <c r="AP18" i="1" l="1"/>
  <c r="V42" i="19"/>
  <c r="AN42" i="19"/>
  <c r="P52" i="19"/>
  <c r="AB52" i="19"/>
  <c r="AH32" i="19"/>
  <c r="AB32" i="19"/>
  <c r="AH42" i="19"/>
  <c r="AB42" i="19"/>
  <c r="V12" i="19"/>
  <c r="AH52" i="19"/>
  <c r="AB12" i="19"/>
  <c r="P12" i="19"/>
  <c r="AN32" i="19"/>
  <c r="V52" i="19"/>
  <c r="AN52" i="19"/>
  <c r="AP17" i="1"/>
  <c r="Z12" i="19"/>
  <c r="Z52" i="19"/>
  <c r="AL52" i="19"/>
  <c r="Z42" i="19"/>
  <c r="Z32" i="19"/>
  <c r="K32" i="19"/>
  <c r="AI52" i="19"/>
  <c r="W52" i="19"/>
  <c r="Q22" i="19"/>
  <c r="W12" i="19"/>
  <c r="AC32" i="19"/>
  <c r="AI22" i="19"/>
  <c r="W32" i="19"/>
  <c r="AP15" i="1"/>
  <c r="K12" i="19"/>
  <c r="Q42" i="19"/>
  <c r="AC22" i="19"/>
  <c r="Q32" i="19"/>
  <c r="AC12" i="19"/>
  <c r="W42" i="19"/>
  <c r="W22" i="19"/>
  <c r="Q12" i="19"/>
  <c r="Q52" i="19"/>
  <c r="AI42" i="19"/>
  <c r="K52" i="19"/>
  <c r="AI12" i="19"/>
  <c r="AC52" i="19"/>
  <c r="K22" i="19"/>
  <c r="AC42" i="19"/>
  <c r="AI32" i="1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Calidad ETITC</author>
  </authors>
  <commentList>
    <comment ref="N13" authorId="0" shapeId="0" xr:uid="{B94E796C-1EF1-4D31-AF0A-E731745A4441}">
      <text>
        <r>
          <rPr>
            <sz val="9"/>
            <color indexed="81"/>
            <rFont val="Tahoma"/>
            <family val="2"/>
          </rPr>
          <t xml:space="preserve">
Anay Pinto V</t>
        </r>
      </text>
    </comment>
  </commentList>
</comments>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<sst xmlns="http://schemas.openxmlformats.org/spreadsheetml/2006/main" count="755" uniqueCount="448">
  <si>
    <r>
      <rPr>
        <b/>
        <sz val="11"/>
        <color rgb="FF000000"/>
        <rFont val="Arial"/>
        <family val="2"/>
      </rPr>
      <t>E</t>
    </r>
    <r>
      <rPr>
        <b/>
        <sz val="10"/>
        <color rgb="FF000000"/>
        <rFont val="Arial"/>
        <family val="2"/>
      </rPr>
      <t>scuela Tecnológica Instituto Técnico Central</t>
    </r>
    <r>
      <rPr>
        <b/>
        <sz val="6"/>
        <color rgb="FF000000"/>
        <rFont val="Arial"/>
        <family val="2"/>
      </rPr>
      <t xml:space="preserve">
</t>
    </r>
    <r>
      <rPr>
        <b/>
        <sz val="8"/>
        <color rgb="FF000000"/>
        <rFont val="Arial"/>
        <family val="2"/>
      </rPr>
      <t>Establecimiento Público de Educación Superior</t>
    </r>
  </si>
  <si>
    <t>MAPA Y PLAN DE TRATAMIENTO DE RIESGOS</t>
  </si>
  <si>
    <t>CÓDIGO: GSI- CA-FO-09</t>
  </si>
  <si>
    <t>https://kawak.com.co/itc/</t>
  </si>
  <si>
    <t>VERSIÓN: 8</t>
  </si>
  <si>
    <t>VIGENCIA: 2024-09-20</t>
  </si>
  <si>
    <t>PÁGINA:     1 de 1</t>
  </si>
  <si>
    <t xml:space="preserve">PREGUNTAR  RIESGOS DE CORRUPCIÓN </t>
  </si>
  <si>
    <r>
      <rPr>
        <b/>
        <sz val="6"/>
        <color rgb="FF000000"/>
        <rFont val="Arial"/>
        <family val="2"/>
      </rPr>
      <t xml:space="preserve">Escuela Tecnológica Instituto Técnico Central
</t>
    </r>
    <r>
      <rPr>
        <b/>
        <sz val="5"/>
        <color rgb="FF000000"/>
        <rFont val="Arial"/>
        <family val="2"/>
      </rPr>
      <t>Establecimiento Público de Educación Superior</t>
    </r>
  </si>
  <si>
    <t>CRITERIOS PARA CALIFICAR EL IMPACTO EN RIESGOS DE CORRUPCIÓN</t>
  </si>
  <si>
    <t>CÓDIGO:GSI- CA-FO-09</t>
  </si>
  <si>
    <t>REGRESAR</t>
  </si>
  <si>
    <t>ITEM</t>
  </si>
  <si>
    <t>Criterios para calificar el impacto en riesgos de corrupción</t>
  </si>
  <si>
    <t>MARACAR CON X</t>
  </si>
  <si>
    <t>Pregunta: ¿Si el riesgo de corrupción se materializa podría:</t>
  </si>
  <si>
    <t>SI</t>
  </si>
  <si>
    <t>NO</t>
  </si>
  <si>
    <t>¿Afectar al grupo de funcionarios del proceso?</t>
  </si>
  <si>
    <t>X</t>
  </si>
  <si>
    <t>¿Afectar el cumplimiento de metas y objetivos de la dependencia?</t>
  </si>
  <si>
    <t>¿Afectar el cumplimiento de misión de la entidad?</t>
  </si>
  <si>
    <t>¿Afectar el cumplimiento de la misión del sector al que pertenece la entidad?</t>
  </si>
  <si>
    <t>¿Afectar el cumplimiento de misión del sector al que pertenece la entidad?</t>
  </si>
  <si>
    <t>¿Generar perdida de confianza de la entidad , afectando su reputación?</t>
  </si>
  <si>
    <t>¿Generar perdida de recursos económicos?</t>
  </si>
  <si>
    <t>¿Afectar la generación de los productos o la prestación de los servicios?</t>
  </si>
  <si>
    <t>¿Dar lugar al detrimento de la calidad de vida de la comunidad por la perdida del bien, servicio o recursos públicos?</t>
  </si>
  <si>
    <t>¿Generar pérdida de información de la entidad?</t>
  </si>
  <si>
    <t>¿Generar intervención de los órganos de control, de la Fiscalia u otro ente?</t>
  </si>
  <si>
    <t>¿Dar lugar a procesos sancionatorios?</t>
  </si>
  <si>
    <t>¿Dar lugar a procesos disciplinarios?</t>
  </si>
  <si>
    <t>¿Dar lugar a procesos fiscales?</t>
  </si>
  <si>
    <t>¿Dar lugar a procesos penales?</t>
  </si>
  <si>
    <t>¿Generar pérdida de credibilidad del sector?</t>
  </si>
  <si>
    <t>¿Ocasionar lesiones físicas o pérdida de vidas humanas?</t>
  </si>
  <si>
    <t>¿Afectar la imagen regional?</t>
  </si>
  <si>
    <t>¿Afectar la imagen nacional?</t>
  </si>
  <si>
    <t>¿Generar daño ambiental?</t>
  </si>
  <si>
    <r>
      <rPr>
        <b/>
        <sz val="10"/>
        <color rgb="FF000000"/>
        <rFont val="Arial"/>
        <family val="2"/>
      </rPr>
      <t>Escuela Tecnológica Instituto Técnico Central</t>
    </r>
    <r>
      <rPr>
        <b/>
        <sz val="6"/>
        <color rgb="FF000000"/>
        <rFont val="Arial"/>
        <family val="2"/>
      </rPr>
      <t xml:space="preserve">
</t>
    </r>
    <r>
      <rPr>
        <b/>
        <sz val="8"/>
        <color rgb="FF000000"/>
        <rFont val="Arial"/>
        <family val="2"/>
      </rPr>
      <t>Establecimiento Público de Educación Superior</t>
    </r>
  </si>
  <si>
    <t>VERSIÓN:  8</t>
  </si>
  <si>
    <t>PÁGINA:    1 de 1</t>
  </si>
  <si>
    <t>Proceso:</t>
  </si>
  <si>
    <t xml:space="preserve">EGRESADOS </t>
  </si>
  <si>
    <t>Objetivo:</t>
  </si>
  <si>
    <t>Fortalecer los lazos de fraternidad entre los graduados y la institución estructurando un sistema de comunicación permanente y efectivo que facilite la realimentación de los graduados con la Escuela Tecnológica ITC de acuerdo a los conocimientos adquiridos frente a las 
necesidades de la empresa donde presta sus servicios para mejorar su competitividad, contribuir a su cohesión social con su participación de conocimientos e las necesidades personales, sociales y profesionales.</t>
  </si>
  <si>
    <t>Alcance:</t>
  </si>
  <si>
    <t>Desde la caracterización de egresados, hasta el informe de gestión donde se evidencie la ejecución de las estrategias implementadas con la comunidad de egresados.</t>
  </si>
  <si>
    <t>PRIMERA LÍNEA DE DEFENSA (Líder del Proceso)</t>
  </si>
  <si>
    <t xml:space="preserve">SEGUNDA LÍNEA DE DEFENSA (Oficina asesora de Planeación) </t>
  </si>
  <si>
    <t>TERCERA LÍNEA DE DEFENSA (Control Interno)</t>
  </si>
  <si>
    <t>Identificación del riesgo</t>
  </si>
  <si>
    <t>Análisis del riesgo inherente</t>
  </si>
  <si>
    <t>Evaluación del riesgo - Valoración de los controles</t>
  </si>
  <si>
    <t>Documentación</t>
  </si>
  <si>
    <t>Evaluación del riesgo - Nivel del riesgo residual</t>
  </si>
  <si>
    <t>Plan de Acción</t>
  </si>
  <si>
    <t xml:space="preserve">Referencia </t>
  </si>
  <si>
    <t>Tipo de Riesgo  (Clasificación)</t>
  </si>
  <si>
    <t>Impacto</t>
  </si>
  <si>
    <t>Efecto Dañoso (fiscal)</t>
  </si>
  <si>
    <t>Factor</t>
  </si>
  <si>
    <t xml:space="preserve">Seguridad de la información </t>
  </si>
  <si>
    <t>Causa Inmediata
CAUSA (VULNERABILIDADES)</t>
  </si>
  <si>
    <t>Su causas de la causa raíz</t>
  </si>
  <si>
    <t>Causa Raíz-Amenazas</t>
  </si>
  <si>
    <t>Descripción del Riesgo</t>
  </si>
  <si>
    <t>Clasificación del Riesgo</t>
  </si>
  <si>
    <t>Frecuencia con la cual se realiza la actividad</t>
  </si>
  <si>
    <t>Probabilidad Inherente</t>
  </si>
  <si>
    <t>%</t>
  </si>
  <si>
    <t>Criterios de impacto</t>
  </si>
  <si>
    <t>Observación de criterio</t>
  </si>
  <si>
    <t>Impacto 
Inherente</t>
  </si>
  <si>
    <t>Zona de Riesgo Inherente</t>
  </si>
  <si>
    <t>No. Control</t>
  </si>
  <si>
    <t>Descripción del Control</t>
  </si>
  <si>
    <t>Soportes del Control</t>
  </si>
  <si>
    <t>Afectación</t>
  </si>
  <si>
    <t>Atributos</t>
  </si>
  <si>
    <t>Probabilidad Residual</t>
  </si>
  <si>
    <t>Probabilidad Residual Final</t>
  </si>
  <si>
    <t>Impacto Residual Final</t>
  </si>
  <si>
    <t>Zona de Riesgo Final</t>
  </si>
  <si>
    <t>Tratamiento</t>
  </si>
  <si>
    <t xml:space="preserve">Seguridad de la Información </t>
  </si>
  <si>
    <t>Responsable</t>
  </si>
  <si>
    <t>Fecha Implementación</t>
  </si>
  <si>
    <t>Fecha Seguimiento</t>
  </si>
  <si>
    <t>Seguimiento
1º línea de defensa
(Abril)</t>
  </si>
  <si>
    <t>Estado</t>
  </si>
  <si>
    <t>Seguimiento
2º línea de defensa
(Agosto)</t>
  </si>
  <si>
    <t>Evidencias</t>
  </si>
  <si>
    <t>Seguimiento
3º línea de defensa
(Noviembre)</t>
  </si>
  <si>
    <t>CAUSA (VULNERABILIDADES)</t>
  </si>
  <si>
    <t>Amenazas</t>
  </si>
  <si>
    <t>Activo de información afectado</t>
  </si>
  <si>
    <t>Criterio afectado</t>
  </si>
  <si>
    <t>Tipo</t>
  </si>
  <si>
    <t>Implementación</t>
  </si>
  <si>
    <t>Calificación</t>
  </si>
  <si>
    <t>Frecuencia</t>
  </si>
  <si>
    <t>Evidencia</t>
  </si>
  <si>
    <t xml:space="preserve">Plan de Contingencia </t>
  </si>
  <si>
    <t>Gestión</t>
  </si>
  <si>
    <t>Reputacional</t>
  </si>
  <si>
    <t>Recursos públicos</t>
  </si>
  <si>
    <t>Procesos</t>
  </si>
  <si>
    <t xml:space="preserve">
D4 - Dificultades en la recolección de la información</t>
  </si>
  <si>
    <t>Falta de Divulgación de los eventos oportuna</t>
  </si>
  <si>
    <t xml:space="preserve">Posibilidad de afectación reputacional , debido a la baja participación de los eventos a los que se convoca </t>
  </si>
  <si>
    <t>Ejecución y Administración de procesos</t>
  </si>
  <si>
    <t>Información</t>
  </si>
  <si>
    <t>NA</t>
  </si>
  <si>
    <t xml:space="preserve">     El riesgo afecta la imagen de alguna área de la organización</t>
  </si>
  <si>
    <t xml:space="preserve">El líder del procesos / Profesional, en conjunto con el área de Registro y Control realizarse la apertura de encuesta OLE  e Institucional en el proceso de Graduación 
En caso de que el Estudiante no gestiona la Encuesta, se remite por medio de Correo Institucional </t>
  </si>
  <si>
    <t xml:space="preserve">La apertura de las encuestas  de acuerdo a calendario y se verifica en el repositorio de las encuestas diligenciadas 
El estudiante recibe información, diligencia y tiene el soporte de lo realizado desde la trazabilidad del soporte emitido </t>
  </si>
  <si>
    <t>Preventivo</t>
  </si>
  <si>
    <t>Manual</t>
  </si>
  <si>
    <t>Documentado</t>
  </si>
  <si>
    <t>Continua</t>
  </si>
  <si>
    <t>Con Registro</t>
  </si>
  <si>
    <t xml:space="preserve">Acuerdo # 09 de 2021 </t>
  </si>
  <si>
    <t>Reducir (mitigar)</t>
  </si>
  <si>
    <t xml:space="preserve">Activar las Encuestas de acuerdo al Calendario Académico para el proceso de Graduación </t>
  </si>
  <si>
    <t xml:space="preserve">Profesional de Egresados </t>
  </si>
  <si>
    <t xml:space="preserve">Identificación del Riesgo </t>
  </si>
  <si>
    <t>En curso</t>
  </si>
  <si>
    <t xml:space="preserve">	
A1 - Falta de participación nuestros Egresados en las actividades propuestas por el Programa de Egresados</t>
  </si>
  <si>
    <t xml:space="preserve">El líder del Proceso /profesional, realizara la gestión oportuna de los eventos, programados mediante redes sociales y/o mecanismos de comunicación establecidos 
Enviar notificación de correos autorizados para dar la información </t>
  </si>
  <si>
    <t xml:space="preserve">La solicitud de divulgación y los correos a quienes se les trasmite la información de que se hagan participes en los eventos 
Los correos a los que se envía la información mes la base de datos obtenida en el proceso de actualización de datos y de Diligenciamiento de Formas de invitaciones </t>
  </si>
  <si>
    <t>Aleatoria</t>
  </si>
  <si>
    <t xml:space="preserve">EGR-PN-01 GESTION DE EGRESADOS </t>
  </si>
  <si>
    <t xml:space="preserve">Gestionar de forma oportuna los comunicados en donde se les solicita a los egresados sean participes de los eventos </t>
  </si>
  <si>
    <t xml:space="preserve">Fiscal </t>
  </si>
  <si>
    <t>Daño fiscal</t>
  </si>
  <si>
    <t>D7 Perdida o robo de los activos fijos durante eventos de asistencia interna</t>
  </si>
  <si>
    <t xml:space="preserve">Faltas de sistemas de Control de ingreso salida de activos </t>
  </si>
  <si>
    <t>Servicios</t>
  </si>
  <si>
    <t>Confidencialidad</t>
  </si>
  <si>
    <t xml:space="preserve">     Afectación menor a 10 SMLMV .</t>
  </si>
  <si>
    <t xml:space="preserve">El profesional responsable debe realizar  el reporte de Salida e ingreso según corresponda al área de Almacén General </t>
  </si>
  <si>
    <t xml:space="preserve">Mediante el Formato de Control de Referencia GRF -FO-16  en formatos institucionales del SGC </t>
  </si>
  <si>
    <t xml:space="preserve">GRF-PC-03 PROCEDIMIENTO ADMINISTRSCION Y CONTROL DE LOS ACTIVOS FIJOS </t>
  </si>
  <si>
    <t xml:space="preserve">Reportar la entrada y salida de activos fijos mediante el procedimiento descrito </t>
  </si>
  <si>
    <t>Seguridad digital</t>
  </si>
  <si>
    <t>Tecnología</t>
  </si>
  <si>
    <t>A3 - Perdida de Información por Hacker Informáticos</t>
  </si>
  <si>
    <t xml:space="preserve">Ingresar a links de Correos mal intencionados y se puede causar dicha acción de daño cibernético </t>
  </si>
  <si>
    <t xml:space="preserve">Afectación en lo concerniente a la reputación por ataques de tipo cibernéticos o fuentes externas , falta de sensibilización de las políticas de seguridad de la información </t>
  </si>
  <si>
    <t>Fallas Tecnológicas</t>
  </si>
  <si>
    <t>Hardware</t>
  </si>
  <si>
    <t>Disponibilidad</t>
  </si>
  <si>
    <t xml:space="preserve">El profesional del área y sus colaboradores deben realizar reporte de correos desconocidos o mal intencionados a la mesa de ayuda , para mitigar el daño en los sistemas de información </t>
  </si>
  <si>
    <t xml:space="preserve">Código asignado por Mesa de Ayuda </t>
  </si>
  <si>
    <t xml:space="preserve">GIT-PC-08 Procedimiento Gestión de Servicios de TI  </t>
  </si>
  <si>
    <t xml:space="preserve">Realizar el reporte los correo, mensajes y otros  que sean sospechosos y afecten la calidad del servicio </t>
  </si>
  <si>
    <r>
      <rPr>
        <sz val="11"/>
        <color theme="9"/>
        <rFont val="Arial"/>
        <family val="2"/>
      </rPr>
      <t xml:space="preserve">*Nota: </t>
    </r>
    <r>
      <rPr>
        <sz val="11"/>
        <color theme="1"/>
        <rFont val="Arial"/>
        <family val="2"/>
      </rPr>
      <t>La columna referencia se sugiere para mantener el consecutivo de riesgos, así el riesgo salga del mapa no existirá otro riesgo con el mismo número. Una entidad puede ir en el riesgo 150 pero tener 70 riesgos, lo que permite llevar una traza de los riesgos. Esta información la debe administrar la Oficina Asesora de Planeación o Gerencia de Riesgos.</t>
    </r>
  </si>
  <si>
    <r>
      <rPr>
        <b/>
        <sz val="14"/>
        <color rgb="FF000000"/>
        <rFont val="Arial"/>
        <family val="2"/>
      </rPr>
      <t>LÍDER DEL PROCESO:</t>
    </r>
    <r>
      <rPr>
        <sz val="14"/>
        <color rgb="FF000000"/>
        <rFont val="Arial"/>
        <family val="2"/>
      </rPr>
      <t xml:space="preserve">  John Freddy Ortegate</t>
    </r>
  </si>
  <si>
    <t>Fecha: 3/31/2025</t>
  </si>
  <si>
    <t>CLASIF. DE CONFIDENCIALIDAD</t>
  </si>
  <si>
    <t>IPB</t>
  </si>
  <si>
    <t>CLASIF. DE INTEGRIDAD</t>
  </si>
  <si>
    <t>A</t>
  </si>
  <si>
    <t>CLASIF. DE DISPONIBILIDAD</t>
  </si>
  <si>
    <t xml:space="preserve">Documento controlado por el Sistema de Gestión de la Calidad
Asegúrese que corresponde a la última versión consultando el micrositio de calidad de la Escuela Tecnológica Instituto Técnico Central (ETITC) </t>
  </si>
  <si>
    <t>14.	Tipología de riesgos que enmarcan la política de administración del riesgo</t>
  </si>
  <si>
    <t>6.4.	 Identificación de áreas de factores de riesgo</t>
  </si>
  <si>
    <t>FACTOR</t>
  </si>
  <si>
    <t xml:space="preserve">Clasificacion del riesgo </t>
  </si>
  <si>
    <t>Activo de información</t>
  </si>
  <si>
    <t>Criterio</t>
  </si>
  <si>
    <t>Plan de accion (solo para la opción reducir)</t>
  </si>
  <si>
    <t>•	Procesos</t>
  </si>
  <si>
    <t>Económico</t>
  </si>
  <si>
    <t>Evento externo</t>
  </si>
  <si>
    <t>Daños Activos Fisicos</t>
  </si>
  <si>
    <t>Automático</t>
  </si>
  <si>
    <t>Registro Sustancial</t>
  </si>
  <si>
    <t>Aceptar</t>
  </si>
  <si>
    <t>Finalizado</t>
  </si>
  <si>
    <t>Corrupción</t>
  </si>
  <si>
    <t>•	Talento humano</t>
  </si>
  <si>
    <t>Bienes públicos</t>
  </si>
  <si>
    <t>Financiero</t>
  </si>
  <si>
    <t>Ejecucion y Administracion de procesos</t>
  </si>
  <si>
    <t xml:space="preserve">Software </t>
  </si>
  <si>
    <t>Detectivo</t>
  </si>
  <si>
    <t>Sin Documentar</t>
  </si>
  <si>
    <t>Registro Material</t>
  </si>
  <si>
    <t>Evitar</t>
  </si>
  <si>
    <t>Estratégico</t>
  </si>
  <si>
    <t>•	Tecnología</t>
  </si>
  <si>
    <t>Económico y Reputacional</t>
  </si>
  <si>
    <t>Intereses patrimoniales de naturaleza pública</t>
  </si>
  <si>
    <t>Infraestructura</t>
  </si>
  <si>
    <t>Fallas Tecnologicas</t>
  </si>
  <si>
    <t>Integridad</t>
  </si>
  <si>
    <t>Correctivo</t>
  </si>
  <si>
    <t>Sin registro</t>
  </si>
  <si>
    <t>Reducir</t>
  </si>
  <si>
    <t>•	Infraestructura</t>
  </si>
  <si>
    <t>Instalaciones</t>
  </si>
  <si>
    <t>Fraude Externo</t>
  </si>
  <si>
    <t>NO APLICA</t>
  </si>
  <si>
    <t>Tecnológico</t>
  </si>
  <si>
    <t>•	Evento externo</t>
  </si>
  <si>
    <t>Jurídico - Disciplinario</t>
  </si>
  <si>
    <t>Talento humano</t>
  </si>
  <si>
    <t>Fraude Interno</t>
  </si>
  <si>
    <t>Intangibles</t>
  </si>
  <si>
    <t>Reducir (compartir)</t>
  </si>
  <si>
    <t>Relaciones Laborales</t>
  </si>
  <si>
    <t>Componentes
de red</t>
  </si>
  <si>
    <t>Imagen</t>
  </si>
  <si>
    <t>Usuarios, productos y practicas , organizacionales</t>
  </si>
  <si>
    <t>Personas</t>
  </si>
  <si>
    <t>Seguridad y salud en el trabajo</t>
  </si>
  <si>
    <t>Operativo</t>
  </si>
  <si>
    <t>Ambiental</t>
  </si>
  <si>
    <t xml:space="preserve">Servicios, Software, Hardware </t>
  </si>
  <si>
    <t xml:space="preserve">Servicios, Software, Documental </t>
  </si>
  <si>
    <t xml:space="preserve">Servicios, Software, Hardware, Documental </t>
  </si>
  <si>
    <t>Redaccion del Riesgo General</t>
  </si>
  <si>
    <t xml:space="preserve">Redaccion del Riesgo  fiscal </t>
  </si>
  <si>
    <t>CONTEXTO - DOFA</t>
  </si>
  <si>
    <t>DEBILIDADES</t>
  </si>
  <si>
    <t>ESTADO</t>
  </si>
  <si>
    <t>D1. Falta de disponibilidad de recurso humano contratado, con cobertura en las diferentes sedes, Seccionales, Extensiones, unidades Agroambientales y Oficinas de la Universidad, que garantice el apoyo continuó durante todo el período académico</t>
  </si>
  <si>
    <t>D2. Falta de conocimiento de la normatividad legal vigente, aplicable y actualizada, relacionada con aspectos e impactos ambientales asociados al desempeño ambiental institucional y de su respectivo seguimiento.</t>
  </si>
  <si>
    <t>D3. Falta de conocimiento, participación, de la totalidad de  la comunidad universitaria y otras partes interesadas del  Sistema de Gestión Ambiental, y las actividades de implementación del mismo, de la Política Ambiental y  Programas ambientales del Plan Institucional de Gestión Ambiental PIGA.</t>
  </si>
  <si>
    <t>D4. Falta de compromiso y sentido de pertenencia con los temas ambientales por parte de algunos sectores de la comunidad universitaria y otras partes interesadas, reflejado en la falta de participación  en actividades del SGA y de lineamientos ambientales.</t>
  </si>
  <si>
    <t>D5. Falta de articulación de los lineamientos del SGA con los procesos del Modelo de Operación Digital</t>
  </si>
  <si>
    <t xml:space="preserve">D6. Falta de articulación con la academia en temas ambientales, reflejado en el bajo porcentaje de cobertura del Sistema de Gestión de Ambiental respecto a los estudiantes en relación en relación al porcentaje que representan en la comunidad universitaria. </t>
  </si>
  <si>
    <t xml:space="preserve">D7. Falta de articulación de temas ambientales con el Plan de Emergencias Institucional  </t>
  </si>
  <si>
    <t xml:space="preserve">D8. Falta de recursos disponibles de forma oportuna para el desarrollo y continuidad de actividades del Sistema de Gestión Ambiental. </t>
  </si>
  <si>
    <t>D9. Falta  de recursos para desplazamientos del equipo del Sistema de Gestión Ambiental.</t>
  </si>
  <si>
    <t>D10.  Incumplimiento del código de colores de clasificación de residuos institucional por desconocimiento, falta de conciencia ambiental y compromiso de parte de algunos sectores de la comunidad universitaria y otras partes interesadas, o por no contar con la totalidad de los dispositivos de almacenamiento requeridos.</t>
  </si>
  <si>
    <t>AMENAZAS</t>
  </si>
  <si>
    <t>A1. Prácticas ambientales inadecuadas por parte de vecinos de la comunidad circundante a las instalaciones de la Universidad, que puedan afectar su desempeño ambiental.</t>
  </si>
  <si>
    <t xml:space="preserve">A2. Afectación en el desarrollo de actividades presenciales o virtuales, internas y externas del SGA, debido al riesgo de contagio por virus que puedan alcanzar el nivel de pandemia </t>
  </si>
  <si>
    <t>A3. Falta  de alcance en servicios públicos o de comunicación, y condiciones específicas  de la infraestructura  de algunas sedes.</t>
  </si>
  <si>
    <t>A4. Falta de participación  de las partes interesadas externas en las actividades del Sistema de Gestión Ambiental.</t>
  </si>
  <si>
    <t>A5. Afectación de actividades  del Sistema de Gestión ambiental internas o externas), y  de recursos, elementos o insumos del Plan Institucional de Gestión Ambiental -PIGA, por alteraciones de orden público como manifestaciones, paros,  disturbios y asonadas.</t>
  </si>
  <si>
    <t>A6. Afectación de fenómenos naturales (Cambio climático, fenómeno del niño y la niña, sismos, incendios, caída de árboles, Vendavales) y antrópicos (Orden publico y manifestaciones estudiantiles) que puedan afectar las instalaciones.</t>
  </si>
  <si>
    <t xml:space="preserve">A7. Sanciones o multas por incumplimiento legal </t>
  </si>
  <si>
    <t>A8. Rotación constante de personal en diferentes procesos</t>
  </si>
  <si>
    <t>FORTALEZAS</t>
  </si>
  <si>
    <t>F1.Compromiso de la alta  Dirección para apoyar el proceso, reflejado en liderazgo de Directores Administrativos y del Rector.​</t>
  </si>
  <si>
    <t>F2. Articulación del Sistema de Gestión Ambiental a nivel institucional en Sede, Seccionales y Extensiones.</t>
  </si>
  <si>
    <t>F3. Equipo de profesionales del  Sistema de Gestión Ambiental con competencia  y actitud propositiva en el proceso de planeación, implementación, seguimiento y preparación para los procesos de auditoría del SGA.</t>
  </si>
  <si>
    <t>F4. Disponibilidad de la documentación del Sistema de Gestión ambiental en el sitio web del Modelo de Operación digital, en el marco del PHVA: Caracterización, Política y Objetivos de Gestión Ambiental, Plan Institucional de Gestión Ambiental - PIGA y programas ambientales, Procedimientos, Formatos, Matrices y otros registros SGA.</t>
  </si>
  <si>
    <t>F5.Asignación de rubro para implementación y certificación  del Sistema de Gestión Ambiental_ISO 14001:2015 a través del Proyecto UCundinamarca en Equilibrio con la Naturaleza.</t>
  </si>
  <si>
    <t>F6.Fortalecimiento de la cultura ambiental  a nivel institucional a través del #Reto Ambientalmente en equilibrio con la naturaleza, eventos y capacitaciones ambientales.</t>
  </si>
  <si>
    <t>F7.Divulgación de la Gestión ambiental con la comunidad universitaria y otras partes interesadas a través de publicaciones y eventos en canales institucionales como la página web, la agencia de noticias, redes sociales, revistas digitales de las Seccionales, Extensiones y Periódico digital institucional.</t>
  </si>
  <si>
    <t>F8. Implementación del código de colores de clasificación de residuos con la instalación gradual de Unidades Técnicas de Almacenamiento Central -UTAC-  y Puntos ecológicos en Sede, Seccionales y Extensiones.</t>
  </si>
  <si>
    <t>F9. Implementación de estrategias de sostenibilidad en la Sede, Seccionales y Extensiones, mediante la instalación de dispositivos de ahorro de agua y de energía como paneles fotovoltaicos e iluminación LED.</t>
  </si>
  <si>
    <t>F10.Articulación con los demás componentes del Sistema Integrado de Gestión como: SG SST, SGSI, SGC y con las diferentes procesos y dependencias.</t>
  </si>
  <si>
    <t>F11. Proceso de Medición de Huella de Carbono y reporte internacional de sostenibilidad GRI en articulación con Interacción Social Universitaria y diferentes dependencias relacionadas.</t>
  </si>
  <si>
    <t>F12. Articulación del Sistema de Gestión Ambiental  como parte del proceso de formación para la vida de la comunidad universitaria, desde la dimensión naturaleza del Modelo de Educación Digital Transmoderno -MEDIT.</t>
  </si>
  <si>
    <t>F13. Participación activa de los estudiantes en la Gestión Ambiental Institucional como practicantes y pasantes al SGA</t>
  </si>
  <si>
    <t>F14 Articulación de criterios  ambientales en los procesos  de compras institucionales.</t>
  </si>
  <si>
    <t>F15. Disponibilidad de canales institucionales para la comunicación de solicitudes, felicitaciones</t>
  </si>
  <si>
    <t>OPORTUNIDADES</t>
  </si>
  <si>
    <t xml:space="preserve">O1. Fortalecer la articulación  del  Sistema de Gestión ambiental, con las partes interesadas Internas y  Externas de forma translocal a través de la cultura ambiental.     </t>
  </si>
  <si>
    <t>O2. Ampliar la  cobertura  del proceso de cultura ambiental de la comunidad universitaria con base en la Política de Gestión Ambiental, y los programas del Plan Institucional de Gestión Ambiental -PIGA.</t>
  </si>
  <si>
    <t>O3. Ampliar la cobertura de contenedores para disposición de residuos sólidos y  Unidades Técnicas de Almacenamiento Central UTAC en Sedes, Seccionales y Extensiones</t>
  </si>
  <si>
    <t>O4.Pomover alianzas para el desarrollo de espacios verdes en las Sedes, Seccionales y Extensiones, mediante la  implementación de actividades del Programa de Uso Eficiente de Servicios Ecosistemicos -PUESE- generando un ambiente sano para la comunidad.</t>
  </si>
  <si>
    <t>O5. Fortalecer el acompañamiento y asesoría en las unidades regionales, en condiciones de Pandemia, con actividades virtuales y presenciales según las necesidades de la Sede, Seccional o Extensión.</t>
  </si>
  <si>
    <t>O6.Articulación en de Proyectos Ambientales Universitarios -PRAU- con partes interesadas internas y externas.</t>
  </si>
  <si>
    <t xml:space="preserve">O7. Ampliación de actividades de  medición  de impacto y desempeño institucional con proyección translocal.  </t>
  </si>
  <si>
    <t xml:space="preserve">O8. Instaurar lineamiento de austeridad del gasto con el proceso de Bienes y Servicios articulados con el  Sistema de Gestión Ambiental con el fin de  minimizar el consumo de  materiales a nivel institucional </t>
  </si>
  <si>
    <t xml:space="preserve">O9. Generar espacios virtuales o presenciales para  el fortalecimiento de la cultura ambiental de la comunidad educativa, a través de cursos, diplomados,  programas de voluntariado ( ambiental)  y proyectos que generen impacto ambiental positivo  mediante alianzas estratégicas. </t>
  </si>
  <si>
    <r>
      <rPr>
        <b/>
        <sz val="6"/>
        <color theme="1"/>
        <rFont val="Arial"/>
        <family val="2"/>
      </rPr>
      <t>Escuela Tecnológica Instituto Técnico Central</t>
    </r>
    <r>
      <rPr>
        <b/>
        <sz val="5"/>
        <color theme="1"/>
        <rFont val="Arial"/>
        <family val="2"/>
      </rPr>
      <t xml:space="preserve">
Establecimiento Público de Educación Superior</t>
    </r>
  </si>
  <si>
    <t>CÓDIGO: GDC-FO-09</t>
  </si>
  <si>
    <t>VIGENCIA: 2024-08-22</t>
  </si>
  <si>
    <t>Matriz de Calor Inherente</t>
  </si>
  <si>
    <t>Probabilidad</t>
  </si>
  <si>
    <t>Muy Alta
100%</t>
  </si>
  <si>
    <t>Extremo</t>
  </si>
  <si>
    <t>Alta
80%</t>
  </si>
  <si>
    <t>Alto</t>
  </si>
  <si>
    <t>Media
60%</t>
  </si>
  <si>
    <t>Moderado</t>
  </si>
  <si>
    <t>Baja
40%</t>
  </si>
  <si>
    <t>Bajo</t>
  </si>
  <si>
    <t>Muy Baja
20%</t>
  </si>
  <si>
    <t>Leve
20%</t>
  </si>
  <si>
    <t>Menor
40%</t>
  </si>
  <si>
    <t>Moderado
60%</t>
  </si>
  <si>
    <t>Mayor
80%</t>
  </si>
  <si>
    <t>Catastrófico
100%</t>
  </si>
  <si>
    <t>(Y('Mapa final'!$L$22="Muy Alta",'Mapa final'!$P$22="Leve"),CONCATENAR("R",'Mapa final'!$A$22),"")</t>
  </si>
  <si>
    <t xml:space="preserve"> Matriz de Calor Residual</t>
  </si>
  <si>
    <t>FECHA</t>
  </si>
  <si>
    <t>DESCRIPCIÓN DE LA ACTUALIZACIÓN</t>
  </si>
  <si>
    <t>RESPONSABLE</t>
  </si>
  <si>
    <t>CARGO</t>
  </si>
  <si>
    <t xml:space="preserve">Se identificaron Contexto y Riesgos del Proceso de Egresados </t>
  </si>
  <si>
    <t>John Freddy Ortegate</t>
  </si>
  <si>
    <t>Líder de Proceso</t>
  </si>
  <si>
    <t>Matriz Mapa de Riesgos</t>
  </si>
  <si>
    <r>
      <t xml:space="preserve">Teniendo en cuenta que con la expedición del Decreto 1499 de 2017 “Por medio del cual se modifica el Decreto 1083 de 2015, Decreto Único Reglamentario del Sector Función Pública, en lo relacionado con el Sistema de Gestión establecido en el artículo 133 de la Ley 1753 de 2015”, se crea un solo Sistema de Gestión y se alinea con el Sistema de Control Interno, hoy todas las entidades públicas requieren actualizar y/o implementar el Modelo Integrado de Planeación y Gestión MIPG, modelo que incorpora el Modelo Estándar de Control Interno MECI a través de la 7a dimensión del mismo.  En este marco general, el proceso de administración del riesgo es un esfuerzo conjunto entre la Alta Dirección y los servidores en todos sus niveles, ejercicio que inicia con la formulación de la política de Administración del Riesgo, la cual incluye los niveles de responsabilidad frente al seguimiento y evaluación, aspectos que deberán definirse acorde con el Esquema de Líneas de Defensa vinculado a la Dimensión 7.
Teniendo en cuenta lo anterior y dada la necesidad de las entidades frente a la estructuración de los mapas de riesgos, como herramienta fundamental frente a la gestión del riesgo, el presente formato desarrolla un esquema completo acorde con los contenidos metodológicos de la </t>
    </r>
    <r>
      <rPr>
        <b/>
        <sz val="10"/>
        <color theme="9" tint="-0.249977111117893"/>
        <rFont val="Arial Narrow"/>
        <family val="2"/>
      </rPr>
      <t>Guía para la Administración del Riesgo y el diseño de controles V6</t>
    </r>
    <r>
      <rPr>
        <sz val="10"/>
        <rFont val="Arial Narrow"/>
        <family val="2"/>
      </rPr>
      <t>. El formato cuenta con celdas parametrizadas y permite contar con los respectivos mapas de calor para riesgo inherente y riesgo residual.</t>
    </r>
  </si>
  <si>
    <t>Orientaciones Generales</t>
  </si>
  <si>
    <r>
      <t xml:space="preserve">Antes de iniciar con el diligenciamiento de la información en la matriz, se requiere haber avanzado en el análisis del </t>
    </r>
    <r>
      <rPr>
        <b/>
        <sz val="11"/>
        <rFont val="Arial Narrow"/>
        <family val="2"/>
      </rPr>
      <t>proceso, su objetivo, alcance, actividades clave</t>
    </r>
    <r>
      <rPr>
        <sz val="11"/>
        <rFont val="Arial Narrow"/>
        <family val="2"/>
      </rPr>
      <t xml:space="preserve">, considere los lineamientos establecidos en el </t>
    </r>
    <r>
      <rPr>
        <b/>
        <sz val="11"/>
        <color theme="9" tint="-0.249977111117893"/>
        <rFont val="Arial Narrow"/>
        <family val="2"/>
      </rPr>
      <t>Paso 2: identificación del riesgo</t>
    </r>
    <r>
      <rPr>
        <sz val="11"/>
        <rFont val="Arial Narrow"/>
        <family val="2"/>
      </rPr>
      <t xml:space="preserve">, donde se explica ampliamente las bases para adelanter este análisis.
Así mismo, considere en el </t>
    </r>
    <r>
      <rPr>
        <b/>
        <sz val="11"/>
        <color theme="9" tint="-0.249977111117893"/>
        <rFont val="Arial Narrow"/>
        <family val="2"/>
      </rPr>
      <t>Paso 3: valoración del riesgo</t>
    </r>
    <r>
      <rPr>
        <sz val="11"/>
        <rFont val="Arial Narrow"/>
        <family val="2"/>
      </rPr>
      <t xml:space="preserve"> los lineamientos para definir el No. de veces que se hace la actividad con la cual se relaciona el riesgo y su impacto en términos económicos o reputacionales. En este mismo paso se analizan los controles que deben responder a los atributos de eficiencia e informativos.
</t>
    </r>
    <r>
      <rPr>
        <b/>
        <sz val="11"/>
        <color theme="9" tint="-0.249977111117893"/>
        <rFont val="Arial Narrow"/>
        <family val="2"/>
      </rPr>
      <t>NOTA:</t>
    </r>
    <r>
      <rPr>
        <sz val="11"/>
        <rFont val="Arial Narrow"/>
        <family val="2"/>
      </rPr>
      <t xml:space="preserve"> Si lo considera pertinente, es posible agregar hojas de trabajo adicionales al presente formato que permitan incluir la traza de estos análisis.</t>
    </r>
  </si>
  <si>
    <r>
      <t xml:space="preserve">El archivo contiene las siguientes hojas:
-   </t>
    </r>
    <r>
      <rPr>
        <b/>
        <sz val="11"/>
        <rFont val="Arial Narrow"/>
        <family val="2"/>
      </rPr>
      <t>Hoja 1 Instructivo</t>
    </r>
    <r>
      <rPr>
        <sz val="10"/>
        <rFont val="Arial Narrow"/>
        <family val="2"/>
      </rPr>
      <t xml:space="preserve">
 -  </t>
    </r>
    <r>
      <rPr>
        <b/>
        <sz val="11"/>
        <rFont val="Arial Narrow"/>
        <family val="2"/>
      </rPr>
      <t xml:space="preserve">Hoja 2,3 y 5 Mapa Final de Gestión, Corrupción y Seguridad de la Información: </t>
    </r>
    <r>
      <rPr>
        <sz val="10"/>
        <rFont val="Arial Narrow"/>
        <family val="2"/>
      </rPr>
      <t>Encontrará la totalidad de la estructura para la identificación y valoración de los riesgos por proceso, programa o proyecto, acorde con el nivel de desagregación que la entidad considere necesaria.</t>
    </r>
  </si>
  <si>
    <t>Columna</t>
  </si>
  <si>
    <t>Descripción - Lineamientos para el diligenciamiento</t>
  </si>
  <si>
    <t>Proceso</t>
  </si>
  <si>
    <t>Diligencie el nombre del proceso al cual se le identificarán y valorarán los riesgos.</t>
  </si>
  <si>
    <t>Objetivo</t>
  </si>
  <si>
    <t>Diligencie el objetivo del proceso.</t>
  </si>
  <si>
    <t>Alcance</t>
  </si>
  <si>
    <t>Diligencie el alcance del proceso.</t>
  </si>
  <si>
    <t>Referencia</t>
  </si>
  <si>
    <t xml:space="preserve">Permite definir unl consecutivo de riesgos.
Una entidad puede ir en el riesgo 150, pero tener 70 riesgos, lo que permite llevar una traza de los riesgos. Esta información la debe administrar la oficina asesora de planeación o gerencia de riesgos.  Cuando un el riesgo salga del mapa no existirá otro riesgo con el mismo número. </t>
  </si>
  <si>
    <t>Analice las consecuencias que puede ocasionar a la organización la materialización del riesgo, redacte de la forma más concreta posible.</t>
  </si>
  <si>
    <t>Causa Inmediata</t>
  </si>
  <si>
    <t>Circunstancias bajo las cuales se presenta el riesgo, es la situación más evidente frente al riesgo, redacte de la forma más concreta posible.</t>
  </si>
  <si>
    <t>Causa Raíz</t>
  </si>
  <si>
    <t>Causa  principal  o básica, corresponde a las razones por la cuales se puede presentar  el riesgo, redacte de la forma más concreta posible.</t>
  </si>
  <si>
    <r>
      <t xml:space="preserve">Consolida o resume los análisis sobre impacto + causa inmediata + causa raíz, permitiendo contar con una redacción clara y concreta del riesgo indentificado. Tenga en cuenta la estructura de alto nivel establecida en al guía, inicia con </t>
    </r>
    <r>
      <rPr>
        <b/>
        <sz val="9"/>
        <color theme="9" tint="-0.249977111117893"/>
        <rFont val="Arial Narrow"/>
        <family val="2"/>
      </rPr>
      <t>POSIBILIDAD DE + Impacto para la entidad (Qué) + Causa Inmediata (Cómo) + Causa Raíz (Por qué)</t>
    </r>
  </si>
  <si>
    <t>Utilice la lista de despligue que se encuentra parametrizada, le aparecerán las opciones: i)Daños Activos Fisicos, ii)Ejecucion y Administracion de procesos, iii)Fallas Tecnologicas, iv)Fraude Externo, v)Fraude Interno, vi)Relaciones Laborales, vii)Usuarios, productos y practicas organizacionales.</t>
  </si>
  <si>
    <t>Frecuencia con la cual se lleva a cabo la actividad</t>
  </si>
  <si>
    <t>Defina el # de veces que se ejecuta la actividad durante el año, (Recuerde la probabilidad e ocurrencia del riesgo se defien como el No. de veces que se pasa por el punto de riesgo en el periodo de 1 año). La matriz automáticamente hará el cálculo para el nivel de probabilidad inherente (Columnas H-I)</t>
  </si>
  <si>
    <t>Criterios de Impacto</t>
  </si>
  <si>
    <t>Utilice la lista de despligue que se encuentra parametrizada, le aparecerán las opciones de la tabla de Impacto en la Hoja 6 del presente documento. La matriz automáticamente hará el cálculo para el nivel de impacto inherente (Columnas L-M)</t>
  </si>
  <si>
    <t>Teniendo en cuenta que ingresó la información de PROBABILIDAD e IMPACTO, la matriz automáticamente hará el cálculo para la zona de riesgo inherente (Columna N)</t>
  </si>
  <si>
    <r>
      <t xml:space="preserve">Recuerde que el control se define como la medida que permite reducir o mitigar un riesgo. Defina el control (es) que atacan la causa raíz del riesgo, considere la estructura explicada en la guía: </t>
    </r>
    <r>
      <rPr>
        <b/>
        <sz val="9"/>
        <color theme="9" tint="-0.249977111117893"/>
        <rFont val="Arial Narrow"/>
        <family val="2"/>
      </rPr>
      <t>Responsable de ejecutar el control + Acción + Complemento</t>
    </r>
  </si>
  <si>
    <t>Esta casilla no se diligencia, depende de la selección en la columna R.</t>
  </si>
  <si>
    <r>
      <t xml:space="preserve">ATRIBUTOS EFICIENCIA
</t>
    </r>
    <r>
      <rPr>
        <sz val="9"/>
        <rFont val="Arial Narrow"/>
        <family val="2"/>
      </rPr>
      <t>Tipo</t>
    </r>
  </si>
  <si>
    <t>Utilice la lista de despligue que se encuentra parametrizada, le aparecerán las opciones: i)Preventivo, ii)Detectivo, iii)Correctivo.</t>
  </si>
  <si>
    <r>
      <t xml:space="preserve">ATRIBUTOS EFICIENCIA
</t>
    </r>
    <r>
      <rPr>
        <sz val="9"/>
        <rFont val="Arial Narrow"/>
        <family val="2"/>
      </rPr>
      <t>Implementación</t>
    </r>
  </si>
  <si>
    <t>Utilice la lista de despligue que se encuentra parametrizada, le aparecerán las opciones: i)Automático, ii)Manual.</t>
  </si>
  <si>
    <r>
      <t xml:space="preserve">ATRIBUTOS EFICIENCIA
</t>
    </r>
    <r>
      <rPr>
        <sz val="9"/>
        <rFont val="Arial Narrow"/>
        <family val="2"/>
      </rPr>
      <t>Calificación</t>
    </r>
  </si>
  <si>
    <t xml:space="preserve">La matriz automáticamente hará el cálculo para el control analizado (Columna T) </t>
  </si>
  <si>
    <r>
      <t xml:space="preserve">ATRIBUTOS INFORMATIVOS
</t>
    </r>
    <r>
      <rPr>
        <sz val="9"/>
        <rFont val="Arial Narrow"/>
        <family val="2"/>
      </rPr>
      <t>Documentación</t>
    </r>
  </si>
  <si>
    <t>Utilice la lista de despligue que se encuentra parametrizada, le aparecerán las opciones: i)Documentado, ii)Sin documentar.</t>
  </si>
  <si>
    <r>
      <t xml:space="preserve">ATRIBUTOS INFORMATIVOS
</t>
    </r>
    <r>
      <rPr>
        <sz val="9"/>
        <rFont val="Arial Narrow"/>
        <family val="2"/>
      </rPr>
      <t>Frecuencia</t>
    </r>
  </si>
  <si>
    <t>Utilice la lista de despligue que se encuentra parametrizada, le aparecerán las opciones: i)Continua, ii)Aleatoria.</t>
  </si>
  <si>
    <r>
      <t xml:space="preserve">ATRIBUTOS INFORMATIVOS
</t>
    </r>
    <r>
      <rPr>
        <sz val="9"/>
        <rFont val="Arial Narrow"/>
        <family val="2"/>
      </rPr>
      <t>Registro</t>
    </r>
  </si>
  <si>
    <t>Utilice la lista de despligue que se encuentra parametrizada, le aparecerán las opciones: i)Con Registro, ii) Sin Registro.</t>
  </si>
  <si>
    <t>Evaluación del Nivel de Riesgo - Nivel de Riesgo Residual</t>
  </si>
  <si>
    <r>
      <t>La matriz automáticamente hará el cálculo, acorde con el control o controles definidos con sus atributos analizados, lo que permitirá establecer el</t>
    </r>
    <r>
      <rPr>
        <b/>
        <sz val="9"/>
        <color theme="9" tint="-0.249977111117893"/>
        <rFont val="Arial Narrow"/>
        <family val="2"/>
      </rPr>
      <t xml:space="preserve"> nivel de riesgo inherente</t>
    </r>
    <r>
      <rPr>
        <sz val="9"/>
        <rFont val="Arial Narrow"/>
        <family val="2"/>
      </rPr>
      <t xml:space="preserve"> (Columnas Y- Z- AA -AB- AC).</t>
    </r>
  </si>
  <si>
    <t>Utilice la lista de despligue que se encuentra parametrizada, le aparecerán las opciones: i)Aceptar, ii)Evitar, iii)Reducir (compartir), iv)Reducir (mitigar).</t>
  </si>
  <si>
    <r>
      <t xml:space="preserve">Plan de Acción
</t>
    </r>
    <r>
      <rPr>
        <sz val="9"/>
        <rFont val="Arial Narrow"/>
        <family val="2"/>
      </rPr>
      <t xml:space="preserve">Responsable, fecha implementación, fecha seguimiento, seguimiento. </t>
    </r>
  </si>
  <si>
    <t xml:space="preserve">Esta casilla dependerá del tratamiento establecido, si es Aceptar no se requieren acciones adicionales, en caso de escoger Reducir (mitigar) se deben diligenciar las acciones que se adelantarán como complemento a los controles establecidos, no necesariamente son controles adicionales. Para Reducir (compartir), es viable diligenciar la acción que deriva de esta (ejemplo póliza seguros, terceración), indicando información relevante. </t>
  </si>
  <si>
    <t>Utilice la lista de despligue que se encuentra parametrizada, le aparecerán las opciones: i)Finalizado, ii)En curso, la selección en este caso dependerá de las acciones del plan que se hayan establecido en cada caso.</t>
  </si>
  <si>
    <r>
      <t xml:space="preserve"> -</t>
    </r>
    <r>
      <rPr>
        <sz val="11"/>
        <rFont val="Arial Narrow"/>
        <family val="2"/>
      </rPr>
      <t xml:space="preserve"> </t>
    </r>
    <r>
      <rPr>
        <b/>
        <sz val="11"/>
        <rFont val="Arial Narrow"/>
        <family val="2"/>
      </rPr>
      <t xml:space="preserve"> Hoja 6 Matriz de Calor Inherente: </t>
    </r>
    <r>
      <rPr>
        <sz val="11"/>
        <rFont val="Arial Narrow"/>
        <family val="2"/>
      </rPr>
      <t xml:space="preserve"> 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</si>
  <si>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7 Matriz de Calor Residual: </t>
    </r>
    <r>
      <rPr>
        <sz val="11"/>
        <rFont val="Arial Narrow"/>
        <family val="2"/>
      </rPr>
      <t>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</si>
  <si>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8 Tabla de probabilidad: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</si>
  <si>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9 Tabla de Impacto: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</si>
  <si>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10 Tabla de Valoración de Controles: </t>
    </r>
    <r>
      <rPr>
        <sz val="11"/>
        <rFont val="Arial Narrow"/>
        <family val="2"/>
      </rPr>
      <t>Tabla referente para todos los cálculos (no se diligencia)</t>
    </r>
  </si>
  <si>
    <t xml:space="preserve">Tipo </t>
  </si>
  <si>
    <t>Software</t>
  </si>
  <si>
    <t>Documental</t>
  </si>
  <si>
    <t>SST</t>
  </si>
  <si>
    <t>VERSIÓN</t>
  </si>
  <si>
    <t>CAMBIOS</t>
  </si>
  <si>
    <t xml:space="preserve">Se incluye protada, control de cambios del registro, riesgos fiscales </t>
  </si>
  <si>
    <t>ELABORÓ</t>
  </si>
  <si>
    <t>REVISÓ</t>
  </si>
  <si>
    <t>APROBÓ</t>
  </si>
  <si>
    <t>ANAY PINTO</t>
  </si>
  <si>
    <t xml:space="preserve">JORGE HERRERA ORTIZ </t>
  </si>
  <si>
    <t>Profesional de Calidad</t>
  </si>
  <si>
    <t>Representante de la Dirección</t>
  </si>
  <si>
    <t>Documento controlado por el Sistema de Gestión de la Calidad</t>
  </si>
  <si>
    <t>Asegúrese que corresponde a la última versión consultando el micrositio de calidad de la Escuela Tecnológica Instituto Técnico Central (ETITC)</t>
  </si>
  <si>
    <t>Tabla Criterios para definir el nivel de probabilidad</t>
  </si>
  <si>
    <t>Frecuencia de la Actividad</t>
  </si>
  <si>
    <t>Muy Baja</t>
  </si>
  <si>
    <t>La actividad que conlleva el riesgo se ejecuta como máximos 2 veces por año</t>
  </si>
  <si>
    <t>Baja</t>
  </si>
  <si>
    <t>La actividad que conlleva el riesgo se ejecuta de 3 a 24 veces por año</t>
  </si>
  <si>
    <t>Media</t>
  </si>
  <si>
    <t>La actividad que conlleva el riesgo se ejecuta de 24 a 500 veces por año</t>
  </si>
  <si>
    <t>Alta</t>
  </si>
  <si>
    <t>La actividad que conlleva el riesgo se ejecuta mínimo 500 veces al año y máximo 5000 veces por año</t>
  </si>
  <si>
    <t>Muy Alta</t>
  </si>
  <si>
    <t>La actividad que conlleva el riesgo se ejecuta más de 5000 veces por año</t>
  </si>
  <si>
    <t>Tabla Criterios para definir el nivel de impacto</t>
  </si>
  <si>
    <t>Afectación Económica (o presupuestal)</t>
  </si>
  <si>
    <t>Pérdida Reputacional</t>
  </si>
  <si>
    <t>Insignificante</t>
  </si>
  <si>
    <t>Leve 20%</t>
  </si>
  <si>
    <t xml:space="preserve">Afectación menor a 10 SMLMV </t>
  </si>
  <si>
    <t>El riesgo afecta la imagen de alguna área de la organización</t>
  </si>
  <si>
    <t>Menor</t>
  </si>
  <si>
    <t xml:space="preserve">Menor-40% </t>
  </si>
  <si>
    <t xml:space="preserve">Entre 10 y 50 SMLMV </t>
  </si>
  <si>
    <t>El riesgo afecta la imagen de la entidad internamente, de conocimiento general, nivel interno, de junta dircetiva y accionistas y/o de provedores</t>
  </si>
  <si>
    <t>Moderado 60%</t>
  </si>
  <si>
    <t xml:space="preserve">Entre 50 y 100 SMLMV </t>
  </si>
  <si>
    <t>El riesgo afecta la imagen de la entidad con algunos usuarios de relevancia frente al logro de los objetivos</t>
  </si>
  <si>
    <t>Mayor</t>
  </si>
  <si>
    <t>Mayor 80%</t>
  </si>
  <si>
    <t xml:space="preserve">Entre 100 y 500 SMLMV </t>
  </si>
  <si>
    <t>El riesgo afecta la imagen de la entidad con efecto publicitario sostenido a nivel de sector administrativo, nivel departamental o municipal</t>
  </si>
  <si>
    <t>Catastrófico</t>
  </si>
  <si>
    <t>Catastrófico 100%</t>
  </si>
  <si>
    <t xml:space="preserve">Mayor a 500 SMLMV </t>
  </si>
  <si>
    <t>El riesgo afecta la imagen de la entidad a nivel nacional, con efecto publicitarios sostenible a nivel país</t>
  </si>
  <si>
    <t>Afectación_Económica_o_presupuestal</t>
  </si>
  <si>
    <t>Pérdida_Reputacional</t>
  </si>
  <si>
    <t xml:space="preserve">     Entre 10 y 50 SMLMV </t>
  </si>
  <si>
    <t xml:space="preserve">     El riesgo afecta la imagen de la entidad internamente, de conocimiento general, nivel interno, de junta dircetiva y accionistas y/o de provedores</t>
  </si>
  <si>
    <t xml:space="preserve">     Entre 50 y 100 SMLMV </t>
  </si>
  <si>
    <t xml:space="preserve">     El riesgo afecta la imagen de la entidad con algunos usuarios de relevancia frente al logro de los objetivos</t>
  </si>
  <si>
    <t xml:space="preserve">     Entre 100 y 500 SMLMV </t>
  </si>
  <si>
    <t xml:space="preserve">     El riesgo afecta la imagen de de la entidad con efecto publicitario sostenido a nivel de sector administrativo, nivel departamental o municipal</t>
  </si>
  <si>
    <t xml:space="preserve">     Mayor a 500 SMLMV </t>
  </si>
  <si>
    <t xml:space="preserve">     El riesgo afecta la imagen de la entidad a nivel nacional, con efecto publicitarios sostenible a nivel país</t>
  </si>
  <si>
    <t>Criterios</t>
  </si>
  <si>
    <t>Subcriterios</t>
  </si>
  <si>
    <t>Afectación Económica o presupuestal</t>
  </si>
  <si>
    <t>Afectación menor a 10 SMLMV .</t>
  </si>
  <si>
    <t>El riesgo afecta la imagen de de la entidad con efecto publicitario sostenido a nivel de sector administrativo, nivel departamental o municipal</t>
  </si>
  <si>
    <t>❌</t>
  </si>
  <si>
    <t>✔</t>
  </si>
  <si>
    <t>Tabla Atributos de para el diseño del control</t>
  </si>
  <si>
    <t>Características</t>
  </si>
  <si>
    <t>Descripción</t>
  </si>
  <si>
    <t>Peso</t>
  </si>
  <si>
    <t>Atributos de Eficiencia</t>
  </si>
  <si>
    <t>Va hacia las causas del riesgo, aseguran el resultado final esperado.</t>
  </si>
  <si>
    <t>Detecta que algo ocurre y devuelve el proceso a los controles preventivos.
Se pueden generar reprocesos.</t>
  </si>
  <si>
    <t>Dado que permiten reducir el impacto de la materialización del riesgo, tienen un costo en su implementación.</t>
  </si>
  <si>
    <t>Son actividades de procesamiento o validación de información que se ejecutan por un sistema y/o aplicativo de manera automática sin la intervención de personas para su realización.</t>
  </si>
  <si>
    <t>Controles que son ejecutados por una persona., tiene implícito el error humano.</t>
  </si>
  <si>
    <r>
      <rPr>
        <b/>
        <sz val="12"/>
        <color theme="9" tint="-0.249977111117893"/>
        <rFont val="Arial Narrow"/>
        <family val="2"/>
      </rPr>
      <t>*</t>
    </r>
    <r>
      <rPr>
        <b/>
        <sz val="12"/>
        <rFont val="Arial Narrow"/>
        <family val="2"/>
      </rPr>
      <t>Atributos de</t>
    </r>
    <r>
      <rPr>
        <b/>
        <sz val="12"/>
        <color theme="9" tint="-0.249977111117893"/>
        <rFont val="Arial Narrow"/>
        <family val="2"/>
      </rPr>
      <t xml:space="preserve"> </t>
    </r>
    <r>
      <rPr>
        <b/>
        <sz val="12"/>
        <color rgb="FF000000"/>
        <rFont val="Arial Narrow"/>
        <family val="2"/>
      </rPr>
      <t>Formalización</t>
    </r>
  </si>
  <si>
    <t>Controles que están documentados en el proceso, ya sea en manuales, procedimientos, flujogramas o cualquier otro documento propio del proceso.</t>
  </si>
  <si>
    <t>-</t>
  </si>
  <si>
    <t>Identifica a los controles que pese a que se ejecutan en el proceso no se encuentran documentados en ningún documento propio del proceso</t>
  </si>
  <si>
    <t>Este atributo identifica a los controles que se ejecutan siempre que se realiza la actividad originadora del riesgo.</t>
  </si>
  <si>
    <t>Este atributo identifica a los controles que no siempre se ejecutan cuando se realiza la actividad originadora del riesgo</t>
  </si>
  <si>
    <t>El control deja un registro que permite evidenciar la ejecución del control</t>
  </si>
  <si>
    <t>Sin Registro</t>
  </si>
  <si>
    <t>El control no deja registro de la ejecución del control</t>
  </si>
  <si>
    <r>
      <rPr>
        <b/>
        <sz val="12"/>
        <color theme="9" tint="-0.249977111117893"/>
        <rFont val="Arial Narrow"/>
        <family val="2"/>
      </rPr>
      <t>*Nota 1:</t>
    </r>
    <r>
      <rPr>
        <sz val="12"/>
        <color theme="1"/>
        <rFont val="Arial Narrow"/>
        <family val="2"/>
      </rPr>
      <t xml:space="preserve"> Los atributos de formalización se recogerán de manera informativa, con el fin de conocer el entorno del control y complementar el análisis con elementos cualitativos; éstos no tienen una incidencia directa en su efectividad. </t>
    </r>
  </si>
  <si>
    <t xml:space="preserve">En el mes de abril y septiembre se realiza la verificación del diligenciamiento de la encuesta OLE e institucional para los graduados del primer y segundo corte de acuerdo con el cronograma  académico. </t>
  </si>
  <si>
    <t xml:space="preserve">Se envian piezas graficas invitando a los egresados a actividades y eventos de acuerdo con el plan de trabajo de egresados. </t>
  </si>
  <si>
    <t xml:space="preserve">Posibilidad Efecto dañoso sobre bienes públicos por perdida , extravió o Hurto de Activos , debido a la falta de controles de los activos en el ingreso y salida de los mismos </t>
  </si>
  <si>
    <t>A la fecha no se a requerido generar salida de elementos o materiales de la ETITC, por lo que no se a requerido ejecutar dicho control.</t>
  </si>
  <si>
    <t xml:space="preserve">para este segundo cuatrimestre no se a presentado el evento de riesgo descrito, por lo que no tanto no se reporto a mesa de ayuda. </t>
  </si>
  <si>
    <t>Avance de Verificación de las encuestas diligenciadas 
https://itceduco-my.sharepoint.com/:f:/r/personal/apoyoegresados_itc_edu_co/Documents/2025%20APE/INFORMES%20DE%20GESTION/Seguimiento%20%20matriz%20de%20riesgos?e=5%3a6166f8e9cea54021ad15ba01694d61cd&amp;sharingv2=true&amp;fromShare=true&amp;at=9</t>
  </si>
  <si>
    <t>Documento con las evidencias de los correos o piezas graficas enviadas 
https://itceduco-my.sharepoint.com/:f:/r/personal/apoyoegresados_itc_edu_co/Documents/2025%20APE/INFORMES%20DE%20GESTION/Seguimiento%20%20matriz%20de%20riesgos?e=5%3a6166f8e9cea54021ad15ba01694d61cd&amp;sharingv2=true&amp;fromShare=true&amp;at=9</t>
  </si>
  <si>
    <t xml:space="preserve">no requiere evidencia
https://itceduco-my.sharepoint.com/:f:/r/personal/apoyoegresados_itc_edu_co/Documents/2025%20APE/INFORMES%20DE%20GESTION/Seguimiento%20%20matriz%20de%20riesgos?e=5%3a6166f8e9cea54021ad15ba01694d61cd&amp;sharingv2=true&amp;fromShare=true&amp;at=9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</si>
</sst>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yyyy\-mm\-dd;@"/>
  </numFmts>
  <fonts count="104" x14ac:knownFonts="1">
    <font>
      <sz val="11"/>
      <color theme="1"/>
      <name val="Calibri"/>
      <family val="2"/>
      <scheme val="minor"/>
    </font>
    <font>
      <sz val="11"/>
      <name val="Arial Narrow"/>
      <family val="2"/>
    </font>
    <font>
      <sz val="10"/>
      <color rgb="FF000000"/>
      <name val="Arial Narrow"/>
      <family val="2"/>
    </font>
    <font>
      <b/>
      <sz val="11"/>
      <color theme="1"/>
      <name val="Arial Narrow"/>
      <family val="2"/>
    </font>
    <font>
      <sz val="10"/>
      <color theme="1"/>
      <name val="Calibri"/>
      <family val="2"/>
      <scheme val="minor"/>
    </font>
    <font>
      <b/>
      <sz val="11"/>
      <color theme="9" tint="-0.249977111117893"/>
      <name val="Arial Narrow"/>
      <family val="2"/>
    </font>
    <font>
      <sz val="18"/>
      <name val="Arial"/>
      <family val="2"/>
    </font>
    <font>
      <b/>
      <sz val="20"/>
      <color rgb="FF000000"/>
      <name val="Arial Narrow"/>
      <family val="2"/>
    </font>
    <font>
      <sz val="20"/>
      <color rgb="FF000000"/>
      <name val="Arial Narrow"/>
      <family val="2"/>
    </font>
    <font>
      <sz val="20"/>
      <color rgb="FFFFFFFF"/>
      <name val="Arial Narrow"/>
      <family val="2"/>
    </font>
    <font>
      <sz val="16"/>
      <color rgb="FF000000"/>
      <name val="Arial Narrow"/>
      <family val="2"/>
    </font>
    <font>
      <sz val="11"/>
      <color theme="0"/>
      <name val="Calibri"/>
      <family val="2"/>
      <scheme val="minor"/>
    </font>
    <font>
      <sz val="11"/>
      <color theme="1"/>
      <name val="Calibri"/>
      <family val="2"/>
      <scheme val="minor"/>
    </font>
    <font>
      <sz val="11"/>
      <name val="Calibri"/>
      <family val="2"/>
      <scheme val="minor"/>
    </font>
    <font>
      <sz val="16"/>
      <color theme="1"/>
      <name val="Calibri"/>
      <family val="2"/>
      <scheme val="minor"/>
    </font>
    <font>
      <sz val="28"/>
      <color theme="1"/>
      <name val="Calibri"/>
      <family val="2"/>
      <scheme val="minor"/>
    </font>
    <font>
      <b/>
      <sz val="40"/>
      <color rgb="FF000000"/>
      <name val="Calibri"/>
      <family val="2"/>
    </font>
    <font>
      <b/>
      <sz val="12"/>
      <color rgb="FF000000"/>
      <name val="Calibri"/>
      <family val="2"/>
    </font>
    <font>
      <b/>
      <sz val="28"/>
      <color rgb="FF000000"/>
      <name val="Calibri"/>
      <family val="2"/>
    </font>
    <font>
      <b/>
      <sz val="36"/>
      <color rgb="FF000000"/>
      <name val="Calibri"/>
      <family val="2"/>
    </font>
    <font>
      <sz val="18"/>
      <color theme="1"/>
      <name val="Arial Narrow"/>
      <family val="2"/>
    </font>
    <font>
      <b/>
      <sz val="18"/>
      <color rgb="FF000000"/>
      <name val="Calibri"/>
      <family val="2"/>
    </font>
    <font>
      <b/>
      <sz val="18"/>
      <color theme="1"/>
      <name val="Arial Narrow"/>
      <family val="2"/>
    </font>
    <font>
      <b/>
      <sz val="22"/>
      <color theme="1"/>
      <name val="Arial Narrow"/>
      <family val="2"/>
    </font>
    <font>
      <sz val="11"/>
      <color rgb="FFFF0000"/>
      <name val="Calibri"/>
      <family val="2"/>
      <scheme val="minor"/>
    </font>
    <font>
      <sz val="16"/>
      <color rgb="FFFF0000"/>
      <name val="Arial Narrow"/>
      <family val="2"/>
    </font>
    <font>
      <sz val="16"/>
      <color rgb="FFFF0000"/>
      <name val="Calibri"/>
      <family val="2"/>
      <scheme val="minor"/>
    </font>
    <font>
      <sz val="11"/>
      <color rgb="FF030303"/>
      <name val="Arial"/>
      <family val="2"/>
    </font>
    <font>
      <sz val="24"/>
      <name val="Arial"/>
      <family val="2"/>
    </font>
    <font>
      <b/>
      <sz val="24"/>
      <color rgb="FF000000"/>
      <name val="Arial Narrow"/>
      <family val="2"/>
    </font>
    <font>
      <sz val="26"/>
      <color rgb="FF000000"/>
      <name val="Arial Narrow"/>
      <family val="2"/>
    </font>
    <font>
      <sz val="26"/>
      <color rgb="FFFFFFFF"/>
      <name val="Arial Narrow"/>
      <family val="2"/>
    </font>
    <font>
      <sz val="12"/>
      <color theme="1"/>
      <name val="Arial Narrow"/>
      <family val="2"/>
    </font>
    <font>
      <sz val="12"/>
      <color theme="1"/>
      <name val="Calibri"/>
      <family val="2"/>
      <scheme val="minor"/>
    </font>
    <font>
      <b/>
      <sz val="12"/>
      <color rgb="FF000000"/>
      <name val="Arial Narrow"/>
      <family val="2"/>
    </font>
    <font>
      <sz val="12"/>
      <color rgb="FF000000"/>
      <name val="Arial Narrow"/>
      <family val="2"/>
    </font>
    <font>
      <b/>
      <sz val="12"/>
      <color theme="9" tint="-0.249977111117893"/>
      <name val="Arial Narrow"/>
      <family val="2"/>
    </font>
    <font>
      <b/>
      <sz val="14"/>
      <color rgb="FF000000"/>
      <name val="Arial Narrow"/>
      <family val="2"/>
    </font>
    <font>
      <sz val="24"/>
      <color theme="1"/>
      <name val="Arial Narrow"/>
      <family val="2"/>
    </font>
    <font>
      <b/>
      <sz val="24"/>
      <color rgb="FF000000"/>
      <name val="Calibri"/>
      <family val="2"/>
    </font>
    <font>
      <b/>
      <sz val="20"/>
      <color theme="1"/>
      <name val="Calibri"/>
      <family val="2"/>
      <scheme val="minor"/>
    </font>
    <font>
      <b/>
      <sz val="12"/>
      <name val="Arial Narrow"/>
      <family val="2"/>
    </font>
    <font>
      <b/>
      <sz val="26"/>
      <color theme="1"/>
      <name val="Arial Narrow"/>
      <family val="2"/>
    </font>
    <font>
      <b/>
      <sz val="9"/>
      <color theme="1"/>
      <name val="Arial Narrow"/>
      <family val="2"/>
    </font>
    <font>
      <sz val="10"/>
      <name val="Arial"/>
      <family val="2"/>
    </font>
    <font>
      <sz val="12"/>
      <name val="Times New Roman"/>
      <family val="1"/>
    </font>
    <font>
      <sz val="10"/>
      <name val="Arial Narrow"/>
      <family val="2"/>
    </font>
    <font>
      <b/>
      <sz val="14"/>
      <name val="Arial Narrow"/>
      <family val="2"/>
    </font>
    <font>
      <b/>
      <u/>
      <sz val="11"/>
      <name val="Arial Narrow"/>
      <family val="2"/>
    </font>
    <font>
      <b/>
      <sz val="11"/>
      <name val="Arial Narrow"/>
      <family val="2"/>
    </font>
    <font>
      <b/>
      <sz val="10"/>
      <name val="Arial Narrow"/>
      <family val="2"/>
    </font>
    <font>
      <b/>
      <sz val="9"/>
      <name val="Arial Narrow"/>
      <family val="2"/>
    </font>
    <font>
      <sz val="9"/>
      <name val="Arial Narrow"/>
      <family val="2"/>
    </font>
    <font>
      <b/>
      <sz val="9"/>
      <color theme="9" tint="-0.249977111117893"/>
      <name val="Arial Narrow"/>
      <family val="2"/>
    </font>
    <font>
      <b/>
      <sz val="10"/>
      <color theme="9" tint="-0.249977111117893"/>
      <name val="Arial Narrow"/>
      <family val="2"/>
    </font>
    <font>
      <b/>
      <sz val="10"/>
      <name val="Arial"/>
      <family val="2"/>
    </font>
    <font>
      <b/>
      <sz val="12"/>
      <color rgb="FF000000"/>
      <name val="Arial"/>
      <family val="2"/>
    </font>
    <font>
      <b/>
      <sz val="12"/>
      <name val="Arial"/>
      <family val="2"/>
    </font>
    <font>
      <sz val="6"/>
      <color theme="1"/>
      <name val="Arial"/>
      <family val="2"/>
    </font>
    <font>
      <b/>
      <sz val="14"/>
      <color rgb="FF000000"/>
      <name val="Arial"/>
      <family val="2"/>
    </font>
    <font>
      <sz val="14"/>
      <color rgb="FF000000"/>
      <name val="Arial"/>
      <family val="2"/>
    </font>
    <font>
      <b/>
      <sz val="11"/>
      <color theme="0"/>
      <name val="Calibri"/>
      <family val="2"/>
      <scheme val="minor"/>
    </font>
    <font>
      <b/>
      <sz val="11"/>
      <color theme="1"/>
      <name val="Calibri"/>
      <family val="2"/>
      <scheme val="minor"/>
    </font>
    <font>
      <b/>
      <sz val="5"/>
      <color rgb="FF000000"/>
      <name val="Arial"/>
      <family val="2"/>
    </font>
    <font>
      <b/>
      <sz val="6"/>
      <color rgb="FF000000"/>
      <name val="Arial"/>
      <family val="2"/>
    </font>
    <font>
      <b/>
      <sz val="11"/>
      <color rgb="FF292929"/>
      <name val="Arial"/>
      <family val="2"/>
    </font>
    <font>
      <sz val="11"/>
      <color theme="1"/>
      <name val="Arial"/>
      <family val="2"/>
    </font>
    <font>
      <b/>
      <sz val="8"/>
      <color theme="1"/>
      <name val="Arial"/>
      <family val="2"/>
    </font>
    <font>
      <b/>
      <sz val="5"/>
      <color theme="1"/>
      <name val="Arial"/>
      <family val="2"/>
    </font>
    <font>
      <b/>
      <sz val="6"/>
      <color theme="1"/>
      <name val="Arial"/>
      <family val="2"/>
    </font>
    <font>
      <b/>
      <sz val="9"/>
      <color rgb="FF292929"/>
      <name val="Arial"/>
      <family val="2"/>
    </font>
    <font>
      <b/>
      <sz val="11"/>
      <color theme="0"/>
      <name val="Arial"/>
      <family val="2"/>
    </font>
    <font>
      <sz val="10"/>
      <color theme="1"/>
      <name val="Arial"/>
      <family val="2"/>
    </font>
    <font>
      <b/>
      <sz val="10"/>
      <color theme="0"/>
      <name val="Arial"/>
      <family val="2"/>
    </font>
    <font>
      <b/>
      <sz val="10"/>
      <color theme="1"/>
      <name val="Arial"/>
      <family val="2"/>
    </font>
    <font>
      <b/>
      <u/>
      <sz val="10"/>
      <color theme="1"/>
      <name val="Arial"/>
      <family val="2"/>
    </font>
    <font>
      <i/>
      <sz val="9"/>
      <color rgb="FF000000"/>
      <name val="Arial"/>
      <family val="2"/>
    </font>
    <font>
      <b/>
      <sz val="11"/>
      <color theme="1"/>
      <name val="Arial"/>
      <family val="2"/>
    </font>
    <font>
      <b/>
      <sz val="11"/>
      <color rgb="FF000000"/>
      <name val="Arial"/>
      <family val="2"/>
    </font>
    <font>
      <b/>
      <sz val="10"/>
      <color rgb="FF000000"/>
      <name val="Arial"/>
      <family val="2"/>
    </font>
    <font>
      <b/>
      <sz val="8"/>
      <color rgb="FF000000"/>
      <name val="Arial"/>
      <family val="2"/>
    </font>
    <font>
      <b/>
      <sz val="11"/>
      <color theme="1"/>
      <name val="Times New Roman"/>
      <family val="1"/>
    </font>
    <font>
      <b/>
      <sz val="11"/>
      <color theme="0"/>
      <name val="Times New Roman"/>
      <family val="1"/>
    </font>
    <font>
      <sz val="11"/>
      <color theme="0"/>
      <name val="Times New Roman"/>
      <family val="1"/>
    </font>
    <font>
      <sz val="11"/>
      <color rgb="FF7030A0"/>
      <name val="Calibri"/>
      <family val="2"/>
      <scheme val="minor"/>
    </font>
    <font>
      <b/>
      <sz val="16"/>
      <color rgb="FF7030A0"/>
      <name val="Times New Roman"/>
      <family val="1"/>
    </font>
    <font>
      <b/>
      <sz val="18"/>
      <color theme="0"/>
      <name val="Arial"/>
      <family val="2"/>
    </font>
    <font>
      <b/>
      <sz val="12"/>
      <color theme="0"/>
      <name val="Arial"/>
      <family val="2"/>
    </font>
    <font>
      <sz val="11"/>
      <color rgb="FF000000"/>
      <name val="Arial"/>
      <family val="2"/>
    </font>
    <font>
      <sz val="10"/>
      <color theme="0"/>
      <name val="Arial"/>
      <family val="2"/>
    </font>
    <font>
      <sz val="9"/>
      <color indexed="81"/>
      <name val="Tahoma"/>
      <family val="2"/>
    </font>
    <font>
      <b/>
      <sz val="22"/>
      <color rgb="FF000000"/>
      <name val="Arial"/>
      <family val="2"/>
    </font>
    <font>
      <b/>
      <sz val="18"/>
      <name val="Arial"/>
      <family val="2"/>
    </font>
    <font>
      <sz val="11"/>
      <color theme="0"/>
      <name val="Arial"/>
      <family val="2"/>
    </font>
    <font>
      <sz val="14"/>
      <name val="Arial"/>
      <family val="2"/>
    </font>
    <font>
      <b/>
      <sz val="14"/>
      <name val="Arial"/>
      <family val="2"/>
    </font>
    <font>
      <b/>
      <sz val="12"/>
      <color theme="0"/>
      <name val="Arial Black"/>
      <family val="2"/>
    </font>
    <font>
      <sz val="12"/>
      <color theme="0"/>
      <name val="Arial Black"/>
      <family val="2"/>
    </font>
    <font>
      <sz val="11"/>
      <color theme="1"/>
      <name val="Arial Narrow"/>
      <family val="2"/>
    </font>
    <font>
      <sz val="11"/>
      <color theme="9"/>
      <name val="Arial"/>
      <family val="2"/>
    </font>
    <font>
      <sz val="10"/>
      <color theme="1"/>
      <name val="Arial Narrow"/>
      <family val="2"/>
    </font>
    <font>
      <u/>
      <sz val="11"/>
      <color theme="10"/>
      <name val="Calibri"/>
      <family val="2"/>
      <scheme val="minor"/>
    </font>
    <font>
      <sz val="14"/>
      <color rgb="FF000000"/>
      <name val="Arial"/>
      <family val="2"/>
    </font>
    <font>
      <sz val="8"/>
      <color theme="1"/>
      <name val="Arial"/>
      <family val="2"/>
    </font>
  </fonts>
  <fills count="26">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rgb="FFFFFF66"/>
        <bgColor indexed="64"/>
      </patternFill>
    </fill>
    <fill>
      <patternFill patternType="solid">
        <fgColor rgb="FF92D050"/>
        <bgColor indexed="64"/>
      </patternFill>
    </fill>
    <fill>
      <patternFill patternType="solid">
        <fgColor rgb="FFBFBFBF"/>
        <bgColor indexed="64"/>
      </patternFill>
    </fill>
    <fill>
      <patternFill patternType="solid">
        <fgColor rgb="FF00B050"/>
        <bgColor indexed="64"/>
      </patternFill>
    </fill>
    <fill>
      <patternFill patternType="solid">
        <fgColor rgb="FFFFC000"/>
        <bgColor indexed="64"/>
      </patternFill>
    </fill>
    <fill>
      <patternFill patternType="solid">
        <fgColor rgb="FFFF0000"/>
        <bgColor indexed="64"/>
      </patternFill>
    </fill>
    <fill>
      <patternFill patternType="solid">
        <fgColor rgb="FFD9D9D9"/>
        <bgColor indexed="64"/>
      </patternFill>
    </fill>
    <fill>
      <patternFill patternType="solid">
        <fgColor rgb="FFE26B0A"/>
        <bgColor indexed="64"/>
      </patternFill>
    </fill>
    <fill>
      <patternFill patternType="solid">
        <fgColor rgb="FFC00000"/>
        <bgColor indexed="64"/>
      </patternFill>
    </fill>
    <fill>
      <patternFill patternType="solid">
        <fgColor rgb="FFFFFF00"/>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rgb="FF26783C"/>
        <bgColor indexed="64"/>
      </patternFill>
    </fill>
    <fill>
      <patternFill patternType="solid">
        <fgColor theme="0" tint="-0.14999847407452621"/>
        <bgColor indexed="64"/>
      </patternFill>
    </fill>
    <fill>
      <patternFill patternType="solid">
        <fgColor rgb="FF287840"/>
        <bgColor indexed="64"/>
      </patternFill>
    </fill>
    <fill>
      <patternFill patternType="solid">
        <fgColor theme="0" tint="-0.499984740745262"/>
        <bgColor indexed="64"/>
      </patternFill>
    </fill>
    <fill>
      <patternFill patternType="solid">
        <fgColor rgb="FFDAAA00"/>
        <bgColor indexed="64"/>
      </patternFill>
    </fill>
    <fill>
      <patternFill patternType="solid">
        <fgColor rgb="FF4E4B48"/>
        <bgColor indexed="64"/>
      </patternFill>
    </fill>
    <fill>
      <patternFill patternType="solid">
        <fgColor rgb="FFFFFFFF"/>
        <bgColor rgb="FFFFFFFF"/>
      </patternFill>
    </fill>
    <fill>
      <patternFill patternType="solid">
        <fgColor rgb="FFFFFFFF"/>
        <bgColor rgb="FF000000"/>
      </patternFill>
    </fill>
    <fill>
      <patternFill patternType="solid">
        <fgColor rgb="FFFFFFFF"/>
        <bgColor indexed="64"/>
      </patternFill>
    </fill>
    <fill>
      <patternFill patternType="solid">
        <fgColor rgb="FFB4B3B6"/>
        <bgColor indexed="64"/>
      </patternFill>
    </fill>
  </fills>
  <borders count="113">
    <border>
      <left/>
      <right/>
      <top/>
      <bottom/>
      <diagonal/>
    </border>
    <border>
      <left style="dotted">
        <color rgb="FFF79646"/>
      </left>
      <right style="dotted">
        <color rgb="FFF79646"/>
      </right>
      <top style="dotted">
        <color rgb="FFF79646"/>
      </top>
      <bottom style="dotted">
        <color rgb="FFF79646"/>
      </bottom>
      <diagonal/>
    </border>
    <border>
      <left style="dashed">
        <color theme="9" tint="-0.24994659260841701"/>
      </left>
      <right/>
      <top/>
      <bottom style="dashed">
        <color theme="9" tint="-0.24994659260841701"/>
      </bottom>
      <diagonal/>
    </border>
    <border>
      <left style="dashed">
        <color theme="9" tint="-0.24994659260841701"/>
      </left>
      <right style="dashed">
        <color theme="9" tint="-0.24994659260841701"/>
      </right>
      <top/>
      <bottom style="dashed">
        <color theme="9" tint="-0.24994659260841701"/>
      </bottom>
      <diagonal/>
    </border>
    <border>
      <left style="dotted">
        <color rgb="FFF79646"/>
      </left>
      <right style="dotted">
        <color rgb="FFF79646"/>
      </right>
      <top/>
      <bottom style="dotted">
        <color rgb="FFF79646"/>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top style="medium">
        <color indexed="64"/>
      </top>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theme="0"/>
      </left>
      <right/>
      <top/>
      <bottom/>
      <diagonal/>
    </border>
    <border>
      <left/>
      <right style="medium">
        <color theme="0"/>
      </right>
      <top/>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auto="1"/>
      </top>
      <bottom/>
      <diagonal/>
    </border>
    <border>
      <left/>
      <right style="medium">
        <color indexed="64"/>
      </right>
      <top style="thin">
        <color indexed="64"/>
      </top>
      <bottom/>
      <diagonal/>
    </border>
    <border>
      <left style="double">
        <color indexed="64"/>
      </left>
      <right/>
      <top style="double">
        <color indexed="64"/>
      </top>
      <bottom/>
      <diagonal/>
    </border>
    <border>
      <left/>
      <right style="thin">
        <color theme="0"/>
      </right>
      <top style="double">
        <color indexed="64"/>
      </top>
      <bottom/>
      <diagonal/>
    </border>
    <border>
      <left style="thin">
        <color theme="0"/>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double">
        <color indexed="64"/>
      </right>
      <top style="thin">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auto="1"/>
      </left>
      <right/>
      <top style="hair">
        <color auto="1"/>
      </top>
      <bottom style="hair">
        <color auto="1"/>
      </bottom>
      <diagonal/>
    </border>
    <border>
      <left/>
      <right style="double">
        <color indexed="64"/>
      </right>
      <top style="hair">
        <color indexed="64"/>
      </top>
      <bottom style="hair">
        <color indexed="64"/>
      </bottom>
      <diagonal/>
    </border>
    <border>
      <left style="hair">
        <color indexed="64"/>
      </left>
      <right/>
      <top style="hair">
        <color indexed="64"/>
      </top>
      <bottom style="double">
        <color indexed="64"/>
      </bottom>
      <diagonal/>
    </border>
    <border>
      <left/>
      <right style="double">
        <color indexed="64"/>
      </right>
      <top style="hair">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double">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top style="hair">
        <color indexed="64"/>
      </top>
      <bottom style="double">
        <color indexed="64"/>
      </bottom>
      <diagonal/>
    </border>
    <border>
      <left/>
      <right style="hair">
        <color indexed="64"/>
      </right>
      <top style="hair">
        <color indexed="64"/>
      </top>
      <bottom style="double">
        <color indexed="64"/>
      </bottom>
      <diagonal/>
    </border>
    <border>
      <left/>
      <right style="thin">
        <color auto="1"/>
      </right>
      <top/>
      <bottom style="thin">
        <color auto="1"/>
      </bottom>
      <diagonal/>
    </border>
    <border>
      <left style="thin">
        <color auto="1"/>
      </left>
      <right/>
      <top/>
      <bottom style="thin">
        <color auto="1"/>
      </bottom>
      <diagonal/>
    </border>
    <border>
      <left/>
      <right/>
      <top/>
      <bottom style="dashed">
        <color theme="9" tint="-0.24994659260841701"/>
      </bottom>
      <diagonal/>
    </border>
    <border>
      <left/>
      <right style="dashed">
        <color theme="9" tint="-0.24994659260841701"/>
      </right>
      <top/>
      <bottom style="dashed">
        <color theme="9" tint="-0.24994659260841701"/>
      </bottom>
      <diagonal/>
    </border>
    <border>
      <left/>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ck">
        <color auto="1"/>
      </left>
      <right style="thick">
        <color auto="1"/>
      </right>
      <top style="thick">
        <color auto="1"/>
      </top>
      <bottom style="thick">
        <color auto="1"/>
      </bottom>
      <diagonal/>
    </border>
    <border>
      <left style="medium">
        <color rgb="FF000000"/>
      </left>
      <right style="thin">
        <color indexed="64"/>
      </right>
      <top style="medium">
        <color rgb="FF000000"/>
      </top>
      <bottom/>
      <diagonal/>
    </border>
    <border>
      <left style="thin">
        <color rgb="FF4B514E"/>
      </left>
      <right/>
      <top style="thin">
        <color rgb="FF4B514E"/>
      </top>
      <bottom/>
      <diagonal/>
    </border>
    <border>
      <left/>
      <right style="thin">
        <color indexed="64"/>
      </right>
      <top style="thin">
        <color rgb="FF4B514E"/>
      </top>
      <bottom/>
      <diagonal/>
    </border>
    <border>
      <left style="medium">
        <color rgb="FF000000"/>
      </left>
      <right style="thin">
        <color indexed="64"/>
      </right>
      <top/>
      <bottom/>
      <diagonal/>
    </border>
    <border>
      <left style="thin">
        <color rgb="FF4B514E"/>
      </left>
      <right/>
      <top/>
      <bottom/>
      <diagonal/>
    </border>
    <border>
      <left/>
      <right style="thin">
        <color indexed="64"/>
      </right>
      <top/>
      <bottom/>
      <diagonal/>
    </border>
    <border>
      <left style="medium">
        <color rgb="FF000000"/>
      </left>
      <right style="thin">
        <color indexed="64"/>
      </right>
      <top/>
      <bottom style="medium">
        <color rgb="FF000000"/>
      </bottom>
      <diagonal/>
    </border>
    <border>
      <left style="thin">
        <color rgb="FF4B514E"/>
      </left>
      <right/>
      <top/>
      <bottom style="thin">
        <color rgb="FF4B514E"/>
      </bottom>
      <diagonal/>
    </border>
    <border>
      <left/>
      <right style="thin">
        <color indexed="64"/>
      </right>
      <top/>
      <bottom style="thin">
        <color rgb="FF4B514E"/>
      </bottom>
      <diagonal/>
    </border>
    <border>
      <left style="thin">
        <color rgb="FF4B514E"/>
      </left>
      <right style="thin">
        <color rgb="FF4B514E"/>
      </right>
      <top style="thin">
        <color rgb="FF4B514E"/>
      </top>
      <bottom style="thin">
        <color rgb="FF4B514E"/>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rgb="FF000000"/>
      </left>
      <right/>
      <top/>
      <bottom/>
      <diagonal/>
    </border>
    <border>
      <left/>
      <right style="thin">
        <color rgb="FF4B514E"/>
      </right>
      <top/>
      <bottom/>
      <diagonal/>
    </border>
    <border>
      <left/>
      <right style="thin">
        <color rgb="FF4B514E"/>
      </right>
      <top style="medium">
        <color indexed="64"/>
      </top>
      <bottom/>
      <diagonal/>
    </border>
    <border>
      <left style="thin">
        <color rgb="FF4B514E"/>
      </left>
      <right/>
      <top style="medium">
        <color indexed="64"/>
      </top>
      <bottom/>
      <diagonal/>
    </border>
    <border>
      <left/>
      <right style="thin">
        <color rgb="FF4B514E"/>
      </right>
      <top/>
      <bottom style="medium">
        <color indexed="64"/>
      </bottom>
      <diagonal/>
    </border>
    <border>
      <left style="thin">
        <color rgb="FF4B514E"/>
      </left>
      <right/>
      <top/>
      <bottom style="medium">
        <color indexed="64"/>
      </bottom>
      <diagonal/>
    </border>
    <border>
      <left style="medium">
        <color indexed="64"/>
      </left>
      <right style="medium">
        <color indexed="64"/>
      </right>
      <top/>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rgb="FF000000"/>
      </left>
      <right/>
      <top style="medium">
        <color rgb="FF000000"/>
      </top>
      <bottom/>
      <diagonal/>
    </border>
    <border>
      <left/>
      <right/>
      <top style="medium">
        <color rgb="FF000000"/>
      </top>
      <bottom/>
      <diagonal/>
    </border>
    <border>
      <left style="medium">
        <color rgb="FF000000"/>
      </left>
      <right/>
      <top/>
      <bottom style="medium">
        <color rgb="FF000000"/>
      </bottom>
      <diagonal/>
    </border>
    <border>
      <left/>
      <right/>
      <top/>
      <bottom style="medium">
        <color rgb="FF000000"/>
      </bottom>
      <diagonal/>
    </border>
    <border>
      <left style="thin">
        <color auto="1"/>
      </left>
      <right/>
      <top style="thin">
        <color auto="1"/>
      </top>
      <bottom/>
      <diagonal/>
    </border>
    <border>
      <left/>
      <right style="thin">
        <color indexed="64"/>
      </right>
      <top style="thin">
        <color auto="1"/>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ck">
        <color auto="1"/>
      </top>
      <bottom/>
      <diagonal/>
    </border>
  </borders>
  <cellStyleXfs count="6">
    <xf numFmtId="0" fontId="0" fillId="0" borderId="0"/>
    <xf numFmtId="9" fontId="12" fillId="0" borderId="0" applyFont="0" applyFill="0" applyBorder="0" applyAlignment="0" applyProtection="0"/>
    <xf numFmtId="0" fontId="44" fillId="0" borderId="0"/>
    <xf numFmtId="0" fontId="45" fillId="0" borderId="0"/>
    <xf numFmtId="0" fontId="4" fillId="0" borderId="0"/>
    <xf numFmtId="0" fontId="101" fillId="0" borderId="0" applyNumberFormat="0" applyFill="0" applyBorder="0" applyAlignment="0" applyProtection="0"/>
  </cellStyleXfs>
  <cellXfs count="659">
    <xf numFmtId="0" fontId="0" fillId="0" borderId="0" xfId="0"/>
    <xf numFmtId="0" fontId="4" fillId="0" borderId="0" xfId="0" applyFont="1"/>
    <xf numFmtId="0" fontId="2" fillId="0" borderId="1" xfId="0" applyFont="1" applyBorder="1" applyAlignment="1">
      <alignment horizontal="left" vertical="center" wrapText="1" indent="1" readingOrder="1"/>
    </xf>
    <xf numFmtId="0" fontId="6" fillId="0" borderId="0" xfId="0" applyFont="1" applyAlignment="1">
      <alignment horizontal="center" vertical="center" wrapText="1"/>
    </xf>
    <xf numFmtId="0" fontId="7" fillId="6" borderId="0" xfId="0" applyFont="1" applyFill="1" applyAlignment="1">
      <alignment horizontal="center" vertical="center" wrapText="1" readingOrder="1"/>
    </xf>
    <xf numFmtId="0" fontId="8" fillId="5" borderId="4" xfId="0" applyFont="1" applyFill="1" applyBorder="1" applyAlignment="1">
      <alignment horizontal="center" vertical="center" wrapText="1" readingOrder="1"/>
    </xf>
    <xf numFmtId="0" fontId="8" fillId="0" borderId="4" xfId="0" applyFont="1" applyBorder="1" applyAlignment="1">
      <alignment horizontal="justify" vertical="center" wrapText="1" readingOrder="1"/>
    </xf>
    <xf numFmtId="9" fontId="8" fillId="0" borderId="4" xfId="0" applyNumberFormat="1" applyFont="1" applyBorder="1" applyAlignment="1">
      <alignment horizontal="center" vertical="center" wrapText="1" readingOrder="1"/>
    </xf>
    <xf numFmtId="0" fontId="8" fillId="7" borderId="1" xfId="0" applyFont="1" applyFill="1" applyBorder="1" applyAlignment="1">
      <alignment horizontal="center" vertical="center" wrapText="1" readingOrder="1"/>
    </xf>
    <xf numFmtId="0" fontId="8" fillId="0" borderId="1" xfId="0" applyFont="1" applyBorder="1" applyAlignment="1">
      <alignment horizontal="justify" vertical="center" wrapText="1" readingOrder="1"/>
    </xf>
    <xf numFmtId="9" fontId="8" fillId="0" borderId="1" xfId="0" applyNumberFormat="1" applyFont="1" applyBorder="1" applyAlignment="1">
      <alignment horizontal="center" vertical="center" wrapText="1" readingOrder="1"/>
    </xf>
    <xf numFmtId="0" fontId="8" fillId="4" borderId="1" xfId="0" applyFont="1" applyFill="1" applyBorder="1" applyAlignment="1">
      <alignment horizontal="center" vertical="center" wrapText="1" readingOrder="1"/>
    </xf>
    <xf numFmtId="0" fontId="8" fillId="8" borderId="1" xfId="0" applyFont="1" applyFill="1" applyBorder="1" applyAlignment="1">
      <alignment horizontal="center" vertical="center" wrapText="1" readingOrder="1"/>
    </xf>
    <xf numFmtId="0" fontId="9" fillId="9" borderId="1" xfId="0" applyFont="1" applyFill="1" applyBorder="1" applyAlignment="1">
      <alignment horizontal="center" vertical="center" wrapText="1" readingOrder="1"/>
    </xf>
    <xf numFmtId="0" fontId="13" fillId="0" borderId="0" xfId="0" applyFont="1"/>
    <xf numFmtId="0" fontId="11" fillId="0" borderId="0" xfId="0" applyFont="1"/>
    <xf numFmtId="0" fontId="25" fillId="0" borderId="0" xfId="0" applyFont="1" applyAlignment="1">
      <alignment vertical="center"/>
    </xf>
    <xf numFmtId="0" fontId="26" fillId="0" borderId="0" xfId="0" applyFont="1"/>
    <xf numFmtId="0" fontId="24" fillId="0" borderId="0" xfId="0" applyFont="1"/>
    <xf numFmtId="0" fontId="0" fillId="0" borderId="0" xfId="0" pivotButton="1"/>
    <xf numFmtId="0" fontId="10" fillId="0" borderId="0" xfId="0" applyFont="1" applyAlignment="1">
      <alignment horizontal="justify" vertical="center" wrapText="1" readingOrder="1"/>
    </xf>
    <xf numFmtId="0" fontId="27" fillId="0" borderId="0" xfId="0" applyFont="1"/>
    <xf numFmtId="0" fontId="29" fillId="6" borderId="0" xfId="0" applyFont="1" applyFill="1" applyAlignment="1">
      <alignment horizontal="center" vertical="center" wrapText="1" readingOrder="1"/>
    </xf>
    <xf numFmtId="0" fontId="30" fillId="0" borderId="4" xfId="0" applyFont="1" applyBorder="1" applyAlignment="1">
      <alignment horizontal="justify" vertical="center" wrapText="1" readingOrder="1"/>
    </xf>
    <xf numFmtId="0" fontId="30" fillId="0" borderId="1" xfId="0" applyFont="1" applyBorder="1" applyAlignment="1">
      <alignment horizontal="justify" vertical="center" wrapText="1" readingOrder="1"/>
    </xf>
    <xf numFmtId="0" fontId="30" fillId="5" borderId="4" xfId="0" applyFont="1" applyFill="1" applyBorder="1" applyAlignment="1">
      <alignment horizontal="center" vertical="center" wrapText="1" readingOrder="1"/>
    </xf>
    <xf numFmtId="0" fontId="30" fillId="7" borderId="1" xfId="0" applyFont="1" applyFill="1" applyBorder="1" applyAlignment="1">
      <alignment horizontal="center" vertical="center" wrapText="1" readingOrder="1"/>
    </xf>
    <xf numFmtId="0" fontId="30" fillId="4" borderId="1" xfId="0" applyFont="1" applyFill="1" applyBorder="1" applyAlignment="1">
      <alignment horizontal="center" vertical="center" wrapText="1" readingOrder="1"/>
    </xf>
    <xf numFmtId="0" fontId="30" fillId="8" borderId="1" xfId="0" applyFont="1" applyFill="1" applyBorder="1" applyAlignment="1">
      <alignment horizontal="center" vertical="center" wrapText="1" readingOrder="1"/>
    </xf>
    <xf numFmtId="0" fontId="31" fillId="9" borderId="1" xfId="0" applyFont="1" applyFill="1" applyBorder="1" applyAlignment="1">
      <alignment horizontal="center" vertical="center" wrapText="1" readingOrder="1"/>
    </xf>
    <xf numFmtId="0" fontId="30" fillId="0" borderId="4" xfId="0" applyFont="1" applyBorder="1" applyAlignment="1">
      <alignment horizontal="center" vertical="center" wrapText="1" readingOrder="1"/>
    </xf>
    <xf numFmtId="0" fontId="30" fillId="0" borderId="1" xfId="0" applyFont="1" applyBorder="1" applyAlignment="1">
      <alignment horizontal="center" vertical="center" wrapText="1" readingOrder="1"/>
    </xf>
    <xf numFmtId="0" fontId="17" fillId="11" borderId="5" xfId="0" applyFont="1" applyFill="1" applyBorder="1" applyAlignment="1" applyProtection="1">
      <alignment horizontal="center" vertical="center" wrapText="1" readingOrder="1"/>
      <protection hidden="1"/>
    </xf>
    <xf numFmtId="0" fontId="17" fillId="11" borderId="12" xfId="0" applyFont="1" applyFill="1" applyBorder="1" applyAlignment="1" applyProtection="1">
      <alignment horizontal="center" vertical="center" wrapText="1" readingOrder="1"/>
      <protection hidden="1"/>
    </xf>
    <xf numFmtId="0" fontId="17" fillId="11" borderId="6" xfId="0" applyFont="1" applyFill="1" applyBorder="1" applyAlignment="1" applyProtection="1">
      <alignment horizontal="center" vertical="center" wrapText="1" readingOrder="1"/>
      <protection hidden="1"/>
    </xf>
    <xf numFmtId="0" fontId="17" fillId="12" borderId="5" xfId="0" applyFont="1" applyFill="1" applyBorder="1" applyAlignment="1" applyProtection="1">
      <alignment horizontal="center" wrapText="1" readingOrder="1"/>
      <protection hidden="1"/>
    </xf>
    <xf numFmtId="0" fontId="17" fillId="12" borderId="12" xfId="0" applyFont="1" applyFill="1" applyBorder="1" applyAlignment="1" applyProtection="1">
      <alignment horizontal="center" wrapText="1" readingOrder="1"/>
      <protection hidden="1"/>
    </xf>
    <xf numFmtId="0" fontId="17" fillId="12" borderId="6" xfId="0" applyFont="1" applyFill="1" applyBorder="1" applyAlignment="1" applyProtection="1">
      <alignment horizontal="center" wrapText="1" readingOrder="1"/>
      <protection hidden="1"/>
    </xf>
    <xf numFmtId="0" fontId="17" fillId="11" borderId="7" xfId="0" applyFont="1" applyFill="1" applyBorder="1" applyAlignment="1" applyProtection="1">
      <alignment horizontal="center" vertical="center" wrapText="1" readingOrder="1"/>
      <protection hidden="1"/>
    </xf>
    <xf numFmtId="0" fontId="17" fillId="11" borderId="0" xfId="0" applyFont="1" applyFill="1" applyAlignment="1" applyProtection="1">
      <alignment horizontal="center" vertical="center" wrapText="1" readingOrder="1"/>
      <protection hidden="1"/>
    </xf>
    <xf numFmtId="0" fontId="17" fillId="11" borderId="8" xfId="0" applyFont="1" applyFill="1" applyBorder="1" applyAlignment="1" applyProtection="1">
      <alignment horizontal="center" vertical="center" wrapText="1" readingOrder="1"/>
      <protection hidden="1"/>
    </xf>
    <xf numFmtId="0" fontId="17" fillId="12" borderId="7" xfId="0" applyFont="1" applyFill="1" applyBorder="1" applyAlignment="1" applyProtection="1">
      <alignment horizontal="center" wrapText="1" readingOrder="1"/>
      <protection hidden="1"/>
    </xf>
    <xf numFmtId="0" fontId="17" fillId="12" borderId="0" xfId="0" applyFont="1" applyFill="1" applyAlignment="1" applyProtection="1">
      <alignment horizontal="center" wrapText="1" readingOrder="1"/>
      <protection hidden="1"/>
    </xf>
    <xf numFmtId="0" fontId="17" fillId="12" borderId="8" xfId="0" applyFont="1" applyFill="1" applyBorder="1" applyAlignment="1" applyProtection="1">
      <alignment horizontal="center" wrapText="1" readingOrder="1"/>
      <protection hidden="1"/>
    </xf>
    <xf numFmtId="0" fontId="17" fillId="11" borderId="9" xfId="0" applyFont="1" applyFill="1" applyBorder="1" applyAlignment="1" applyProtection="1">
      <alignment horizontal="center" vertical="center" wrapText="1" readingOrder="1"/>
      <protection hidden="1"/>
    </xf>
    <xf numFmtId="0" fontId="17" fillId="11" borderId="11" xfId="0" applyFont="1" applyFill="1" applyBorder="1" applyAlignment="1" applyProtection="1">
      <alignment horizontal="center" vertical="center" wrapText="1" readingOrder="1"/>
      <protection hidden="1"/>
    </xf>
    <xf numFmtId="0" fontId="17" fillId="11" borderId="10" xfId="0" applyFont="1" applyFill="1" applyBorder="1" applyAlignment="1" applyProtection="1">
      <alignment horizontal="center" vertical="center" wrapText="1" readingOrder="1"/>
      <protection hidden="1"/>
    </xf>
    <xf numFmtId="0" fontId="17" fillId="12" borderId="9" xfId="0" applyFont="1" applyFill="1" applyBorder="1" applyAlignment="1" applyProtection="1">
      <alignment horizontal="center" wrapText="1" readingOrder="1"/>
      <protection hidden="1"/>
    </xf>
    <xf numFmtId="0" fontId="17" fillId="12" borderId="11" xfId="0" applyFont="1" applyFill="1" applyBorder="1" applyAlignment="1" applyProtection="1">
      <alignment horizontal="center" wrapText="1" readingOrder="1"/>
      <protection hidden="1"/>
    </xf>
    <xf numFmtId="0" fontId="17" fillId="12" borderId="10" xfId="0" applyFont="1" applyFill="1" applyBorder="1" applyAlignment="1" applyProtection="1">
      <alignment horizontal="center" wrapText="1" readingOrder="1"/>
      <protection hidden="1"/>
    </xf>
    <xf numFmtId="0" fontId="17" fillId="13" borderId="5" xfId="0" applyFont="1" applyFill="1" applyBorder="1" applyAlignment="1" applyProtection="1">
      <alignment horizontal="center" wrapText="1" readingOrder="1"/>
      <protection hidden="1"/>
    </xf>
    <xf numFmtId="0" fontId="17" fillId="13" borderId="12" xfId="0" applyFont="1" applyFill="1" applyBorder="1" applyAlignment="1" applyProtection="1">
      <alignment horizontal="center" wrapText="1" readingOrder="1"/>
      <protection hidden="1"/>
    </xf>
    <xf numFmtId="0" fontId="17" fillId="13" borderId="6" xfId="0" applyFont="1" applyFill="1" applyBorder="1" applyAlignment="1" applyProtection="1">
      <alignment horizontal="center" wrapText="1" readingOrder="1"/>
      <protection hidden="1"/>
    </xf>
    <xf numFmtId="0" fontId="17" fillId="13" borderId="7" xfId="0" applyFont="1" applyFill="1" applyBorder="1" applyAlignment="1" applyProtection="1">
      <alignment horizontal="center" wrapText="1" readingOrder="1"/>
      <protection hidden="1"/>
    </xf>
    <xf numFmtId="0" fontId="17" fillId="13" borderId="0" xfId="0" applyFont="1" applyFill="1" applyAlignment="1" applyProtection="1">
      <alignment horizontal="center" wrapText="1" readingOrder="1"/>
      <protection hidden="1"/>
    </xf>
    <xf numFmtId="0" fontId="17" fillId="13" borderId="8" xfId="0" applyFont="1" applyFill="1" applyBorder="1" applyAlignment="1" applyProtection="1">
      <alignment horizontal="center" wrapText="1" readingOrder="1"/>
      <protection hidden="1"/>
    </xf>
    <xf numFmtId="0" fontId="17" fillId="13" borderId="9" xfId="0" applyFont="1" applyFill="1" applyBorder="1" applyAlignment="1" applyProtection="1">
      <alignment horizontal="center" wrapText="1" readingOrder="1"/>
      <protection hidden="1"/>
    </xf>
    <xf numFmtId="0" fontId="17" fillId="13" borderId="11" xfId="0" applyFont="1" applyFill="1" applyBorder="1" applyAlignment="1" applyProtection="1">
      <alignment horizontal="center" wrapText="1" readingOrder="1"/>
      <protection hidden="1"/>
    </xf>
    <xf numFmtId="0" fontId="17" fillId="13" borderId="10" xfId="0" applyFont="1" applyFill="1" applyBorder="1" applyAlignment="1" applyProtection="1">
      <alignment horizontal="center" wrapText="1" readingOrder="1"/>
      <protection hidden="1"/>
    </xf>
    <xf numFmtId="0" fontId="17" fillId="5" borderId="5" xfId="0" applyFont="1" applyFill="1" applyBorder="1" applyAlignment="1" applyProtection="1">
      <alignment horizontal="center" wrapText="1" readingOrder="1"/>
      <protection hidden="1"/>
    </xf>
    <xf numFmtId="0" fontId="17" fillId="5" borderId="12" xfId="0" applyFont="1" applyFill="1" applyBorder="1" applyAlignment="1" applyProtection="1">
      <alignment horizontal="center" wrapText="1" readingOrder="1"/>
      <protection hidden="1"/>
    </xf>
    <xf numFmtId="0" fontId="17" fillId="5" borderId="6" xfId="0" applyFont="1" applyFill="1" applyBorder="1" applyAlignment="1" applyProtection="1">
      <alignment horizontal="center" wrapText="1" readingOrder="1"/>
      <protection hidden="1"/>
    </xf>
    <xf numFmtId="0" fontId="17" fillId="5" borderId="7" xfId="0" applyFont="1" applyFill="1" applyBorder="1" applyAlignment="1" applyProtection="1">
      <alignment horizontal="center" wrapText="1" readingOrder="1"/>
      <protection hidden="1"/>
    </xf>
    <xf numFmtId="0" fontId="17" fillId="5" borderId="0" xfId="0" applyFont="1" applyFill="1" applyAlignment="1" applyProtection="1">
      <alignment horizontal="center" wrapText="1" readingOrder="1"/>
      <protection hidden="1"/>
    </xf>
    <xf numFmtId="0" fontId="17" fillId="5" borderId="8" xfId="0" applyFont="1" applyFill="1" applyBorder="1" applyAlignment="1" applyProtection="1">
      <alignment horizontal="center" wrapText="1" readingOrder="1"/>
      <protection hidden="1"/>
    </xf>
    <xf numFmtId="0" fontId="17" fillId="5" borderId="9" xfId="0" applyFont="1" applyFill="1" applyBorder="1" applyAlignment="1" applyProtection="1">
      <alignment horizontal="center" wrapText="1" readingOrder="1"/>
      <protection hidden="1"/>
    </xf>
    <xf numFmtId="0" fontId="17" fillId="5" borderId="11" xfId="0" applyFont="1" applyFill="1" applyBorder="1" applyAlignment="1" applyProtection="1">
      <alignment horizontal="center" wrapText="1" readingOrder="1"/>
      <protection hidden="1"/>
    </xf>
    <xf numFmtId="0" fontId="17" fillId="5" borderId="10" xfId="0" applyFont="1" applyFill="1" applyBorder="1" applyAlignment="1" applyProtection="1">
      <alignment horizontal="center" wrapText="1" readingOrder="1"/>
      <protection hidden="1"/>
    </xf>
    <xf numFmtId="0" fontId="21" fillId="13" borderId="12" xfId="0" applyFont="1" applyFill="1" applyBorder="1" applyAlignment="1" applyProtection="1">
      <alignment horizontal="center" wrapText="1" readingOrder="1"/>
      <protection hidden="1"/>
    </xf>
    <xf numFmtId="0" fontId="0" fillId="3" borderId="0" xfId="0" applyFill="1"/>
    <xf numFmtId="0" fontId="46" fillId="3" borderId="39" xfId="2" applyFont="1" applyFill="1" applyBorder="1"/>
    <xf numFmtId="0" fontId="46" fillId="3" borderId="40" xfId="2" applyFont="1" applyFill="1" applyBorder="1"/>
    <xf numFmtId="0" fontId="46" fillId="3" borderId="41" xfId="2" applyFont="1" applyFill="1" applyBorder="1"/>
    <xf numFmtId="0" fontId="14" fillId="3" borderId="0" xfId="0" applyFont="1" applyFill="1" applyAlignment="1">
      <alignment vertical="center"/>
    </xf>
    <xf numFmtId="0" fontId="4" fillId="3" borderId="0" xfId="0" applyFont="1" applyFill="1"/>
    <xf numFmtId="0" fontId="33" fillId="3" borderId="0" xfId="0" applyFont="1" applyFill="1"/>
    <xf numFmtId="0" fontId="35" fillId="3" borderId="22" xfId="0" applyFont="1" applyFill="1" applyBorder="1" applyAlignment="1">
      <alignment horizontal="justify" vertical="center" wrapText="1" readingOrder="1"/>
    </xf>
    <xf numFmtId="9" fontId="34" fillId="3" borderId="31" xfId="0" applyNumberFormat="1" applyFont="1" applyFill="1" applyBorder="1" applyAlignment="1">
      <alignment horizontal="center" vertical="center" wrapText="1" readingOrder="1"/>
    </xf>
    <xf numFmtId="0" fontId="35" fillId="3" borderId="21" xfId="0" applyFont="1" applyFill="1" applyBorder="1" applyAlignment="1">
      <alignment horizontal="justify" vertical="center" wrapText="1" readingOrder="1"/>
    </xf>
    <xf numFmtId="9" fontId="34" fillId="3" borderId="26" xfId="0" applyNumberFormat="1" applyFont="1" applyFill="1" applyBorder="1" applyAlignment="1">
      <alignment horizontal="center" vertical="center" wrapText="1" readingOrder="1"/>
    </xf>
    <xf numFmtId="0" fontId="35" fillId="3" borderId="26" xfId="0" applyFont="1" applyFill="1" applyBorder="1" applyAlignment="1">
      <alignment horizontal="center" vertical="center" wrapText="1" readingOrder="1"/>
    </xf>
    <xf numFmtId="0" fontId="35" fillId="3" borderId="28" xfId="0" applyFont="1" applyFill="1" applyBorder="1" applyAlignment="1">
      <alignment horizontal="justify" vertical="center" wrapText="1" readingOrder="1"/>
    </xf>
    <xf numFmtId="0" fontId="35" fillId="3" borderId="29" xfId="0" applyFont="1" applyFill="1" applyBorder="1" applyAlignment="1">
      <alignment horizontal="center" vertical="center" wrapText="1" readingOrder="1"/>
    </xf>
    <xf numFmtId="0" fontId="43" fillId="3" borderId="0" xfId="0" applyFont="1" applyFill="1"/>
    <xf numFmtId="0" fontId="34" fillId="15" borderId="34" xfId="0" applyFont="1" applyFill="1" applyBorder="1" applyAlignment="1">
      <alignment horizontal="center" vertical="center" wrapText="1" readingOrder="1"/>
    </xf>
    <xf numFmtId="0" fontId="11" fillId="3" borderId="0" xfId="0" applyFont="1" applyFill="1"/>
    <xf numFmtId="0" fontId="28" fillId="3" borderId="0" xfId="0" applyFont="1" applyFill="1" applyAlignment="1">
      <alignment horizontal="center" vertical="center" wrapText="1"/>
    </xf>
    <xf numFmtId="0" fontId="10" fillId="3" borderId="0" xfId="0" applyFont="1" applyFill="1" applyAlignment="1">
      <alignment horizontal="justify" vertical="center" wrapText="1" readingOrder="1"/>
    </xf>
    <xf numFmtId="0" fontId="3" fillId="3" borderId="0" xfId="0" applyFont="1" applyFill="1" applyAlignment="1">
      <alignment vertical="center"/>
    </xf>
    <xf numFmtId="0" fontId="13" fillId="3" borderId="0" xfId="0" applyFont="1" applyFill="1"/>
    <xf numFmtId="0" fontId="3" fillId="3" borderId="0" xfId="0" applyFont="1" applyFill="1" applyAlignment="1">
      <alignment horizontal="left" vertical="center"/>
    </xf>
    <xf numFmtId="0" fontId="46" fillId="3" borderId="7" xfId="2" applyFont="1" applyFill="1" applyBorder="1"/>
    <xf numFmtId="0" fontId="51" fillId="3" borderId="0" xfId="0" applyFont="1" applyFill="1" applyAlignment="1">
      <alignment horizontal="left" vertical="center" wrapText="1"/>
    </xf>
    <xf numFmtId="0" fontId="52" fillId="3" borderId="0" xfId="0" applyFont="1" applyFill="1" applyAlignment="1">
      <alignment horizontal="left" vertical="top" wrapText="1"/>
    </xf>
    <xf numFmtId="0" fontId="46" fillId="3" borderId="0" xfId="2" applyFont="1" applyFill="1"/>
    <xf numFmtId="0" fontId="46" fillId="3" borderId="8" xfId="2" applyFont="1" applyFill="1" applyBorder="1"/>
    <xf numFmtId="0" fontId="46" fillId="3" borderId="9" xfId="2" applyFont="1" applyFill="1" applyBorder="1"/>
    <xf numFmtId="0" fontId="46" fillId="3" borderId="11" xfId="2" applyFont="1" applyFill="1" applyBorder="1"/>
    <xf numFmtId="0" fontId="46" fillId="3" borderId="10" xfId="2" applyFont="1" applyFill="1" applyBorder="1"/>
    <xf numFmtId="0" fontId="50" fillId="3" borderId="0" xfId="2" applyFont="1" applyFill="1" applyAlignment="1">
      <alignment horizontal="left" vertical="center" wrapText="1"/>
    </xf>
    <xf numFmtId="0" fontId="46" fillId="3" borderId="0" xfId="2" applyFont="1" applyFill="1" applyAlignment="1">
      <alignment horizontal="left" vertical="center" wrapText="1"/>
    </xf>
    <xf numFmtId="0" fontId="46" fillId="3" borderId="0" xfId="2" quotePrefix="1" applyFont="1" applyFill="1" applyAlignment="1">
      <alignment horizontal="left" vertical="center" wrapText="1"/>
    </xf>
    <xf numFmtId="0" fontId="48" fillId="3" borderId="7" xfId="2" quotePrefix="1" applyFont="1" applyFill="1" applyBorder="1" applyAlignment="1">
      <alignment horizontal="left" vertical="top" wrapText="1"/>
    </xf>
    <xf numFmtId="0" fontId="49" fillId="3" borderId="0" xfId="2" quotePrefix="1" applyFont="1" applyFill="1" applyAlignment="1">
      <alignment horizontal="left" vertical="top" wrapText="1"/>
    </xf>
    <xf numFmtId="0" fontId="49" fillId="3" borderId="8" xfId="2" quotePrefix="1" applyFont="1" applyFill="1" applyBorder="1" applyAlignment="1">
      <alignment horizontal="left" vertical="top" wrapText="1"/>
    </xf>
    <xf numFmtId="0" fontId="44" fillId="0" borderId="7" xfId="0" applyFont="1" applyBorder="1" applyAlignment="1">
      <alignment vertical="center" wrapText="1"/>
    </xf>
    <xf numFmtId="0" fontId="44" fillId="0" borderId="0" xfId="0" applyFont="1" applyAlignment="1">
      <alignment vertical="center" wrapText="1"/>
    </xf>
    <xf numFmtId="0" fontId="57" fillId="0" borderId="0" xfId="0" applyFont="1" applyAlignment="1">
      <alignment horizontal="center" vertical="center" wrapText="1"/>
    </xf>
    <xf numFmtId="0" fontId="44" fillId="0" borderId="0" xfId="0" applyFont="1" applyAlignment="1">
      <alignment horizontal="center" vertical="center" wrapText="1"/>
    </xf>
    <xf numFmtId="0" fontId="44" fillId="0" borderId="0" xfId="0" applyFont="1" applyAlignment="1">
      <alignment horizontal="left" vertical="center" wrapText="1"/>
    </xf>
    <xf numFmtId="0" fontId="58" fillId="0" borderId="0" xfId="0" applyFont="1" applyAlignment="1">
      <alignment horizontal="center"/>
    </xf>
    <xf numFmtId="0" fontId="60" fillId="0" borderId="0" xfId="0" applyFont="1" applyAlignment="1">
      <alignment horizontal="center" vertical="center" wrapText="1"/>
    </xf>
    <xf numFmtId="0" fontId="0" fillId="0" borderId="0" xfId="0" applyAlignment="1">
      <alignment wrapText="1"/>
    </xf>
    <xf numFmtId="0" fontId="60" fillId="0" borderId="0" xfId="0" applyFont="1" applyAlignment="1">
      <alignment vertical="center" wrapText="1"/>
    </xf>
    <xf numFmtId="0" fontId="59" fillId="0" borderId="70" xfId="0" applyFont="1" applyBorder="1" applyAlignment="1">
      <alignment vertical="center" wrapText="1"/>
    </xf>
    <xf numFmtId="0" fontId="56" fillId="0" borderId="64" xfId="0" applyFont="1" applyBorder="1" applyAlignment="1" applyProtection="1">
      <alignment horizontal="center" wrapText="1"/>
      <protection locked="0"/>
    </xf>
    <xf numFmtId="0" fontId="56" fillId="0" borderId="57" xfId="0" applyFont="1" applyBorder="1" applyAlignment="1" applyProtection="1">
      <alignment horizontal="center" wrapText="1"/>
      <protection locked="0"/>
    </xf>
    <xf numFmtId="0" fontId="55" fillId="0" borderId="63" xfId="0" applyFont="1" applyBorder="1" applyAlignment="1">
      <alignment horizontal="left" vertical="center"/>
    </xf>
    <xf numFmtId="0" fontId="55" fillId="0" borderId="57" xfId="0" applyFont="1" applyBorder="1" applyAlignment="1">
      <alignment horizontal="left" vertical="center"/>
    </xf>
    <xf numFmtId="0" fontId="0" fillId="17" borderId="0" xfId="0" applyFill="1"/>
    <xf numFmtId="0" fontId="55" fillId="0" borderId="21" xfId="0" applyFont="1" applyBorder="1" applyAlignment="1">
      <alignment vertical="center"/>
    </xf>
    <xf numFmtId="0" fontId="66" fillId="17" borderId="0" xfId="0" applyFont="1" applyFill="1"/>
    <xf numFmtId="14" fontId="66" fillId="0" borderId="80" xfId="0" applyNumberFormat="1" applyFont="1" applyBorder="1" applyAlignment="1" applyProtection="1">
      <alignment horizontal="center" vertical="center"/>
      <protection locked="0"/>
    </xf>
    <xf numFmtId="0" fontId="66" fillId="0" borderId="80" xfId="0" applyFont="1" applyBorder="1" applyAlignment="1" applyProtection="1">
      <alignment horizontal="center" vertical="center"/>
      <protection locked="0"/>
    </xf>
    <xf numFmtId="0" fontId="66" fillId="0" borderId="80" xfId="0" applyFont="1" applyBorder="1" applyAlignment="1" applyProtection="1">
      <alignment horizontal="center" vertical="center" wrapText="1"/>
      <protection locked="0"/>
    </xf>
    <xf numFmtId="0" fontId="66" fillId="0" borderId="80" xfId="0" applyFont="1" applyBorder="1" applyAlignment="1" applyProtection="1">
      <alignment horizontal="justify" wrapText="1"/>
      <protection locked="0"/>
    </xf>
    <xf numFmtId="0" fontId="11" fillId="17" borderId="0" xfId="0" applyFont="1" applyFill="1"/>
    <xf numFmtId="0" fontId="67" fillId="0" borderId="24" xfId="0" applyFont="1" applyBorder="1" applyAlignment="1">
      <alignment horizontal="center" vertical="center"/>
    </xf>
    <xf numFmtId="0" fontId="67" fillId="0" borderId="91" xfId="0" applyFont="1" applyBorder="1" applyAlignment="1">
      <alignment horizontal="center" vertical="center" wrapText="1"/>
    </xf>
    <xf numFmtId="0" fontId="67" fillId="0" borderId="91" xfId="0" applyFont="1" applyBorder="1" applyAlignment="1">
      <alignment horizontal="center" vertical="center"/>
    </xf>
    <xf numFmtId="0" fontId="0" fillId="0" borderId="5" xfId="0" applyBorder="1"/>
    <xf numFmtId="0" fontId="0" fillId="0" borderId="12" xfId="0" applyBorder="1"/>
    <xf numFmtId="0" fontId="0" fillId="0" borderId="6" xfId="0" applyBorder="1"/>
    <xf numFmtId="0" fontId="0" fillId="0" borderId="7" xfId="0" applyBorder="1"/>
    <xf numFmtId="0" fontId="0" fillId="0" borderId="8" xfId="0" applyBorder="1"/>
    <xf numFmtId="0" fontId="0" fillId="0" borderId="9" xfId="0" applyBorder="1"/>
    <xf numFmtId="0" fontId="0" fillId="0" borderId="11" xfId="0" applyBorder="1"/>
    <xf numFmtId="0" fontId="0" fillId="0" borderId="10" xfId="0" applyBorder="1"/>
    <xf numFmtId="14" fontId="71" fillId="16" borderId="80" xfId="0" applyNumberFormat="1" applyFont="1" applyFill="1" applyBorder="1" applyAlignment="1">
      <alignment horizontal="center" vertical="center" wrapText="1"/>
    </xf>
    <xf numFmtId="0" fontId="71" fillId="16" borderId="80" xfId="0" applyFont="1" applyFill="1" applyBorder="1" applyAlignment="1">
      <alignment horizontal="center" vertical="center" wrapText="1"/>
    </xf>
    <xf numFmtId="0" fontId="77" fillId="17" borderId="0" xfId="0" applyFont="1" applyFill="1" applyAlignment="1">
      <alignment horizontal="center" vertical="center" textRotation="90"/>
    </xf>
    <xf numFmtId="0" fontId="81" fillId="0" borderId="0" xfId="0" applyFont="1" applyAlignment="1">
      <alignment vertical="center"/>
    </xf>
    <xf numFmtId="0" fontId="84" fillId="0" borderId="0" xfId="0" applyFont="1"/>
    <xf numFmtId="0" fontId="77" fillId="0" borderId="0" xfId="0" applyFont="1" applyAlignment="1">
      <alignment horizontal="left" vertical="center"/>
    </xf>
    <xf numFmtId="0" fontId="66" fillId="0" borderId="99" xfId="0" applyFont="1" applyBorder="1" applyAlignment="1">
      <alignment horizontal="left" vertical="center"/>
    </xf>
    <xf numFmtId="0" fontId="66" fillId="0" borderId="100" xfId="0" applyFont="1" applyBorder="1" applyAlignment="1">
      <alignment horizontal="left" vertical="center"/>
    </xf>
    <xf numFmtId="0" fontId="84" fillId="3" borderId="0" xfId="0" applyFont="1" applyFill="1"/>
    <xf numFmtId="0" fontId="85" fillId="3" borderId="0" xfId="0" applyFont="1" applyFill="1" applyAlignment="1">
      <alignment horizontal="center" vertical="center"/>
    </xf>
    <xf numFmtId="0" fontId="0" fillId="0" borderId="91" xfId="0" applyBorder="1" applyAlignment="1">
      <alignment horizontal="center" vertical="center"/>
    </xf>
    <xf numFmtId="0" fontId="71" fillId="19" borderId="91" xfId="0" applyFont="1" applyFill="1" applyBorder="1" applyAlignment="1">
      <alignment horizontal="center" vertical="center"/>
    </xf>
    <xf numFmtId="0" fontId="82" fillId="18" borderId="0" xfId="0" applyFont="1" applyFill="1" applyAlignment="1">
      <alignment horizontal="center" vertical="center"/>
    </xf>
    <xf numFmtId="0" fontId="71" fillId="19" borderId="0" xfId="0" applyFont="1" applyFill="1" applyAlignment="1">
      <alignment horizontal="center" vertical="center"/>
    </xf>
    <xf numFmtId="0" fontId="83" fillId="0" borderId="0" xfId="0" applyFont="1" applyAlignment="1">
      <alignment horizontal="center"/>
    </xf>
    <xf numFmtId="0" fontId="83" fillId="0" borderId="0" xfId="0" applyFont="1" applyAlignment="1">
      <alignment horizontal="center" vertical="center"/>
    </xf>
    <xf numFmtId="0" fontId="73" fillId="21" borderId="27" xfId="0" applyFont="1" applyFill="1" applyBorder="1" applyAlignment="1">
      <alignment horizontal="center" vertical="center" wrapText="1"/>
    </xf>
    <xf numFmtId="0" fontId="73" fillId="21" borderId="28" xfId="0" applyFont="1" applyFill="1" applyBorder="1" applyAlignment="1">
      <alignment horizontal="center" vertical="center" wrapText="1"/>
    </xf>
    <xf numFmtId="0" fontId="88" fillId="3" borderId="21" xfId="0" applyFont="1" applyFill="1" applyBorder="1" applyAlignment="1" applyProtection="1">
      <alignment horizontal="justify" vertical="justify" wrapText="1"/>
      <protection locked="0"/>
    </xf>
    <xf numFmtId="0" fontId="72" fillId="0" borderId="22" xfId="0" applyFont="1" applyBorder="1" applyAlignment="1" applyProtection="1">
      <alignment horizontal="center" vertical="center" wrapText="1"/>
      <protection locked="0"/>
    </xf>
    <xf numFmtId="0" fontId="88" fillId="0" borderId="21" xfId="0" applyFont="1" applyBorder="1" applyAlignment="1" applyProtection="1">
      <alignment horizontal="justify" vertical="justify" wrapText="1"/>
      <protection locked="0"/>
    </xf>
    <xf numFmtId="0" fontId="72" fillId="0" borderId="21" xfId="0" applyFont="1" applyBorder="1" applyAlignment="1" applyProtection="1">
      <alignment horizontal="center" vertical="center" wrapText="1"/>
      <protection locked="0"/>
    </xf>
    <xf numFmtId="0" fontId="88" fillId="22" borderId="21" xfId="0" applyFont="1" applyFill="1" applyBorder="1" applyAlignment="1" applyProtection="1">
      <alignment horizontal="justify" vertical="justify" wrapText="1"/>
      <protection locked="0"/>
    </xf>
    <xf numFmtId="0" fontId="44" fillId="0" borderId="25" xfId="0" applyFont="1" applyBorder="1" applyAlignment="1" applyProtection="1">
      <alignment horizontal="justify" vertical="center" wrapText="1"/>
      <protection locked="0"/>
    </xf>
    <xf numFmtId="0" fontId="73" fillId="21" borderId="25" xfId="0" applyFont="1" applyFill="1" applyBorder="1" applyAlignment="1">
      <alignment horizontal="center" vertical="center" wrapText="1"/>
    </xf>
    <xf numFmtId="0" fontId="72" fillId="21" borderId="21" xfId="0" applyFont="1" applyFill="1" applyBorder="1" applyAlignment="1" applyProtection="1">
      <alignment horizontal="center" vertical="center"/>
      <protection locked="0"/>
    </xf>
    <xf numFmtId="0" fontId="88" fillId="23" borderId="22" xfId="0" applyFont="1" applyFill="1" applyBorder="1" applyAlignment="1" applyProtection="1">
      <alignment horizontal="justify" vertical="justify" wrapText="1"/>
      <protection locked="0"/>
    </xf>
    <xf numFmtId="0" fontId="89" fillId="21" borderId="21" xfId="0" applyFont="1" applyFill="1" applyBorder="1" applyAlignment="1" applyProtection="1">
      <alignment horizontal="center" vertical="center"/>
      <protection locked="0"/>
    </xf>
    <xf numFmtId="0" fontId="88" fillId="24" borderId="21" xfId="0" applyFont="1" applyFill="1" applyBorder="1" applyAlignment="1" applyProtection="1">
      <alignment horizontal="justify" vertical="justify" wrapText="1"/>
      <protection locked="0"/>
    </xf>
    <xf numFmtId="0" fontId="88" fillId="22" borderId="69" xfId="0" applyFont="1" applyFill="1" applyBorder="1" applyAlignment="1" applyProtection="1">
      <alignment wrapText="1"/>
      <protection locked="0"/>
    </xf>
    <xf numFmtId="0" fontId="66" fillId="3" borderId="21" xfId="0" applyFont="1" applyFill="1" applyBorder="1" applyAlignment="1" applyProtection="1">
      <alignment horizontal="justify" vertical="justify" wrapText="1"/>
      <protection locked="0"/>
    </xf>
    <xf numFmtId="0" fontId="11" fillId="18" borderId="0" xfId="0" applyFont="1" applyFill="1" applyAlignment="1">
      <alignment horizontal="center" vertical="center"/>
    </xf>
    <xf numFmtId="0" fontId="61" fillId="18" borderId="0" xfId="0" applyFont="1" applyFill="1" applyAlignment="1">
      <alignment horizontal="center" vertical="center"/>
    </xf>
    <xf numFmtId="0" fontId="61" fillId="18" borderId="0" xfId="0" applyFont="1" applyFill="1" applyAlignment="1">
      <alignment horizontal="center" vertical="center" wrapText="1"/>
    </xf>
    <xf numFmtId="0" fontId="61" fillId="0" borderId="0" xfId="0" applyFont="1" applyAlignment="1">
      <alignment horizontal="center" vertical="center"/>
    </xf>
    <xf numFmtId="0" fontId="11" fillId="18" borderId="0" xfId="0" applyFont="1" applyFill="1" applyAlignment="1">
      <alignment wrapText="1"/>
    </xf>
    <xf numFmtId="0" fontId="66" fillId="0" borderId="0" xfId="0" applyFont="1"/>
    <xf numFmtId="0" fontId="66" fillId="0" borderId="0" xfId="0" applyFont="1" applyAlignment="1">
      <alignment horizontal="center" vertical="center"/>
    </xf>
    <xf numFmtId="0" fontId="66" fillId="0" borderId="0" xfId="0" applyFont="1" applyAlignment="1">
      <alignment horizontal="center"/>
    </xf>
    <xf numFmtId="0" fontId="91" fillId="0" borderId="57" xfId="0" applyFont="1" applyBorder="1" applyAlignment="1" applyProtection="1">
      <alignment horizontal="center" vertical="center"/>
      <protection locked="0"/>
    </xf>
    <xf numFmtId="0" fontId="66" fillId="3" borderId="0" xfId="0" applyFont="1" applyFill="1"/>
    <xf numFmtId="0" fontId="93" fillId="3" borderId="0" xfId="0" applyFont="1" applyFill="1"/>
    <xf numFmtId="0" fontId="86" fillId="3" borderId="68" xfId="0" applyFont="1" applyFill="1" applyBorder="1" applyAlignment="1">
      <alignment horizontal="center" vertical="center"/>
    </xf>
    <xf numFmtId="0" fontId="86" fillId="3" borderId="69" xfId="0" applyFont="1" applyFill="1" applyBorder="1" applyAlignment="1">
      <alignment horizontal="center" vertical="center"/>
    </xf>
    <xf numFmtId="0" fontId="86" fillId="3" borderId="67" xfId="0" applyFont="1" applyFill="1" applyBorder="1" applyAlignment="1">
      <alignment horizontal="center" vertical="center"/>
    </xf>
    <xf numFmtId="0" fontId="86" fillId="3" borderId="57" xfId="0" applyFont="1" applyFill="1" applyBorder="1" applyAlignment="1">
      <alignment horizontal="center" vertical="center"/>
    </xf>
    <xf numFmtId="0" fontId="86" fillId="3" borderId="40" xfId="0" applyFont="1" applyFill="1" applyBorder="1" applyAlignment="1">
      <alignment vertical="center"/>
    </xf>
    <xf numFmtId="0" fontId="71" fillId="3" borderId="0" xfId="0" applyFont="1" applyFill="1" applyAlignment="1">
      <alignment horizontal="center" vertical="center"/>
    </xf>
    <xf numFmtId="0" fontId="77" fillId="3" borderId="0" xfId="0" applyFont="1" applyFill="1" applyAlignment="1">
      <alignment horizontal="center" vertical="center"/>
    </xf>
    <xf numFmtId="0" fontId="77" fillId="2" borderId="0" xfId="0" applyFont="1" applyFill="1" applyAlignment="1">
      <alignment horizontal="center" vertical="center"/>
    </xf>
    <xf numFmtId="0" fontId="66" fillId="0" borderId="0" xfId="0" applyFont="1" applyAlignment="1">
      <alignment horizontal="center" vertical="center" wrapText="1"/>
    </xf>
    <xf numFmtId="0" fontId="66" fillId="0" borderId="21" xfId="0" applyFont="1" applyBorder="1" applyAlignment="1">
      <alignment horizontal="center" vertical="center" wrapText="1"/>
    </xf>
    <xf numFmtId="0" fontId="66" fillId="0" borderId="21" xfId="0" applyFont="1" applyBorder="1" applyAlignment="1" applyProtection="1">
      <alignment horizontal="center" vertical="center" wrapText="1"/>
      <protection locked="0"/>
    </xf>
    <xf numFmtId="0" fontId="77" fillId="0" borderId="21" xfId="0" applyFont="1" applyBorder="1" applyAlignment="1" applyProtection="1">
      <alignment horizontal="center" vertical="center" wrapText="1"/>
      <protection hidden="1"/>
    </xf>
    <xf numFmtId="9" fontId="66" fillId="0" borderId="21" xfId="0" applyNumberFormat="1" applyFont="1" applyBorder="1" applyAlignment="1" applyProtection="1">
      <alignment horizontal="center" vertical="center" wrapText="1"/>
      <protection hidden="1"/>
    </xf>
    <xf numFmtId="9" fontId="66" fillId="0" borderId="21" xfId="0" applyNumberFormat="1" applyFont="1" applyBorder="1" applyAlignment="1" applyProtection="1">
      <alignment horizontal="center" vertical="center" wrapText="1"/>
      <protection locked="0"/>
    </xf>
    <xf numFmtId="0" fontId="66" fillId="0" borderId="21" xfId="0" applyFont="1" applyBorder="1" applyAlignment="1" applyProtection="1">
      <alignment horizontal="center" vertical="center" wrapText="1"/>
      <protection hidden="1"/>
    </xf>
    <xf numFmtId="0" fontId="66" fillId="0" borderId="21" xfId="0" applyFont="1" applyBorder="1" applyAlignment="1" applyProtection="1">
      <alignment horizontal="center" vertical="center" textRotation="90" wrapText="1"/>
      <protection locked="0"/>
    </xf>
    <xf numFmtId="0" fontId="77" fillId="0" borderId="21" xfId="0" applyFont="1" applyBorder="1" applyAlignment="1" applyProtection="1">
      <alignment horizontal="center" vertical="center" textRotation="90" wrapText="1"/>
      <protection hidden="1"/>
    </xf>
    <xf numFmtId="14" fontId="66" fillId="0" borderId="21" xfId="0" applyNumberFormat="1" applyFont="1" applyBorder="1" applyAlignment="1" applyProtection="1">
      <alignment horizontal="center" vertical="center" wrapText="1"/>
      <protection locked="0"/>
    </xf>
    <xf numFmtId="0" fontId="66" fillId="3" borderId="0" xfId="0" applyFont="1" applyFill="1" applyAlignment="1">
      <alignment horizontal="center" vertical="center" wrapText="1"/>
    </xf>
    <xf numFmtId="0" fontId="66" fillId="0" borderId="3" xfId="0" applyFont="1" applyBorder="1" applyAlignment="1">
      <alignment horizontal="center" vertical="center"/>
    </xf>
    <xf numFmtId="0" fontId="66" fillId="0" borderId="2" xfId="0" applyFont="1" applyBorder="1" applyAlignment="1">
      <alignment horizontal="center" vertical="center"/>
    </xf>
    <xf numFmtId="0" fontId="66" fillId="0" borderId="0" xfId="0" applyFont="1" applyAlignment="1">
      <alignment horizontal="center" wrapText="1"/>
    </xf>
    <xf numFmtId="0" fontId="66" fillId="0" borderId="0" xfId="0" applyFont="1" applyAlignment="1">
      <alignment wrapText="1"/>
    </xf>
    <xf numFmtId="0" fontId="66" fillId="0" borderId="0" xfId="0" applyFont="1" applyAlignment="1">
      <alignment vertical="center"/>
    </xf>
    <xf numFmtId="0" fontId="96" fillId="16" borderId="21" xfId="0" applyFont="1" applyFill="1" applyBorder="1" applyAlignment="1">
      <alignment horizontal="center" vertical="center" wrapText="1"/>
    </xf>
    <xf numFmtId="0" fontId="66" fillId="0" borderId="21" xfId="0" applyFont="1" applyBorder="1" applyAlignment="1">
      <alignment vertical="center" wrapText="1"/>
    </xf>
    <xf numFmtId="0" fontId="66" fillId="0" borderId="21" xfId="0" applyFont="1" applyBorder="1" applyAlignment="1" applyProtection="1">
      <alignment vertical="center" wrapText="1"/>
      <protection locked="0"/>
    </xf>
    <xf numFmtId="164" fontId="98" fillId="0" borderId="21" xfId="1" applyNumberFormat="1" applyFont="1" applyBorder="1" applyAlignment="1">
      <alignment horizontal="center" vertical="center"/>
    </xf>
    <xf numFmtId="9" fontId="98" fillId="0" borderId="21" xfId="1" applyFont="1" applyBorder="1" applyAlignment="1">
      <alignment horizontal="center" vertical="center" wrapText="1"/>
    </xf>
    <xf numFmtId="0" fontId="3" fillId="0" borderId="21" xfId="0" applyFont="1" applyBorder="1" applyAlignment="1" applyProtection="1">
      <alignment horizontal="center" vertical="center" wrapText="1"/>
      <protection hidden="1"/>
    </xf>
    <xf numFmtId="14" fontId="66" fillId="0" borderId="110" xfId="0" applyNumberFormat="1" applyFont="1" applyBorder="1" applyAlignment="1" applyProtection="1">
      <alignment horizontal="center" vertical="center" wrapText="1"/>
      <protection locked="0"/>
    </xf>
    <xf numFmtId="0" fontId="98" fillId="0" borderId="110" xfId="0" applyFont="1" applyBorder="1" applyAlignment="1" applyProtection="1">
      <alignment vertical="center" wrapText="1"/>
      <protection locked="0"/>
    </xf>
    <xf numFmtId="0" fontId="98" fillId="0" borderId="110" xfId="0" applyFont="1" applyBorder="1" applyAlignment="1" applyProtection="1">
      <alignment vertical="center"/>
      <protection locked="0"/>
    </xf>
    <xf numFmtId="14" fontId="66" fillId="0" borderId="110" xfId="0" applyNumberFormat="1" applyFont="1" applyBorder="1" applyAlignment="1" applyProtection="1">
      <alignment vertical="center" wrapText="1"/>
      <protection locked="0"/>
    </xf>
    <xf numFmtId="0" fontId="66" fillId="0" borderId="110" xfId="0" applyFont="1" applyBorder="1" applyAlignment="1" applyProtection="1">
      <alignment horizontal="center" vertical="center" wrapText="1"/>
      <protection hidden="1"/>
    </xf>
    <xf numFmtId="0" fontId="66" fillId="0" borderId="110" xfId="0" applyFont="1" applyBorder="1" applyAlignment="1" applyProtection="1">
      <alignment horizontal="center" vertical="center" textRotation="90" wrapText="1"/>
      <protection locked="0"/>
    </xf>
    <xf numFmtId="164" fontId="66" fillId="0" borderId="110" xfId="1" applyNumberFormat="1" applyFont="1" applyBorder="1" applyAlignment="1">
      <alignment horizontal="center" vertical="top" wrapText="1"/>
    </xf>
    <xf numFmtId="0" fontId="77" fillId="0" borderId="110" xfId="0" applyFont="1" applyBorder="1" applyAlignment="1" applyProtection="1">
      <alignment horizontal="center" vertical="center" textRotation="90" wrapText="1"/>
      <protection hidden="1"/>
    </xf>
    <xf numFmtId="0" fontId="98" fillId="0" borderId="21" xfId="0" applyFont="1" applyBorder="1" applyAlignment="1" applyProtection="1">
      <alignment vertical="center" wrapText="1"/>
      <protection locked="0"/>
    </xf>
    <xf numFmtId="0" fontId="98" fillId="0" borderId="21" xfId="0" applyFont="1" applyBorder="1" applyAlignment="1" applyProtection="1">
      <alignment vertical="center"/>
      <protection locked="0"/>
    </xf>
    <xf numFmtId="14" fontId="66" fillId="0" borderId="21" xfId="0" applyNumberFormat="1" applyFont="1" applyBorder="1" applyAlignment="1" applyProtection="1">
      <alignment vertical="center" wrapText="1"/>
      <protection locked="0"/>
    </xf>
    <xf numFmtId="0" fontId="98" fillId="0" borderId="21" xfId="0" applyFont="1" applyBorder="1" applyAlignment="1" applyProtection="1">
      <alignment horizontal="left" vertical="top" wrapText="1"/>
      <protection locked="0"/>
    </xf>
    <xf numFmtId="0" fontId="1" fillId="0" borderId="21" xfId="0" applyFont="1" applyBorder="1" applyAlignment="1" applyProtection="1">
      <alignment horizontal="left" vertical="top" wrapText="1"/>
      <protection locked="0"/>
    </xf>
    <xf numFmtId="0" fontId="98" fillId="0" borderId="21" xfId="0" applyFont="1" applyBorder="1" applyAlignment="1" applyProtection="1">
      <alignment horizontal="left" vertical="top"/>
      <protection locked="0"/>
    </xf>
    <xf numFmtId="0" fontId="98" fillId="0" borderId="21" xfId="0" applyFont="1" applyBorder="1" applyAlignment="1">
      <alignment horizontal="left" vertical="top"/>
    </xf>
    <xf numFmtId="0" fontId="46" fillId="3" borderId="21" xfId="0" applyFont="1" applyFill="1" applyBorder="1" applyAlignment="1" applyProtection="1">
      <alignment horizontal="left" vertical="top" wrapText="1"/>
      <protection locked="0"/>
    </xf>
    <xf numFmtId="0" fontId="100" fillId="0" borderId="21" xfId="0" quotePrefix="1" applyFont="1" applyBorder="1" applyAlignment="1" applyProtection="1">
      <alignment horizontal="left" vertical="top" wrapText="1"/>
      <protection locked="0"/>
    </xf>
    <xf numFmtId="0" fontId="46" fillId="0" borderId="21" xfId="0" applyFont="1" applyBorder="1" applyAlignment="1" applyProtection="1">
      <alignment horizontal="left" vertical="top" wrapText="1"/>
      <protection locked="0"/>
    </xf>
    <xf numFmtId="0" fontId="100" fillId="0" borderId="21" xfId="0" applyFont="1" applyBorder="1" applyAlignment="1" applyProtection="1">
      <alignment horizontal="left" vertical="top" wrapText="1"/>
      <protection locked="0"/>
    </xf>
    <xf numFmtId="0" fontId="98" fillId="0" borderId="21" xfId="0" applyFont="1" applyBorder="1" applyAlignment="1" applyProtection="1">
      <alignment vertical="top" wrapText="1"/>
      <protection locked="0"/>
    </xf>
    <xf numFmtId="0" fontId="1" fillId="0" borderId="21" xfId="0" applyFont="1" applyBorder="1" applyAlignment="1" applyProtection="1">
      <alignment vertical="top" wrapText="1"/>
      <protection locked="0"/>
    </xf>
    <xf numFmtId="0" fontId="98" fillId="0" borderId="21" xfId="0" applyFont="1" applyBorder="1" applyAlignment="1" applyProtection="1">
      <alignment vertical="top"/>
      <protection locked="0"/>
    </xf>
    <xf numFmtId="0" fontId="66" fillId="0" borderId="65" xfId="0" applyFont="1" applyBorder="1" applyAlignment="1">
      <alignment horizontal="center" vertical="center"/>
    </xf>
    <xf numFmtId="0" fontId="66" fillId="0" borderId="0" xfId="0" applyFont="1" applyAlignment="1">
      <alignment horizontal="left" vertical="center" wrapText="1"/>
    </xf>
    <xf numFmtId="0" fontId="66" fillId="0" borderId="110" xfId="0" applyFont="1" applyBorder="1" applyAlignment="1">
      <alignment vertical="center" wrapText="1"/>
    </xf>
    <xf numFmtId="0" fontId="101" fillId="3" borderId="0" xfId="5" applyFill="1"/>
    <xf numFmtId="9" fontId="66" fillId="0" borderId="110" xfId="0" applyNumberFormat="1" applyFont="1" applyBorder="1" applyAlignment="1" applyProtection="1">
      <alignment horizontal="center" vertical="center" wrapText="1"/>
      <protection hidden="1"/>
    </xf>
    <xf numFmtId="0" fontId="66" fillId="0" borderId="110" xfId="0" applyFont="1" applyBorder="1" applyAlignment="1" applyProtection="1">
      <alignment horizontal="center" vertical="center" wrapText="1"/>
      <protection locked="0"/>
    </xf>
    <xf numFmtId="0" fontId="87" fillId="16" borderId="21" xfId="0" applyFont="1" applyFill="1" applyBorder="1" applyAlignment="1">
      <alignment horizontal="center" vertical="center" wrapText="1"/>
    </xf>
    <xf numFmtId="0" fontId="87" fillId="16" borderId="21" xfId="0" applyFont="1" applyFill="1" applyBorder="1" applyAlignment="1">
      <alignment horizontal="center" vertical="center"/>
    </xf>
    <xf numFmtId="0" fontId="66" fillId="0" borderId="110" xfId="0" applyFont="1" applyBorder="1" applyAlignment="1">
      <alignment horizontal="center" vertical="center" wrapText="1"/>
    </xf>
    <xf numFmtId="0" fontId="87" fillId="16" borderId="21" xfId="0" applyFont="1" applyFill="1" applyBorder="1" applyAlignment="1">
      <alignment horizontal="center" vertical="center" textRotation="90"/>
    </xf>
    <xf numFmtId="0" fontId="96" fillId="19" borderId="68" xfId="0" applyFont="1" applyFill="1" applyBorder="1" applyAlignment="1">
      <alignment horizontal="center" vertical="center" wrapText="1"/>
    </xf>
    <xf numFmtId="0" fontId="60" fillId="0" borderId="70" xfId="0" applyFont="1" applyBorder="1" applyAlignment="1">
      <alignment horizontal="center" vertical="center" wrapText="1"/>
    </xf>
    <xf numFmtId="0" fontId="34" fillId="15" borderId="33" xfId="0" applyFont="1" applyFill="1" applyBorder="1" applyAlignment="1">
      <alignment horizontal="center" vertical="center" wrapText="1" readingOrder="1"/>
    </xf>
    <xf numFmtId="0" fontId="34" fillId="3" borderId="22" xfId="0" applyFont="1" applyFill="1" applyBorder="1" applyAlignment="1">
      <alignment horizontal="center" vertical="center" wrapText="1" readingOrder="1"/>
    </xf>
    <xf numFmtId="0" fontId="34" fillId="3" borderId="21" xfId="0" applyFont="1" applyFill="1" applyBorder="1" applyAlignment="1">
      <alignment horizontal="center" vertical="center" wrapText="1" readingOrder="1"/>
    </xf>
    <xf numFmtId="0" fontId="34" fillId="3" borderId="28" xfId="0" applyFont="1" applyFill="1" applyBorder="1" applyAlignment="1">
      <alignment horizontal="center" vertical="center" wrapText="1" readingOrder="1"/>
    </xf>
    <xf numFmtId="14" fontId="103" fillId="0" borderId="110" xfId="0" applyNumberFormat="1" applyFont="1" applyBorder="1" applyAlignment="1" applyProtection="1">
      <alignment horizontal="center" vertical="center" wrapText="1"/>
      <protection locked="0"/>
    </xf>
    <xf numFmtId="0" fontId="103" fillId="0" borderId="110" xfId="0" applyFont="1" applyBorder="1" applyAlignment="1" applyProtection="1">
      <alignment horizontal="center" vertical="center" wrapText="1"/>
      <protection locked="0"/>
    </xf>
    <xf numFmtId="0" fontId="103" fillId="0" borderId="21" xfId="0" applyFont="1" applyBorder="1" applyAlignment="1" applyProtection="1">
      <alignment horizontal="center" vertical="center" wrapText="1"/>
      <protection locked="0"/>
    </xf>
    <xf numFmtId="0" fontId="98" fillId="0" borderId="21" xfId="0" applyFont="1" applyBorder="1" applyAlignment="1" applyProtection="1">
      <alignment horizontal="center" vertical="center"/>
      <protection locked="0"/>
    </xf>
    <xf numFmtId="0" fontId="62" fillId="0" borderId="0" xfId="0" applyFont="1" applyAlignment="1">
      <alignment horizontal="center" wrapText="1"/>
    </xf>
    <xf numFmtId="0" fontId="65" fillId="0" borderId="95" xfId="0" applyFont="1" applyBorder="1" applyAlignment="1">
      <alignment horizontal="center" vertical="center" wrapText="1"/>
    </xf>
    <xf numFmtId="0" fontId="65" fillId="0" borderId="12" xfId="0" applyFont="1" applyBorder="1" applyAlignment="1">
      <alignment horizontal="center" vertical="center" wrapText="1"/>
    </xf>
    <xf numFmtId="0" fontId="65" fillId="0" borderId="81" xfId="0" applyFont="1" applyBorder="1" applyAlignment="1">
      <alignment horizontal="center" vertical="center" wrapText="1"/>
    </xf>
    <xf numFmtId="0" fontId="65" fillId="0" borderId="75" xfId="0" applyFont="1" applyBorder="1" applyAlignment="1">
      <alignment horizontal="center" vertical="center" wrapText="1"/>
    </xf>
    <xf numFmtId="0" fontId="65" fillId="0" borderId="0" xfId="0" applyFont="1" applyAlignment="1">
      <alignment horizontal="center" vertical="center" wrapText="1"/>
    </xf>
    <xf numFmtId="0" fontId="65" fillId="0" borderId="76" xfId="0" applyFont="1" applyBorder="1" applyAlignment="1">
      <alignment horizontal="center" vertical="center" wrapText="1"/>
    </xf>
    <xf numFmtId="0" fontId="65" fillId="0" borderId="97" xfId="0" applyFont="1" applyBorder="1" applyAlignment="1">
      <alignment horizontal="center" vertical="center" wrapText="1"/>
    </xf>
    <xf numFmtId="0" fontId="65" fillId="0" borderId="11" xfId="0" applyFont="1" applyBorder="1" applyAlignment="1">
      <alignment horizontal="center" vertical="center" wrapText="1"/>
    </xf>
    <xf numFmtId="0" fontId="65" fillId="0" borderId="84" xfId="0" applyFont="1" applyBorder="1" applyAlignment="1">
      <alignment horizontal="center" vertical="center" wrapText="1"/>
    </xf>
    <xf numFmtId="0" fontId="63" fillId="0" borderId="5" xfId="0" applyFont="1" applyBorder="1" applyAlignment="1">
      <alignment horizontal="center" wrapText="1"/>
    </xf>
    <xf numFmtId="0" fontId="63" fillId="0" borderId="94" xfId="0" applyFont="1" applyBorder="1" applyAlignment="1">
      <alignment horizontal="center" wrapText="1"/>
    </xf>
    <xf numFmtId="0" fontId="63" fillId="0" borderId="7" xfId="0" applyFont="1" applyBorder="1" applyAlignment="1">
      <alignment horizontal="center" wrapText="1"/>
    </xf>
    <xf numFmtId="0" fontId="63" fillId="0" borderId="93" xfId="0" applyFont="1" applyBorder="1" applyAlignment="1">
      <alignment horizontal="center" wrapText="1"/>
    </xf>
    <xf numFmtId="0" fontId="63" fillId="0" borderId="9" xfId="0" applyFont="1" applyBorder="1" applyAlignment="1">
      <alignment horizontal="center" wrapText="1"/>
    </xf>
    <xf numFmtId="0" fontId="63" fillId="0" borderId="96" xfId="0" applyFont="1" applyBorder="1" applyAlignment="1">
      <alignment horizontal="center" wrapText="1"/>
    </xf>
    <xf numFmtId="0" fontId="55" fillId="0" borderId="82" xfId="0" applyFont="1" applyBorder="1" applyAlignment="1">
      <alignment horizontal="left" vertical="center"/>
    </xf>
    <xf numFmtId="0" fontId="55" fillId="0" borderId="6" xfId="0" applyFont="1" applyBorder="1" applyAlignment="1">
      <alignment horizontal="left" vertical="center"/>
    </xf>
    <xf numFmtId="0" fontId="55" fillId="0" borderId="83" xfId="0" applyFont="1" applyBorder="1" applyAlignment="1">
      <alignment horizontal="left" vertical="center"/>
    </xf>
    <xf numFmtId="0" fontId="55" fillId="0" borderId="8" xfId="0" applyFont="1" applyBorder="1" applyAlignment="1">
      <alignment horizontal="left" vertical="center"/>
    </xf>
    <xf numFmtId="0" fontId="55" fillId="0" borderId="85" xfId="0" applyFont="1" applyBorder="1" applyAlignment="1">
      <alignment horizontal="left" vertical="center"/>
    </xf>
    <xf numFmtId="0" fontId="55" fillId="0" borderId="10" xfId="0" applyFont="1" applyBorder="1" applyAlignment="1">
      <alignment horizontal="left" vertical="center"/>
    </xf>
    <xf numFmtId="0" fontId="66" fillId="0" borderId="23" xfId="0" applyFont="1" applyBorder="1" applyAlignment="1">
      <alignment horizontal="left" vertical="center" wrapText="1"/>
    </xf>
    <xf numFmtId="0" fontId="66" fillId="0" borderId="35" xfId="0" applyFont="1" applyBorder="1" applyAlignment="1">
      <alignment horizontal="left" vertical="center" wrapText="1"/>
    </xf>
    <xf numFmtId="0" fontId="71" fillId="18" borderId="5" xfId="0" applyFont="1" applyFill="1" applyBorder="1" applyAlignment="1">
      <alignment horizontal="center" vertical="center" wrapText="1"/>
    </xf>
    <xf numFmtId="0" fontId="71" fillId="18" borderId="6" xfId="0" applyFont="1" applyFill="1" applyBorder="1" applyAlignment="1">
      <alignment horizontal="center" vertical="center" wrapText="1"/>
    </xf>
    <xf numFmtId="0" fontId="71" fillId="18" borderId="9" xfId="0" applyFont="1" applyFill="1" applyBorder="1" applyAlignment="1">
      <alignment horizontal="center" vertical="center" wrapText="1"/>
    </xf>
    <xf numFmtId="0" fontId="71" fillId="18" borderId="10" xfId="0" applyFont="1" applyFill="1" applyBorder="1" applyAlignment="1">
      <alignment horizontal="center" vertical="center" wrapText="1"/>
    </xf>
    <xf numFmtId="0" fontId="55" fillId="0" borderId="5" xfId="0" applyFont="1" applyBorder="1" applyAlignment="1">
      <alignment horizontal="left" vertical="center"/>
    </xf>
    <xf numFmtId="0" fontId="55" fillId="0" borderId="7" xfId="0" applyFont="1" applyBorder="1" applyAlignment="1">
      <alignment horizontal="left" vertical="center"/>
    </xf>
    <xf numFmtId="0" fontId="55" fillId="0" borderId="9" xfId="0" applyFont="1" applyBorder="1" applyAlignment="1">
      <alignment horizontal="left" vertical="center"/>
    </xf>
    <xf numFmtId="0" fontId="65" fillId="0" borderId="102" xfId="0" applyFont="1" applyBorder="1" applyAlignment="1">
      <alignment horizontal="center" vertical="center" wrapText="1"/>
    </xf>
    <xf numFmtId="0" fontId="65" fillId="0" borderId="98" xfId="0" applyFont="1" applyBorder="1" applyAlignment="1">
      <alignment horizontal="center" vertical="center" wrapText="1"/>
    </xf>
    <xf numFmtId="0" fontId="65" fillId="0" borderId="101" xfId="0" applyFont="1" applyBorder="1" applyAlignment="1">
      <alignment horizontal="center" vertical="center" wrapText="1"/>
    </xf>
    <xf numFmtId="0" fontId="61" fillId="18" borderId="102" xfId="0" applyFont="1" applyFill="1" applyBorder="1" applyAlignment="1">
      <alignment horizontal="center" vertical="center"/>
    </xf>
    <xf numFmtId="0" fontId="61" fillId="18" borderId="98" xfId="0" applyFont="1" applyFill="1" applyBorder="1" applyAlignment="1">
      <alignment horizontal="center" vertical="center"/>
    </xf>
    <xf numFmtId="0" fontId="61" fillId="18" borderId="101" xfId="0" applyFont="1" applyFill="1" applyBorder="1" applyAlignment="1">
      <alignment horizontal="center" vertical="center"/>
    </xf>
    <xf numFmtId="0" fontId="71" fillId="18" borderId="5" xfId="0" applyFont="1" applyFill="1" applyBorder="1" applyAlignment="1">
      <alignment horizontal="center" vertical="center"/>
    </xf>
    <xf numFmtId="0" fontId="71" fillId="18" borderId="6" xfId="0" applyFont="1" applyFill="1" applyBorder="1" applyAlignment="1">
      <alignment horizontal="center" vertical="center"/>
    </xf>
    <xf numFmtId="0" fontId="71" fillId="18" borderId="9" xfId="0" applyFont="1" applyFill="1" applyBorder="1" applyAlignment="1">
      <alignment horizontal="center" vertical="center"/>
    </xf>
    <xf numFmtId="0" fontId="71" fillId="18" borderId="10" xfId="0" applyFont="1" applyFill="1" applyBorder="1" applyAlignment="1">
      <alignment horizontal="center" vertical="center"/>
    </xf>
    <xf numFmtId="0" fontId="71" fillId="19" borderId="9" xfId="0" applyFont="1" applyFill="1" applyBorder="1" applyAlignment="1">
      <alignment horizontal="center" vertical="center"/>
    </xf>
    <xf numFmtId="0" fontId="71" fillId="19" borderId="10" xfId="0" applyFont="1" applyFill="1" applyBorder="1" applyAlignment="1">
      <alignment horizontal="center" vertical="center"/>
    </xf>
    <xf numFmtId="0" fontId="63" fillId="0" borderId="6" xfId="0" applyFont="1" applyBorder="1" applyAlignment="1">
      <alignment horizontal="center" wrapText="1"/>
    </xf>
    <xf numFmtId="0" fontId="63" fillId="0" borderId="8" xfId="0" applyFont="1" applyBorder="1" applyAlignment="1">
      <alignment horizontal="center" wrapText="1"/>
    </xf>
    <xf numFmtId="0" fontId="63" fillId="0" borderId="10" xfId="0" applyFont="1" applyBorder="1" applyAlignment="1">
      <alignment horizontal="center" wrapText="1"/>
    </xf>
    <xf numFmtId="0" fontId="96" fillId="19" borderId="68" xfId="0" applyFont="1" applyFill="1" applyBorder="1" applyAlignment="1">
      <alignment horizontal="center" vertical="center" wrapText="1"/>
    </xf>
    <xf numFmtId="0" fontId="96" fillId="19" borderId="69" xfId="0" applyFont="1" applyFill="1" applyBorder="1" applyAlignment="1">
      <alignment horizontal="center" vertical="center" wrapText="1"/>
    </xf>
    <xf numFmtId="0" fontId="0" fillId="0" borderId="112" xfId="0" applyBorder="1" applyAlignment="1">
      <alignment horizontal="left" wrapText="1"/>
    </xf>
    <xf numFmtId="0" fontId="0" fillId="0" borderId="112" xfId="0" applyBorder="1" applyAlignment="1">
      <alignment horizontal="left"/>
    </xf>
    <xf numFmtId="0" fontId="97" fillId="19" borderId="68" xfId="0" applyFont="1" applyFill="1" applyBorder="1" applyAlignment="1">
      <alignment horizontal="center" vertical="center" wrapText="1"/>
    </xf>
    <xf numFmtId="0" fontId="97" fillId="19" borderId="69" xfId="0" applyFont="1" applyFill="1" applyBorder="1" applyAlignment="1">
      <alignment horizontal="center" vertical="center" wrapText="1"/>
    </xf>
    <xf numFmtId="0" fontId="59" fillId="0" borderId="70" xfId="0" applyFont="1" applyBorder="1" applyAlignment="1">
      <alignment horizontal="center" vertical="center" wrapText="1"/>
    </xf>
    <xf numFmtId="0" fontId="95" fillId="0" borderId="68" xfId="0" applyFont="1" applyBorder="1" applyAlignment="1">
      <alignment horizontal="left" vertical="center" wrapText="1"/>
    </xf>
    <xf numFmtId="0" fontId="95" fillId="0" borderId="67" xfId="0" applyFont="1" applyBorder="1" applyAlignment="1">
      <alignment horizontal="left" vertical="center" wrapText="1"/>
    </xf>
    <xf numFmtId="0" fontId="95" fillId="0" borderId="69" xfId="0" applyFont="1" applyBorder="1" applyAlignment="1">
      <alignment horizontal="left" vertical="center" wrapText="1"/>
    </xf>
    <xf numFmtId="0" fontId="60" fillId="0" borderId="70" xfId="0" applyFont="1" applyBorder="1" applyAlignment="1">
      <alignment horizontal="center" vertical="center" wrapText="1"/>
    </xf>
    <xf numFmtId="0" fontId="102" fillId="0" borderId="21" xfId="0" applyFont="1" applyBorder="1" applyAlignment="1">
      <alignment horizontal="left" vertical="center" wrapText="1"/>
    </xf>
    <xf numFmtId="0" fontId="94" fillId="0" borderId="21" xfId="0" applyFont="1" applyBorder="1" applyAlignment="1">
      <alignment horizontal="left" vertical="center" wrapText="1"/>
    </xf>
    <xf numFmtId="0" fontId="87" fillId="16" borderId="21" xfId="0" applyFont="1" applyFill="1" applyBorder="1" applyAlignment="1">
      <alignment horizontal="center" vertical="center" textRotation="90" wrapText="1"/>
    </xf>
    <xf numFmtId="0" fontId="87" fillId="16" borderId="21" xfId="0" applyFont="1" applyFill="1" applyBorder="1" applyAlignment="1">
      <alignment horizontal="center" vertical="center" wrapText="1"/>
    </xf>
    <xf numFmtId="0" fontId="66" fillId="0" borderId="65" xfId="0" applyFont="1" applyBorder="1" applyAlignment="1">
      <alignment horizontal="left" vertical="center" wrapText="1"/>
    </xf>
    <xf numFmtId="0" fontId="66" fillId="0" borderId="66" xfId="0" applyFont="1" applyBorder="1" applyAlignment="1">
      <alignment horizontal="left" vertical="center" wrapText="1"/>
    </xf>
    <xf numFmtId="0" fontId="77" fillId="0" borderId="0" xfId="0" applyFont="1" applyAlignment="1">
      <alignment horizontal="center" vertical="center"/>
    </xf>
    <xf numFmtId="0" fontId="77" fillId="0" borderId="76" xfId="0" applyFont="1" applyBorder="1" applyAlignment="1">
      <alignment horizontal="center" vertical="center"/>
    </xf>
    <xf numFmtId="0" fontId="86" fillId="16" borderId="68" xfId="0" applyFont="1" applyFill="1" applyBorder="1" applyAlignment="1">
      <alignment horizontal="left" vertical="center"/>
    </xf>
    <xf numFmtId="0" fontId="86" fillId="16" borderId="67" xfId="0" applyFont="1" applyFill="1" applyBorder="1" applyAlignment="1">
      <alignment horizontal="left" vertical="center"/>
    </xf>
    <xf numFmtId="0" fontId="86" fillId="16" borderId="69" xfId="0" applyFont="1" applyFill="1" applyBorder="1" applyAlignment="1">
      <alignment horizontal="left" vertical="center"/>
    </xf>
    <xf numFmtId="0" fontId="92" fillId="0" borderId="68" xfId="0" applyFont="1" applyBorder="1" applyAlignment="1">
      <alignment horizontal="left" vertical="center"/>
    </xf>
    <xf numFmtId="0" fontId="92" fillId="0" borderId="67" xfId="0" applyFont="1" applyBorder="1" applyAlignment="1">
      <alignment horizontal="left" vertical="center"/>
    </xf>
    <xf numFmtId="0" fontId="92" fillId="0" borderId="69" xfId="0" applyFont="1" applyBorder="1" applyAlignment="1">
      <alignment horizontal="left" vertical="center"/>
    </xf>
    <xf numFmtId="0" fontId="92" fillId="0" borderId="68" xfId="0" applyFont="1" applyBorder="1" applyAlignment="1">
      <alignment horizontal="left" vertical="center" wrapText="1"/>
    </xf>
    <xf numFmtId="0" fontId="86" fillId="19" borderId="68" xfId="0" applyFont="1" applyFill="1" applyBorder="1" applyAlignment="1">
      <alignment horizontal="center" vertical="center"/>
    </xf>
    <xf numFmtId="0" fontId="86" fillId="19" borderId="67" xfId="0" applyFont="1" applyFill="1" applyBorder="1" applyAlignment="1">
      <alignment horizontal="center" vertical="center"/>
    </xf>
    <xf numFmtId="0" fontId="87" fillId="18" borderId="68" xfId="0" applyFont="1" applyFill="1" applyBorder="1" applyAlignment="1">
      <alignment horizontal="center" vertical="center" wrapText="1"/>
    </xf>
    <xf numFmtId="0" fontId="87" fillId="18" borderId="67" xfId="0" applyFont="1" applyFill="1" applyBorder="1" applyAlignment="1">
      <alignment horizontal="center" vertical="center" wrapText="1"/>
    </xf>
    <xf numFmtId="0" fontId="87" fillId="18" borderId="69" xfId="0" applyFont="1" applyFill="1" applyBorder="1" applyAlignment="1">
      <alignment horizontal="center" vertical="center" wrapText="1"/>
    </xf>
    <xf numFmtId="0" fontId="87" fillId="19" borderId="68" xfId="0" applyFont="1" applyFill="1" applyBorder="1" applyAlignment="1">
      <alignment horizontal="center" vertical="center" wrapText="1"/>
    </xf>
    <xf numFmtId="0" fontId="87" fillId="19" borderId="67" xfId="0" applyFont="1" applyFill="1" applyBorder="1" applyAlignment="1">
      <alignment horizontal="center" vertical="center" wrapText="1"/>
    </xf>
    <xf numFmtId="0" fontId="87" fillId="19" borderId="69" xfId="0" applyFont="1" applyFill="1" applyBorder="1" applyAlignment="1">
      <alignment horizontal="center" vertical="center" wrapText="1"/>
    </xf>
    <xf numFmtId="0" fontId="55" fillId="0" borderId="67" xfId="0" applyFont="1" applyBorder="1" applyAlignment="1">
      <alignment horizontal="left" vertical="center"/>
    </xf>
    <xf numFmtId="0" fontId="55" fillId="0" borderId="69" xfId="0" applyFont="1" applyBorder="1" applyAlignment="1">
      <alignment horizontal="left" vertical="center"/>
    </xf>
    <xf numFmtId="0" fontId="55" fillId="0" borderId="21" xfId="0" applyFont="1" applyBorder="1" applyAlignment="1">
      <alignment horizontal="left" vertical="center"/>
    </xf>
    <xf numFmtId="0" fontId="87" fillId="16" borderId="108" xfId="0" applyFont="1" applyFill="1" applyBorder="1" applyAlignment="1">
      <alignment horizontal="center" vertical="center" wrapText="1"/>
    </xf>
    <xf numFmtId="0" fontId="87" fillId="16" borderId="63" xfId="0" applyFont="1" applyFill="1" applyBorder="1" applyAlignment="1">
      <alignment horizontal="center" vertical="center" wrapText="1"/>
    </xf>
    <xf numFmtId="0" fontId="87" fillId="19" borderId="21" xfId="0" applyFont="1" applyFill="1" applyBorder="1" applyAlignment="1">
      <alignment horizontal="center" vertical="center" wrapText="1"/>
    </xf>
    <xf numFmtId="0" fontId="87" fillId="16" borderId="67" xfId="0" applyFont="1" applyFill="1" applyBorder="1" applyAlignment="1">
      <alignment horizontal="center" vertical="center"/>
    </xf>
    <xf numFmtId="0" fontId="87" fillId="18" borderId="107" xfId="0" applyFont="1" applyFill="1" applyBorder="1" applyAlignment="1">
      <alignment horizontal="center" vertical="center" wrapText="1"/>
    </xf>
    <xf numFmtId="0" fontId="87" fillId="18" borderId="64" xfId="0" applyFont="1" applyFill="1" applyBorder="1" applyAlignment="1">
      <alignment horizontal="center" vertical="center" wrapText="1"/>
    </xf>
    <xf numFmtId="0" fontId="87" fillId="16" borderId="40" xfId="0" applyFont="1" applyFill="1" applyBorder="1" applyAlignment="1">
      <alignment horizontal="center" vertical="center" wrapText="1"/>
    </xf>
    <xf numFmtId="0" fontId="87" fillId="16" borderId="57" xfId="0" applyFont="1" applyFill="1" applyBorder="1" applyAlignment="1">
      <alignment horizontal="center" vertical="center" wrapText="1"/>
    </xf>
    <xf numFmtId="0" fontId="91" fillId="0" borderId="5" xfId="0" applyFont="1" applyBorder="1" applyAlignment="1" applyProtection="1">
      <alignment horizontal="center" vertical="center"/>
      <protection locked="0"/>
    </xf>
    <xf numFmtId="0" fontId="91" fillId="0" borderId="12" xfId="0" applyFont="1" applyBorder="1" applyAlignment="1" applyProtection="1">
      <alignment horizontal="center" vertical="center"/>
      <protection locked="0"/>
    </xf>
    <xf numFmtId="0" fontId="91" fillId="0" borderId="6" xfId="0" applyFont="1" applyBorder="1" applyAlignment="1" applyProtection="1">
      <alignment horizontal="center" vertical="center"/>
      <protection locked="0"/>
    </xf>
    <xf numFmtId="0" fontId="91" fillId="0" borderId="7" xfId="0" applyFont="1" applyBorder="1" applyAlignment="1" applyProtection="1">
      <alignment horizontal="center" vertical="center"/>
      <protection locked="0"/>
    </xf>
    <xf numFmtId="0" fontId="91" fillId="0" borderId="0" xfId="0" applyFont="1" applyAlignment="1" applyProtection="1">
      <alignment horizontal="center" vertical="center"/>
      <protection locked="0"/>
    </xf>
    <xf numFmtId="0" fontId="91" fillId="0" borderId="8" xfId="0" applyFont="1" applyBorder="1" applyAlignment="1" applyProtection="1">
      <alignment horizontal="center" vertical="center"/>
      <protection locked="0"/>
    </xf>
    <xf numFmtId="0" fontId="91" fillId="0" borderId="9" xfId="0" applyFont="1" applyBorder="1" applyAlignment="1" applyProtection="1">
      <alignment horizontal="center" vertical="center"/>
      <protection locked="0"/>
    </xf>
    <xf numFmtId="0" fontId="91" fillId="0" borderId="11" xfId="0" applyFont="1" applyBorder="1" applyAlignment="1" applyProtection="1">
      <alignment horizontal="center" vertical="center"/>
      <protection locked="0"/>
    </xf>
    <xf numFmtId="0" fontId="91" fillId="0" borderId="10" xfId="0" applyFont="1" applyBorder="1" applyAlignment="1" applyProtection="1">
      <alignment horizontal="center" vertical="center"/>
      <protection locked="0"/>
    </xf>
    <xf numFmtId="0" fontId="87" fillId="16" borderId="22" xfId="0" applyFont="1" applyFill="1" applyBorder="1" applyAlignment="1">
      <alignment horizontal="center" vertical="center"/>
    </xf>
    <xf numFmtId="0" fontId="87" fillId="16" borderId="21" xfId="0" applyFont="1" applyFill="1" applyBorder="1" applyAlignment="1">
      <alignment horizontal="center" vertical="center"/>
    </xf>
    <xf numFmtId="0" fontId="87" fillId="16" borderId="68" xfId="0" applyFont="1" applyFill="1" applyBorder="1" applyAlignment="1">
      <alignment horizontal="center" vertical="center"/>
    </xf>
    <xf numFmtId="0" fontId="87" fillId="16" borderId="110" xfId="0" applyFont="1" applyFill="1" applyBorder="1" applyAlignment="1">
      <alignment horizontal="center" vertical="center" textRotation="90"/>
    </xf>
    <xf numFmtId="0" fontId="87" fillId="16" borderId="111" xfId="0" applyFont="1" applyFill="1" applyBorder="1" applyAlignment="1">
      <alignment horizontal="center" vertical="center" textRotation="90"/>
    </xf>
    <xf numFmtId="0" fontId="87" fillId="16" borderId="22" xfId="0" applyFont="1" applyFill="1" applyBorder="1" applyAlignment="1">
      <alignment horizontal="center" vertical="center" textRotation="90"/>
    </xf>
    <xf numFmtId="0" fontId="63" fillId="0" borderId="103" xfId="0" applyFont="1" applyBorder="1" applyAlignment="1">
      <alignment horizontal="center" wrapText="1"/>
    </xf>
    <xf numFmtId="0" fontId="63" fillId="0" borderId="104" xfId="0" applyFont="1" applyBorder="1" applyAlignment="1">
      <alignment horizontal="center" wrapText="1"/>
    </xf>
    <xf numFmtId="0" fontId="63" fillId="0" borderId="92" xfId="0" applyFont="1" applyBorder="1" applyAlignment="1">
      <alignment horizontal="center" wrapText="1"/>
    </xf>
    <xf numFmtId="0" fontId="63" fillId="0" borderId="0" xfId="0" applyFont="1" applyAlignment="1">
      <alignment horizontal="center" wrapText="1"/>
    </xf>
    <xf numFmtId="0" fontId="63" fillId="0" borderId="105" xfId="0" applyFont="1" applyBorder="1" applyAlignment="1">
      <alignment horizontal="center" wrapText="1"/>
    </xf>
    <xf numFmtId="0" fontId="63" fillId="0" borderId="106" xfId="0" applyFont="1" applyBorder="1" applyAlignment="1">
      <alignment horizontal="center" wrapText="1"/>
    </xf>
    <xf numFmtId="0" fontId="87" fillId="16" borderId="110" xfId="0" applyFont="1" applyFill="1" applyBorder="1" applyAlignment="1">
      <alignment horizontal="center" vertical="center" wrapText="1"/>
    </xf>
    <xf numFmtId="0" fontId="87" fillId="16" borderId="22" xfId="0" applyFont="1" applyFill="1" applyBorder="1" applyAlignment="1">
      <alignment horizontal="center" vertical="center" wrapText="1"/>
    </xf>
    <xf numFmtId="0" fontId="87" fillId="16" borderId="21" xfId="0" applyFont="1" applyFill="1" applyBorder="1" applyAlignment="1">
      <alignment horizontal="center" vertical="center" textRotation="90"/>
    </xf>
    <xf numFmtId="0" fontId="98" fillId="0" borderId="110" xfId="0" applyFont="1" applyBorder="1" applyAlignment="1" applyProtection="1">
      <alignment horizontal="center" vertical="center" wrapText="1"/>
      <protection locked="0"/>
    </xf>
    <xf numFmtId="0" fontId="98" fillId="0" borderId="22" xfId="0" applyFont="1" applyBorder="1" applyAlignment="1" applyProtection="1">
      <alignment horizontal="center" vertical="center" wrapText="1"/>
      <protection locked="0"/>
    </xf>
    <xf numFmtId="0" fontId="1" fillId="0" borderId="110" xfId="0" applyFont="1" applyBorder="1" applyAlignment="1" applyProtection="1">
      <alignment horizontal="center" vertical="center" wrapText="1"/>
      <protection locked="0"/>
    </xf>
    <xf numFmtId="0" fontId="1" fillId="0" borderId="22" xfId="0" applyFont="1" applyBorder="1" applyAlignment="1" applyProtection="1">
      <alignment horizontal="center" vertical="center" wrapText="1"/>
      <protection locked="0"/>
    </xf>
    <xf numFmtId="0" fontId="66" fillId="0" borderId="110" xfId="0" applyFont="1" applyBorder="1" applyAlignment="1" applyProtection="1">
      <alignment horizontal="center" vertical="center" wrapText="1"/>
      <protection locked="0"/>
    </xf>
    <xf numFmtId="0" fontId="66" fillId="0" borderId="22" xfId="0" applyFont="1" applyBorder="1" applyAlignment="1" applyProtection="1">
      <alignment horizontal="center" vertical="center" wrapText="1"/>
      <protection locked="0"/>
    </xf>
    <xf numFmtId="0" fontId="87" fillId="16" borderId="110" xfId="0" applyFont="1" applyFill="1" applyBorder="1" applyAlignment="1">
      <alignment horizontal="center" vertical="center"/>
    </xf>
    <xf numFmtId="0" fontId="66" fillId="0" borderId="110" xfId="0" applyFont="1" applyBorder="1" applyAlignment="1">
      <alignment horizontal="center" vertical="center" wrapText="1"/>
    </xf>
    <xf numFmtId="0" fontId="66" fillId="0" borderId="22" xfId="0" applyFont="1" applyBorder="1" applyAlignment="1">
      <alignment horizontal="center" vertical="center" wrapText="1"/>
    </xf>
    <xf numFmtId="0" fontId="66" fillId="0" borderId="110" xfId="0" applyFont="1" applyBorder="1" applyAlignment="1" applyProtection="1">
      <alignment horizontal="center" vertical="center"/>
      <protection locked="0"/>
    </xf>
    <xf numFmtId="0" fontId="66" fillId="0" borderId="22" xfId="0" applyFont="1" applyBorder="1" applyAlignment="1" applyProtection="1">
      <alignment horizontal="center" vertical="center"/>
      <protection locked="0"/>
    </xf>
    <xf numFmtId="0" fontId="98" fillId="0" borderId="110" xfId="0" applyFont="1" applyBorder="1" applyAlignment="1" applyProtection="1">
      <alignment horizontal="center" vertical="center"/>
      <protection locked="0"/>
    </xf>
    <xf numFmtId="0" fontId="98" fillId="0" borderId="22" xfId="0" applyFont="1" applyBorder="1" applyAlignment="1" applyProtection="1">
      <alignment horizontal="center" vertical="center"/>
      <protection locked="0"/>
    </xf>
    <xf numFmtId="0" fontId="77" fillId="0" borderId="110" xfId="0" applyFont="1" applyBorder="1" applyAlignment="1" applyProtection="1">
      <alignment horizontal="center" vertical="center" wrapText="1"/>
      <protection hidden="1"/>
    </xf>
    <xf numFmtId="0" fontId="77" fillId="0" borderId="22" xfId="0" applyFont="1" applyBorder="1" applyAlignment="1" applyProtection="1">
      <alignment horizontal="center" vertical="center" wrapText="1"/>
      <protection hidden="1"/>
    </xf>
    <xf numFmtId="9" fontId="66" fillId="0" borderId="110" xfId="0" applyNumberFormat="1" applyFont="1" applyBorder="1" applyAlignment="1" applyProtection="1">
      <alignment horizontal="center" vertical="center" wrapText="1"/>
      <protection hidden="1"/>
    </xf>
    <xf numFmtId="9" fontId="66" fillId="0" borderId="22" xfId="0" applyNumberFormat="1" applyFont="1" applyBorder="1" applyAlignment="1" applyProtection="1">
      <alignment horizontal="center" vertical="center" wrapText="1"/>
      <protection hidden="1"/>
    </xf>
    <xf numFmtId="9" fontId="66" fillId="0" borderId="110" xfId="0" applyNumberFormat="1" applyFont="1" applyBorder="1" applyAlignment="1" applyProtection="1">
      <alignment horizontal="center" vertical="center" wrapText="1"/>
      <protection locked="0"/>
    </xf>
    <xf numFmtId="9" fontId="66" fillId="0" borderId="22" xfId="0" applyNumberFormat="1" applyFont="1" applyBorder="1" applyAlignment="1" applyProtection="1">
      <alignment horizontal="center" vertical="center" wrapText="1"/>
      <protection locked="0"/>
    </xf>
    <xf numFmtId="0" fontId="3" fillId="0" borderId="110" xfId="0" applyFont="1" applyBorder="1" applyAlignment="1" applyProtection="1">
      <alignment horizontal="center" vertical="center" wrapText="1"/>
      <protection hidden="1"/>
    </xf>
    <xf numFmtId="0" fontId="3" fillId="0" borderId="22" xfId="0" applyFont="1" applyBorder="1" applyAlignment="1" applyProtection="1">
      <alignment horizontal="center" vertical="center" wrapText="1"/>
      <protection hidden="1"/>
    </xf>
    <xf numFmtId="0" fontId="0" fillId="5" borderId="0" xfId="0" applyFill="1" applyAlignment="1">
      <alignment horizontal="center"/>
    </xf>
    <xf numFmtId="0" fontId="77" fillId="20" borderId="99" xfId="0" applyFont="1" applyFill="1" applyBorder="1" applyAlignment="1">
      <alignment horizontal="center" vertical="center" wrapText="1"/>
    </xf>
    <xf numFmtId="0" fontId="77" fillId="20" borderId="109" xfId="0" applyFont="1" applyFill="1" applyBorder="1" applyAlignment="1">
      <alignment horizontal="center" vertical="center" wrapText="1"/>
    </xf>
    <xf numFmtId="0" fontId="77" fillId="20" borderId="25" xfId="0" applyFont="1" applyFill="1" applyBorder="1" applyAlignment="1">
      <alignment horizontal="center" vertical="center" wrapText="1"/>
    </xf>
    <xf numFmtId="0" fontId="77" fillId="20" borderId="21" xfId="0" applyFont="1" applyFill="1" applyBorder="1" applyAlignment="1">
      <alignment horizontal="center" vertical="center" wrapText="1"/>
    </xf>
    <xf numFmtId="0" fontId="77" fillId="0" borderId="0" xfId="0" applyFont="1" applyAlignment="1">
      <alignment horizontal="center"/>
    </xf>
    <xf numFmtId="0" fontId="77" fillId="0" borderId="76" xfId="0" applyFont="1" applyBorder="1" applyAlignment="1">
      <alignment horizontal="center"/>
    </xf>
    <xf numFmtId="0" fontId="23" fillId="0" borderId="0" xfId="0" applyFont="1" applyAlignment="1">
      <alignment horizontal="center" vertical="center" wrapText="1"/>
    </xf>
    <xf numFmtId="0" fontId="18" fillId="5" borderId="7" xfId="0" applyFont="1" applyFill="1" applyBorder="1" applyAlignment="1" applyProtection="1">
      <alignment horizontal="center" wrapText="1" readingOrder="1"/>
      <protection hidden="1"/>
    </xf>
    <xf numFmtId="0" fontId="18" fillId="5" borderId="0" xfId="0" applyFont="1" applyFill="1" applyAlignment="1" applyProtection="1">
      <alignment horizontal="center" wrapText="1" readingOrder="1"/>
      <protection hidden="1"/>
    </xf>
    <xf numFmtId="0" fontId="18" fillId="5" borderId="8" xfId="0" applyFont="1" applyFill="1" applyBorder="1" applyAlignment="1" applyProtection="1">
      <alignment horizontal="center" wrapText="1" readingOrder="1"/>
      <protection hidden="1"/>
    </xf>
    <xf numFmtId="0" fontId="18" fillId="5" borderId="11" xfId="0" applyFont="1" applyFill="1" applyBorder="1" applyAlignment="1" applyProtection="1">
      <alignment horizontal="center" wrapText="1" readingOrder="1"/>
      <protection hidden="1"/>
    </xf>
    <xf numFmtId="0" fontId="18" fillId="5" borderId="10" xfId="0" applyFont="1" applyFill="1" applyBorder="1" applyAlignment="1" applyProtection="1">
      <alignment horizontal="center" wrapText="1" readingOrder="1"/>
      <protection hidden="1"/>
    </xf>
    <xf numFmtId="0" fontId="18" fillId="5" borderId="5" xfId="0" applyFont="1" applyFill="1" applyBorder="1" applyAlignment="1" applyProtection="1">
      <alignment horizontal="center" wrapText="1" readingOrder="1"/>
      <protection hidden="1"/>
    </xf>
    <xf numFmtId="0" fontId="18" fillId="5" borderId="12" xfId="0" applyFont="1" applyFill="1" applyBorder="1" applyAlignment="1" applyProtection="1">
      <alignment horizontal="center" wrapText="1" readingOrder="1"/>
      <protection hidden="1"/>
    </xf>
    <xf numFmtId="0" fontId="18" fillId="5" borderId="9" xfId="0" applyFont="1" applyFill="1" applyBorder="1" applyAlignment="1" applyProtection="1">
      <alignment horizontal="center" wrapText="1" readingOrder="1"/>
      <protection hidden="1"/>
    </xf>
    <xf numFmtId="0" fontId="18" fillId="5" borderId="6" xfId="0" applyFont="1" applyFill="1" applyBorder="1" applyAlignment="1" applyProtection="1">
      <alignment horizontal="center" wrapText="1" readingOrder="1"/>
      <protection hidden="1"/>
    </xf>
    <xf numFmtId="0" fontId="18" fillId="13" borderId="7" xfId="0" applyFont="1" applyFill="1" applyBorder="1" applyAlignment="1" applyProtection="1">
      <alignment horizontal="center" wrapText="1" readingOrder="1"/>
      <protection hidden="1"/>
    </xf>
    <xf numFmtId="0" fontId="18" fillId="13" borderId="0" xfId="0" applyFont="1" applyFill="1" applyAlignment="1" applyProtection="1">
      <alignment horizontal="center" wrapText="1" readingOrder="1"/>
      <protection hidden="1"/>
    </xf>
    <xf numFmtId="0" fontId="18" fillId="13" borderId="8" xfId="0" applyFont="1" applyFill="1" applyBorder="1" applyAlignment="1" applyProtection="1">
      <alignment horizontal="center" wrapText="1" readingOrder="1"/>
      <protection hidden="1"/>
    </xf>
    <xf numFmtId="0" fontId="18" fillId="13" borderId="9" xfId="0" applyFont="1" applyFill="1" applyBorder="1" applyAlignment="1" applyProtection="1">
      <alignment horizontal="center" wrapText="1" readingOrder="1"/>
      <protection hidden="1"/>
    </xf>
    <xf numFmtId="0" fontId="18" fillId="13" borderId="11" xfId="0" applyFont="1" applyFill="1" applyBorder="1" applyAlignment="1" applyProtection="1">
      <alignment horizontal="center" wrapText="1" readingOrder="1"/>
      <protection hidden="1"/>
    </xf>
    <xf numFmtId="0" fontId="18" fillId="13" borderId="10" xfId="0" applyFont="1" applyFill="1" applyBorder="1" applyAlignment="1" applyProtection="1">
      <alignment horizontal="center" wrapText="1" readingOrder="1"/>
      <protection hidden="1"/>
    </xf>
    <xf numFmtId="0" fontId="18" fillId="13" borderId="5" xfId="0" applyFont="1" applyFill="1" applyBorder="1" applyAlignment="1" applyProtection="1">
      <alignment horizontal="center" wrapText="1" readingOrder="1"/>
      <protection hidden="1"/>
    </xf>
    <xf numFmtId="0" fontId="18" fillId="13" borderId="12" xfId="0" applyFont="1" applyFill="1" applyBorder="1" applyAlignment="1" applyProtection="1">
      <alignment horizontal="center" wrapText="1" readingOrder="1"/>
      <protection hidden="1"/>
    </xf>
    <xf numFmtId="0" fontId="18" fillId="13" borderId="6" xfId="0" applyFont="1" applyFill="1" applyBorder="1" applyAlignment="1" applyProtection="1">
      <alignment horizontal="center" wrapText="1" readingOrder="1"/>
      <protection hidden="1"/>
    </xf>
    <xf numFmtId="0" fontId="18" fillId="12" borderId="7" xfId="0" applyFont="1" applyFill="1" applyBorder="1" applyAlignment="1" applyProtection="1">
      <alignment horizontal="center" wrapText="1" readingOrder="1"/>
      <protection hidden="1"/>
    </xf>
    <xf numFmtId="0" fontId="18" fillId="12" borderId="0" xfId="0" applyFont="1" applyFill="1" applyAlignment="1" applyProtection="1">
      <alignment horizontal="center" wrapText="1" readingOrder="1"/>
      <protection hidden="1"/>
    </xf>
    <xf numFmtId="0" fontId="18" fillId="12" borderId="8" xfId="0" applyFont="1" applyFill="1" applyBorder="1" applyAlignment="1" applyProtection="1">
      <alignment horizontal="center" wrapText="1" readingOrder="1"/>
      <protection hidden="1"/>
    </xf>
    <xf numFmtId="0" fontId="18" fillId="12" borderId="9" xfId="0" applyFont="1" applyFill="1" applyBorder="1" applyAlignment="1" applyProtection="1">
      <alignment horizontal="center" wrapText="1" readingOrder="1"/>
      <protection hidden="1"/>
    </xf>
    <xf numFmtId="0" fontId="18" fillId="12" borderId="11" xfId="0" applyFont="1" applyFill="1" applyBorder="1" applyAlignment="1" applyProtection="1">
      <alignment horizontal="center" wrapText="1" readingOrder="1"/>
      <protection hidden="1"/>
    </xf>
    <xf numFmtId="0" fontId="18" fillId="12" borderId="10" xfId="0" applyFont="1" applyFill="1" applyBorder="1" applyAlignment="1" applyProtection="1">
      <alignment horizontal="center" wrapText="1" readingOrder="1"/>
      <protection hidden="1"/>
    </xf>
    <xf numFmtId="0" fontId="18" fillId="12" borderId="5" xfId="0" applyFont="1" applyFill="1" applyBorder="1" applyAlignment="1" applyProtection="1">
      <alignment horizontal="center" wrapText="1" readingOrder="1"/>
      <protection hidden="1"/>
    </xf>
    <xf numFmtId="0" fontId="18" fillId="12" borderId="12" xfId="0" applyFont="1" applyFill="1" applyBorder="1" applyAlignment="1" applyProtection="1">
      <alignment horizontal="center" wrapText="1" readingOrder="1"/>
      <protection hidden="1"/>
    </xf>
    <xf numFmtId="0" fontId="18" fillId="12" borderId="6" xfId="0" applyFont="1" applyFill="1" applyBorder="1" applyAlignment="1" applyProtection="1">
      <alignment horizontal="center" wrapText="1" readingOrder="1"/>
      <protection hidden="1"/>
    </xf>
    <xf numFmtId="0" fontId="18" fillId="11" borderId="7" xfId="0" applyFont="1" applyFill="1" applyBorder="1" applyAlignment="1" applyProtection="1">
      <alignment horizontal="center" vertical="center" wrapText="1" readingOrder="1"/>
      <protection hidden="1"/>
    </xf>
    <xf numFmtId="0" fontId="18" fillId="11" borderId="0" xfId="0" applyFont="1" applyFill="1" applyAlignment="1" applyProtection="1">
      <alignment horizontal="center" vertical="center" wrapText="1" readingOrder="1"/>
      <protection hidden="1"/>
    </xf>
    <xf numFmtId="0" fontId="18" fillId="11" borderId="8" xfId="0" applyFont="1" applyFill="1" applyBorder="1" applyAlignment="1" applyProtection="1">
      <alignment horizontal="center" vertical="center" wrapText="1" readingOrder="1"/>
      <protection hidden="1"/>
    </xf>
    <xf numFmtId="0" fontId="18" fillId="11" borderId="9" xfId="0" applyFont="1" applyFill="1" applyBorder="1" applyAlignment="1" applyProtection="1">
      <alignment horizontal="center" vertical="center" wrapText="1" readingOrder="1"/>
      <protection hidden="1"/>
    </xf>
    <xf numFmtId="0" fontId="18" fillId="11" borderId="11" xfId="0" applyFont="1" applyFill="1" applyBorder="1" applyAlignment="1" applyProtection="1">
      <alignment horizontal="center" vertical="center" wrapText="1" readingOrder="1"/>
      <protection hidden="1"/>
    </xf>
    <xf numFmtId="0" fontId="18" fillId="11" borderId="10" xfId="0" applyFont="1" applyFill="1" applyBorder="1" applyAlignment="1" applyProtection="1">
      <alignment horizontal="center" vertical="center" wrapText="1" readingOrder="1"/>
      <protection hidden="1"/>
    </xf>
    <xf numFmtId="0" fontId="18" fillId="11" borderId="5" xfId="0" applyFont="1" applyFill="1" applyBorder="1" applyAlignment="1" applyProtection="1">
      <alignment horizontal="center" vertical="center" wrapText="1" readingOrder="1"/>
      <protection hidden="1"/>
    </xf>
    <xf numFmtId="0" fontId="18" fillId="11" borderId="12" xfId="0" applyFont="1" applyFill="1" applyBorder="1" applyAlignment="1" applyProtection="1">
      <alignment horizontal="center" vertical="center" wrapText="1" readingOrder="1"/>
      <protection hidden="1"/>
    </xf>
    <xf numFmtId="0" fontId="18" fillId="11" borderId="6" xfId="0" applyFont="1" applyFill="1" applyBorder="1" applyAlignment="1" applyProtection="1">
      <alignment horizontal="center" vertical="center" wrapText="1" readingOrder="1"/>
      <protection hidden="1"/>
    </xf>
    <xf numFmtId="0" fontId="15" fillId="0" borderId="5" xfId="0" applyFont="1" applyBorder="1" applyAlignment="1">
      <alignment horizontal="center" vertical="center" wrapText="1"/>
    </xf>
    <xf numFmtId="0" fontId="15" fillId="0" borderId="12" xfId="0" applyFont="1" applyBorder="1" applyAlignment="1">
      <alignment horizontal="center" vertical="center" wrapText="1"/>
    </xf>
    <xf numFmtId="0" fontId="15" fillId="0" borderId="12"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0" xfId="0" applyFont="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5" fillId="0" borderId="11" xfId="0" applyFont="1" applyBorder="1" applyAlignment="1">
      <alignment horizontal="center" vertical="center"/>
    </xf>
    <xf numFmtId="0" fontId="15" fillId="0" borderId="10" xfId="0" applyFont="1" applyBorder="1" applyAlignment="1">
      <alignment horizontal="center" vertical="center"/>
    </xf>
    <xf numFmtId="0" fontId="15" fillId="0" borderId="7" xfId="0" applyFont="1" applyBorder="1" applyAlignment="1">
      <alignment horizontal="center" vertical="center" wrapText="1"/>
    </xf>
    <xf numFmtId="0" fontId="55" fillId="0" borderId="12" xfId="0" applyFont="1" applyBorder="1" applyAlignment="1">
      <alignment horizontal="left" vertical="center"/>
    </xf>
    <xf numFmtId="0" fontId="55" fillId="0" borderId="0" xfId="0" applyFont="1" applyAlignment="1">
      <alignment horizontal="left" vertical="center"/>
    </xf>
    <xf numFmtId="0" fontId="55" fillId="0" borderId="11" xfId="0" applyFont="1" applyBorder="1" applyAlignment="1">
      <alignment horizontal="left" vertical="center"/>
    </xf>
    <xf numFmtId="0" fontId="55" fillId="0" borderId="5" xfId="0" applyFont="1" applyBorder="1" applyAlignment="1">
      <alignment horizontal="center" vertical="center"/>
    </xf>
    <xf numFmtId="0" fontId="55" fillId="0" borderId="12" xfId="0" applyFont="1" applyBorder="1" applyAlignment="1">
      <alignment horizontal="center" vertical="center"/>
    </xf>
    <xf numFmtId="0" fontId="55" fillId="0" borderId="6" xfId="0" applyFont="1" applyBorder="1" applyAlignment="1">
      <alignment horizontal="center" vertical="center"/>
    </xf>
    <xf numFmtId="0" fontId="55" fillId="0" borderId="7" xfId="0" applyFont="1" applyBorder="1" applyAlignment="1">
      <alignment horizontal="center" vertical="center"/>
    </xf>
    <xf numFmtId="0" fontId="55" fillId="0" borderId="0" xfId="0" applyFont="1" applyAlignment="1">
      <alignment horizontal="center" vertical="center"/>
    </xf>
    <xf numFmtId="0" fontId="55" fillId="0" borderId="8" xfId="0" applyFont="1" applyBorder="1" applyAlignment="1">
      <alignment horizontal="center" vertical="center"/>
    </xf>
    <xf numFmtId="0" fontId="55" fillId="0" borderId="9" xfId="0" applyFont="1" applyBorder="1" applyAlignment="1">
      <alignment horizontal="center" vertical="center"/>
    </xf>
    <xf numFmtId="0" fontId="55" fillId="0" borderId="11" xfId="0" applyFont="1" applyBorder="1" applyAlignment="1">
      <alignment horizontal="center" vertical="center"/>
    </xf>
    <xf numFmtId="0" fontId="55" fillId="0" borderId="10" xfId="0" applyFont="1" applyBorder="1" applyAlignment="1">
      <alignment horizontal="center" vertical="center"/>
    </xf>
    <xf numFmtId="0" fontId="68" fillId="0" borderId="5" xfId="0" applyFont="1" applyBorder="1" applyAlignment="1">
      <alignment horizontal="center" wrapText="1"/>
    </xf>
    <xf numFmtId="0" fontId="68" fillId="0" borderId="12" xfId="0" applyFont="1" applyBorder="1" applyAlignment="1">
      <alignment horizontal="center" wrapText="1"/>
    </xf>
    <xf numFmtId="0" fontId="68" fillId="0" borderId="6" xfId="0" applyFont="1" applyBorder="1" applyAlignment="1">
      <alignment horizontal="center" wrapText="1"/>
    </xf>
    <xf numFmtId="0" fontId="68" fillId="0" borderId="7" xfId="0" applyFont="1" applyBorder="1" applyAlignment="1">
      <alignment horizontal="center" wrapText="1"/>
    </xf>
    <xf numFmtId="0" fontId="68" fillId="0" borderId="0" xfId="0" applyFont="1" applyAlignment="1">
      <alignment horizontal="center" wrapText="1"/>
    </xf>
    <xf numFmtId="0" fontId="68" fillId="0" borderId="8" xfId="0" applyFont="1" applyBorder="1" applyAlignment="1">
      <alignment horizontal="center" wrapText="1"/>
    </xf>
    <xf numFmtId="0" fontId="68" fillId="0" borderId="9" xfId="0" applyFont="1" applyBorder="1" applyAlignment="1">
      <alignment horizontal="center" wrapText="1"/>
    </xf>
    <xf numFmtId="0" fontId="68" fillId="0" borderId="11" xfId="0" applyFont="1" applyBorder="1" applyAlignment="1">
      <alignment horizontal="center" wrapText="1"/>
    </xf>
    <xf numFmtId="0" fontId="68" fillId="0" borderId="10" xfId="0" applyFont="1" applyBorder="1" applyAlignment="1">
      <alignment horizontal="center" wrapText="1"/>
    </xf>
    <xf numFmtId="0" fontId="16" fillId="10" borderId="0" xfId="0" applyFont="1" applyFill="1" applyAlignment="1">
      <alignment horizontal="center" vertical="center" textRotation="90" wrapText="1" readingOrder="1"/>
    </xf>
    <xf numFmtId="0" fontId="16" fillId="10" borderId="8" xfId="0" applyFont="1" applyFill="1" applyBorder="1" applyAlignment="1">
      <alignment horizontal="center" vertical="center" textRotation="90" wrapText="1" readingOrder="1"/>
    </xf>
    <xf numFmtId="0" fontId="19" fillId="12" borderId="13" xfId="0" applyFont="1" applyFill="1" applyBorder="1" applyAlignment="1">
      <alignment horizontal="center" vertical="center" wrapText="1" readingOrder="1"/>
    </xf>
    <xf numFmtId="0" fontId="19" fillId="12" borderId="14" xfId="0" applyFont="1" applyFill="1" applyBorder="1" applyAlignment="1">
      <alignment horizontal="center" vertical="center" wrapText="1" readingOrder="1"/>
    </xf>
    <xf numFmtId="0" fontId="19" fillId="12" borderId="15" xfId="0" applyFont="1" applyFill="1" applyBorder="1" applyAlignment="1">
      <alignment horizontal="center" vertical="center" wrapText="1" readingOrder="1"/>
    </xf>
    <xf numFmtId="0" fontId="19" fillId="12" borderId="16" xfId="0" applyFont="1" applyFill="1" applyBorder="1" applyAlignment="1">
      <alignment horizontal="center" vertical="center" wrapText="1" readingOrder="1"/>
    </xf>
    <xf numFmtId="0" fontId="19" fillId="12" borderId="0" xfId="0" applyFont="1" applyFill="1" applyAlignment="1">
      <alignment horizontal="center" vertical="center" wrapText="1" readingOrder="1"/>
    </xf>
    <xf numFmtId="0" fontId="19" fillId="12" borderId="17" xfId="0" applyFont="1" applyFill="1" applyBorder="1" applyAlignment="1">
      <alignment horizontal="center" vertical="center" wrapText="1" readingOrder="1"/>
    </xf>
    <xf numFmtId="0" fontId="19" fillId="12" borderId="18" xfId="0" applyFont="1" applyFill="1" applyBorder="1" applyAlignment="1">
      <alignment horizontal="center" vertical="center" wrapText="1" readingOrder="1"/>
    </xf>
    <xf numFmtId="0" fontId="19" fillId="12" borderId="19" xfId="0" applyFont="1" applyFill="1" applyBorder="1" applyAlignment="1">
      <alignment horizontal="center" vertical="center" wrapText="1" readingOrder="1"/>
    </xf>
    <xf numFmtId="0" fontId="19" fillId="12" borderId="20" xfId="0" applyFont="1" applyFill="1" applyBorder="1" applyAlignment="1">
      <alignment horizontal="center" vertical="center" wrapText="1" readingOrder="1"/>
    </xf>
    <xf numFmtId="0" fontId="19" fillId="11" borderId="13" xfId="0" applyFont="1" applyFill="1" applyBorder="1" applyAlignment="1">
      <alignment horizontal="center" vertical="center" wrapText="1" readingOrder="1"/>
    </xf>
    <xf numFmtId="0" fontId="19" fillId="11" borderId="14" xfId="0" applyFont="1" applyFill="1" applyBorder="1" applyAlignment="1">
      <alignment horizontal="center" vertical="center" wrapText="1" readingOrder="1"/>
    </xf>
    <xf numFmtId="0" fontId="19" fillId="11" borderId="15" xfId="0" applyFont="1" applyFill="1" applyBorder="1" applyAlignment="1">
      <alignment horizontal="center" vertical="center" wrapText="1" readingOrder="1"/>
    </xf>
    <xf numFmtId="0" fontId="19" fillId="11" borderId="16" xfId="0" applyFont="1" applyFill="1" applyBorder="1" applyAlignment="1">
      <alignment horizontal="center" vertical="center" wrapText="1" readingOrder="1"/>
    </xf>
    <xf numFmtId="0" fontId="19" fillId="11" borderId="0" xfId="0" applyFont="1" applyFill="1" applyAlignment="1">
      <alignment horizontal="center" vertical="center" wrapText="1" readingOrder="1"/>
    </xf>
    <xf numFmtId="0" fontId="19" fillId="11" borderId="17" xfId="0" applyFont="1" applyFill="1" applyBorder="1" applyAlignment="1">
      <alignment horizontal="center" vertical="center" wrapText="1" readingOrder="1"/>
    </xf>
    <xf numFmtId="0" fontId="19" fillId="11" borderId="18" xfId="0" applyFont="1" applyFill="1" applyBorder="1" applyAlignment="1">
      <alignment horizontal="center" vertical="center" wrapText="1" readingOrder="1"/>
    </xf>
    <xf numFmtId="0" fontId="19" fillId="11" borderId="19" xfId="0" applyFont="1" applyFill="1" applyBorder="1" applyAlignment="1">
      <alignment horizontal="center" vertical="center" wrapText="1" readingOrder="1"/>
    </xf>
    <xf numFmtId="0" fontId="19" fillId="11" borderId="20" xfId="0" applyFont="1" applyFill="1" applyBorder="1" applyAlignment="1">
      <alignment horizontal="center" vertical="center" wrapText="1" readingOrder="1"/>
    </xf>
    <xf numFmtId="0" fontId="19" fillId="13" borderId="13" xfId="0" applyFont="1" applyFill="1" applyBorder="1" applyAlignment="1">
      <alignment horizontal="center" vertical="center" wrapText="1" readingOrder="1"/>
    </xf>
    <xf numFmtId="0" fontId="19" fillId="13" borderId="14" xfId="0" applyFont="1" applyFill="1" applyBorder="1" applyAlignment="1">
      <alignment horizontal="center" vertical="center" wrapText="1" readingOrder="1"/>
    </xf>
    <xf numFmtId="0" fontId="19" fillId="13" borderId="15" xfId="0" applyFont="1" applyFill="1" applyBorder="1" applyAlignment="1">
      <alignment horizontal="center" vertical="center" wrapText="1" readingOrder="1"/>
    </xf>
    <xf numFmtId="0" fontId="19" fillId="13" borderId="16" xfId="0" applyFont="1" applyFill="1" applyBorder="1" applyAlignment="1">
      <alignment horizontal="center" vertical="center" wrapText="1" readingOrder="1"/>
    </xf>
    <xf numFmtId="0" fontId="19" fillId="13" borderId="0" xfId="0" applyFont="1" applyFill="1" applyAlignment="1">
      <alignment horizontal="center" vertical="center" wrapText="1" readingOrder="1"/>
    </xf>
    <xf numFmtId="0" fontId="19" fillId="13" borderId="17" xfId="0" applyFont="1" applyFill="1" applyBorder="1" applyAlignment="1">
      <alignment horizontal="center" vertical="center" wrapText="1" readingOrder="1"/>
    </xf>
    <xf numFmtId="0" fontId="19" fillId="13" borderId="18" xfId="0" applyFont="1" applyFill="1" applyBorder="1" applyAlignment="1">
      <alignment horizontal="center" vertical="center" wrapText="1" readingOrder="1"/>
    </xf>
    <xf numFmtId="0" fontId="19" fillId="13" borderId="19" xfId="0" applyFont="1" applyFill="1" applyBorder="1" applyAlignment="1">
      <alignment horizontal="center" vertical="center" wrapText="1" readingOrder="1"/>
    </xf>
    <xf numFmtId="0" fontId="19" fillId="13" borderId="20" xfId="0" applyFont="1" applyFill="1" applyBorder="1" applyAlignment="1">
      <alignment horizontal="center" vertical="center" wrapText="1" readingOrder="1"/>
    </xf>
    <xf numFmtId="0" fontId="19" fillId="5" borderId="13" xfId="0" applyFont="1" applyFill="1" applyBorder="1" applyAlignment="1">
      <alignment horizontal="center" vertical="center" wrapText="1" readingOrder="1"/>
    </xf>
    <xf numFmtId="0" fontId="19" fillId="5" borderId="14" xfId="0" applyFont="1" applyFill="1" applyBorder="1" applyAlignment="1">
      <alignment horizontal="center" vertical="center" wrapText="1" readingOrder="1"/>
    </xf>
    <xf numFmtId="0" fontId="19" fillId="5" borderId="15" xfId="0" applyFont="1" applyFill="1" applyBorder="1" applyAlignment="1">
      <alignment horizontal="center" vertical="center" wrapText="1" readingOrder="1"/>
    </xf>
    <xf numFmtId="0" fontId="19" fillId="5" borderId="16" xfId="0" applyFont="1" applyFill="1" applyBorder="1" applyAlignment="1">
      <alignment horizontal="center" vertical="center" wrapText="1" readingOrder="1"/>
    </xf>
    <xf numFmtId="0" fontId="19" fillId="5" borderId="0" xfId="0" applyFont="1" applyFill="1" applyAlignment="1">
      <alignment horizontal="center" vertical="center" wrapText="1" readingOrder="1"/>
    </xf>
    <xf numFmtId="0" fontId="19" fillId="5" borderId="17" xfId="0" applyFont="1" applyFill="1" applyBorder="1" applyAlignment="1">
      <alignment horizontal="center" vertical="center" wrapText="1" readingOrder="1"/>
    </xf>
    <xf numFmtId="0" fontId="19" fillId="5" borderId="18" xfId="0" applyFont="1" applyFill="1" applyBorder="1" applyAlignment="1">
      <alignment horizontal="center" vertical="center" wrapText="1" readingOrder="1"/>
    </xf>
    <xf numFmtId="0" fontId="19" fillId="5" borderId="19" xfId="0" applyFont="1" applyFill="1" applyBorder="1" applyAlignment="1">
      <alignment horizontal="center" vertical="center" wrapText="1" readingOrder="1"/>
    </xf>
    <xf numFmtId="0" fontId="19" fillId="5" borderId="20" xfId="0" applyFont="1" applyFill="1" applyBorder="1" applyAlignment="1">
      <alignment horizontal="center" vertical="center" wrapText="1" readingOrder="1"/>
    </xf>
    <xf numFmtId="0" fontId="16" fillId="25" borderId="0" xfId="0" applyFont="1" applyFill="1" applyAlignment="1">
      <alignment horizontal="center" vertical="center" wrapText="1" readingOrder="1"/>
    </xf>
    <xf numFmtId="0" fontId="62" fillId="0" borderId="0" xfId="0" applyFont="1" applyAlignment="1">
      <alignment horizontal="center"/>
    </xf>
    <xf numFmtId="0" fontId="40" fillId="0" borderId="5" xfId="0" applyFont="1" applyBorder="1" applyAlignment="1">
      <alignment horizontal="center" vertical="center" wrapText="1"/>
    </xf>
    <xf numFmtId="0" fontId="40" fillId="0" borderId="12" xfId="0" applyFont="1" applyBorder="1" applyAlignment="1">
      <alignment horizontal="center" vertical="center"/>
    </xf>
    <xf numFmtId="0" fontId="40" fillId="0" borderId="6" xfId="0" applyFont="1" applyBorder="1" applyAlignment="1">
      <alignment horizontal="center" vertical="center"/>
    </xf>
    <xf numFmtId="0" fontId="40" fillId="0" borderId="7" xfId="0" applyFont="1" applyBorder="1" applyAlignment="1">
      <alignment horizontal="center" vertical="center"/>
    </xf>
    <xf numFmtId="0" fontId="40" fillId="0" borderId="0" xfId="0" applyFont="1" applyAlignment="1">
      <alignment horizontal="center" vertical="center"/>
    </xf>
    <xf numFmtId="0" fontId="40" fillId="0" borderId="8" xfId="0" applyFont="1" applyBorder="1" applyAlignment="1">
      <alignment horizontal="center" vertical="center"/>
    </xf>
    <xf numFmtId="0" fontId="40" fillId="0" borderId="9" xfId="0" applyFont="1" applyBorder="1" applyAlignment="1">
      <alignment horizontal="center" vertical="center"/>
    </xf>
    <xf numFmtId="0" fontId="40" fillId="0" borderId="11" xfId="0" applyFont="1" applyBorder="1" applyAlignment="1">
      <alignment horizontal="center" vertical="center"/>
    </xf>
    <xf numFmtId="0" fontId="40" fillId="0" borderId="10" xfId="0" applyFont="1" applyBorder="1" applyAlignment="1">
      <alignment horizontal="center" vertical="center"/>
    </xf>
    <xf numFmtId="0" fontId="40" fillId="0" borderId="12" xfId="0" applyFont="1" applyBorder="1" applyAlignment="1">
      <alignment horizontal="center" vertical="center" wrapText="1"/>
    </xf>
    <xf numFmtId="0" fontId="39" fillId="11" borderId="13" xfId="0" applyFont="1" applyFill="1" applyBorder="1" applyAlignment="1">
      <alignment horizontal="center" vertical="center" wrapText="1" readingOrder="1"/>
    </xf>
    <xf numFmtId="0" fontId="39" fillId="11" borderId="14" xfId="0" applyFont="1" applyFill="1" applyBorder="1" applyAlignment="1">
      <alignment horizontal="center" vertical="center" wrapText="1" readingOrder="1"/>
    </xf>
    <xf numFmtId="0" fontId="39" fillId="11" borderId="15" xfId="0" applyFont="1" applyFill="1" applyBorder="1" applyAlignment="1">
      <alignment horizontal="center" vertical="center" wrapText="1" readingOrder="1"/>
    </xf>
    <xf numFmtId="0" fontId="39" fillId="11" borderId="16" xfId="0" applyFont="1" applyFill="1" applyBorder="1" applyAlignment="1">
      <alignment horizontal="center" vertical="center" wrapText="1" readingOrder="1"/>
    </xf>
    <xf numFmtId="0" fontId="39" fillId="11" borderId="0" xfId="0" applyFont="1" applyFill="1" applyAlignment="1">
      <alignment horizontal="center" vertical="center" wrapText="1" readingOrder="1"/>
    </xf>
    <xf numFmtId="0" fontId="39" fillId="11" borderId="17" xfId="0" applyFont="1" applyFill="1" applyBorder="1" applyAlignment="1">
      <alignment horizontal="center" vertical="center" wrapText="1" readingOrder="1"/>
    </xf>
    <xf numFmtId="0" fontId="39" fillId="11" borderId="18" xfId="0" applyFont="1" applyFill="1" applyBorder="1" applyAlignment="1">
      <alignment horizontal="center" vertical="center" wrapText="1" readingOrder="1"/>
    </xf>
    <xf numFmtId="0" fontId="39" fillId="11" borderId="19" xfId="0" applyFont="1" applyFill="1" applyBorder="1" applyAlignment="1">
      <alignment horizontal="center" vertical="center" wrapText="1" readingOrder="1"/>
    </xf>
    <xf numFmtId="0" fontId="39" fillId="11" borderId="20" xfId="0" applyFont="1" applyFill="1" applyBorder="1" applyAlignment="1">
      <alignment horizontal="center" vertical="center" wrapText="1" readingOrder="1"/>
    </xf>
    <xf numFmtId="0" fontId="40" fillId="0" borderId="7" xfId="0" applyFont="1" applyBorder="1" applyAlignment="1">
      <alignment horizontal="center" vertical="center" wrapText="1"/>
    </xf>
    <xf numFmtId="0" fontId="39" fillId="12" borderId="13" xfId="0" applyFont="1" applyFill="1" applyBorder="1" applyAlignment="1">
      <alignment horizontal="center" vertical="center" wrapText="1" readingOrder="1"/>
    </xf>
    <xf numFmtId="0" fontId="39" fillId="12" borderId="14" xfId="0" applyFont="1" applyFill="1" applyBorder="1" applyAlignment="1">
      <alignment horizontal="center" vertical="center" wrapText="1" readingOrder="1"/>
    </xf>
    <xf numFmtId="0" fontId="39" fillId="12" borderId="15" xfId="0" applyFont="1" applyFill="1" applyBorder="1" applyAlignment="1">
      <alignment horizontal="center" vertical="center" wrapText="1" readingOrder="1"/>
    </xf>
    <xf numFmtId="0" fontId="39" fillId="12" borderId="16" xfId="0" applyFont="1" applyFill="1" applyBorder="1" applyAlignment="1">
      <alignment horizontal="center" vertical="center" wrapText="1" readingOrder="1"/>
    </xf>
    <xf numFmtId="0" fontId="39" fillId="12" borderId="0" xfId="0" applyFont="1" applyFill="1" applyAlignment="1">
      <alignment horizontal="center" vertical="center" wrapText="1" readingOrder="1"/>
    </xf>
    <xf numFmtId="0" fontId="39" fillId="12" borderId="17" xfId="0" applyFont="1" applyFill="1" applyBorder="1" applyAlignment="1">
      <alignment horizontal="center" vertical="center" wrapText="1" readingOrder="1"/>
    </xf>
    <xf numFmtId="0" fontId="39" fillId="12" borderId="18" xfId="0" applyFont="1" applyFill="1" applyBorder="1" applyAlignment="1">
      <alignment horizontal="center" vertical="center" wrapText="1" readingOrder="1"/>
    </xf>
    <xf numFmtId="0" fontId="39" fillId="12" borderId="19" xfId="0" applyFont="1" applyFill="1" applyBorder="1" applyAlignment="1">
      <alignment horizontal="center" vertical="center" wrapText="1" readingOrder="1"/>
    </xf>
    <xf numFmtId="0" fontId="39" fillId="12" borderId="20" xfId="0" applyFont="1" applyFill="1" applyBorder="1" applyAlignment="1">
      <alignment horizontal="center" vertical="center" wrapText="1" readingOrder="1"/>
    </xf>
    <xf numFmtId="0" fontId="38" fillId="0" borderId="0" xfId="0" applyFont="1" applyAlignment="1">
      <alignment horizontal="center" vertical="center" wrapText="1"/>
    </xf>
    <xf numFmtId="0" fontId="20" fillId="0" borderId="0" xfId="0" applyFont="1" applyAlignment="1">
      <alignment horizontal="center" vertical="center" wrapText="1"/>
    </xf>
    <xf numFmtId="0" fontId="16" fillId="10" borderId="0" xfId="0" applyFont="1" applyFill="1" applyAlignment="1">
      <alignment horizontal="center" vertical="center" wrapText="1" readingOrder="1"/>
    </xf>
    <xf numFmtId="0" fontId="39" fillId="5" borderId="13" xfId="0" applyFont="1" applyFill="1" applyBorder="1" applyAlignment="1">
      <alignment horizontal="center" vertical="center" wrapText="1" readingOrder="1"/>
    </xf>
    <xf numFmtId="0" fontId="39" fillId="5" borderId="14" xfId="0" applyFont="1" applyFill="1" applyBorder="1" applyAlignment="1">
      <alignment horizontal="center" vertical="center" wrapText="1" readingOrder="1"/>
    </xf>
    <xf numFmtId="0" fontId="39" fillId="5" borderId="15" xfId="0" applyFont="1" applyFill="1" applyBorder="1" applyAlignment="1">
      <alignment horizontal="center" vertical="center" wrapText="1" readingOrder="1"/>
    </xf>
    <xf numFmtId="0" fontId="39" fillId="5" borderId="16" xfId="0" applyFont="1" applyFill="1" applyBorder="1" applyAlignment="1">
      <alignment horizontal="center" vertical="center" wrapText="1" readingOrder="1"/>
    </xf>
    <xf numFmtId="0" fontId="39" fillId="5" borderId="0" xfId="0" applyFont="1" applyFill="1" applyAlignment="1">
      <alignment horizontal="center" vertical="center" wrapText="1" readingOrder="1"/>
    </xf>
    <xf numFmtId="0" fontId="39" fillId="5" borderId="17" xfId="0" applyFont="1" applyFill="1" applyBorder="1" applyAlignment="1">
      <alignment horizontal="center" vertical="center" wrapText="1" readingOrder="1"/>
    </xf>
    <xf numFmtId="0" fontId="39" fillId="5" borderId="18" xfId="0" applyFont="1" applyFill="1" applyBorder="1" applyAlignment="1">
      <alignment horizontal="center" vertical="center" wrapText="1" readingOrder="1"/>
    </xf>
    <xf numFmtId="0" fontId="39" fillId="5" borderId="19" xfId="0" applyFont="1" applyFill="1" applyBorder="1" applyAlignment="1">
      <alignment horizontal="center" vertical="center" wrapText="1" readingOrder="1"/>
    </xf>
    <xf numFmtId="0" fontId="39" fillId="5" borderId="20" xfId="0" applyFont="1" applyFill="1" applyBorder="1" applyAlignment="1">
      <alignment horizontal="center" vertical="center" wrapText="1" readingOrder="1"/>
    </xf>
    <xf numFmtId="0" fontId="39" fillId="13" borderId="13" xfId="0" applyFont="1" applyFill="1" applyBorder="1" applyAlignment="1">
      <alignment horizontal="center" vertical="center" wrapText="1" readingOrder="1"/>
    </xf>
    <xf numFmtId="0" fontId="39" fillId="13" borderId="14" xfId="0" applyFont="1" applyFill="1" applyBorder="1" applyAlignment="1">
      <alignment horizontal="center" vertical="center" wrapText="1" readingOrder="1"/>
    </xf>
    <xf numFmtId="0" fontId="39" fillId="13" borderId="15" xfId="0" applyFont="1" applyFill="1" applyBorder="1" applyAlignment="1">
      <alignment horizontal="center" vertical="center" wrapText="1" readingOrder="1"/>
    </xf>
    <xf numFmtId="0" fontId="39" fillId="13" borderId="16" xfId="0" applyFont="1" applyFill="1" applyBorder="1" applyAlignment="1">
      <alignment horizontal="center" vertical="center" wrapText="1" readingOrder="1"/>
    </xf>
    <xf numFmtId="0" fontId="39" fillId="13" borderId="0" xfId="0" applyFont="1" applyFill="1" applyAlignment="1">
      <alignment horizontal="center" vertical="center" wrapText="1" readingOrder="1"/>
    </xf>
    <xf numFmtId="0" fontId="39" fillId="13" borderId="17" xfId="0" applyFont="1" applyFill="1" applyBorder="1" applyAlignment="1">
      <alignment horizontal="center" vertical="center" wrapText="1" readingOrder="1"/>
    </xf>
    <xf numFmtId="0" fontId="39" fillId="13" borderId="18" xfId="0" applyFont="1" applyFill="1" applyBorder="1" applyAlignment="1">
      <alignment horizontal="center" vertical="center" wrapText="1" readingOrder="1"/>
    </xf>
    <xf numFmtId="0" fontId="39" fillId="13" borderId="19" xfId="0" applyFont="1" applyFill="1" applyBorder="1" applyAlignment="1">
      <alignment horizontal="center" vertical="center" wrapText="1" readingOrder="1"/>
    </xf>
    <xf numFmtId="0" fontId="39" fillId="13" borderId="20" xfId="0" applyFont="1" applyFill="1" applyBorder="1" applyAlignment="1">
      <alignment horizontal="center" vertical="center" wrapText="1" readingOrder="1"/>
    </xf>
    <xf numFmtId="0" fontId="63" fillId="0" borderId="71" xfId="0" applyFont="1" applyBorder="1" applyAlignment="1">
      <alignment horizontal="center" wrapText="1"/>
    </xf>
    <xf numFmtId="0" fontId="67" fillId="0" borderId="74" xfId="0" applyFont="1" applyBorder="1" applyAlignment="1">
      <alignment horizontal="center" wrapText="1"/>
    </xf>
    <xf numFmtId="0" fontId="67" fillId="0" borderId="77" xfId="0" applyFont="1" applyBorder="1" applyAlignment="1">
      <alignment horizontal="center" wrapText="1"/>
    </xf>
    <xf numFmtId="0" fontId="65" fillId="0" borderId="72" xfId="0" applyFont="1" applyBorder="1" applyAlignment="1">
      <alignment horizontal="center" vertical="center" wrapText="1"/>
    </xf>
    <xf numFmtId="0" fontId="65" fillId="0" borderId="73" xfId="0" applyFont="1" applyBorder="1" applyAlignment="1">
      <alignment horizontal="center" vertical="center" wrapText="1"/>
    </xf>
    <xf numFmtId="0" fontId="65" fillId="0" borderId="78" xfId="0" applyFont="1" applyBorder="1" applyAlignment="1">
      <alignment horizontal="center" vertical="center" wrapText="1"/>
    </xf>
    <xf numFmtId="0" fontId="65" fillId="0" borderId="79" xfId="0" applyFont="1" applyBorder="1" applyAlignment="1">
      <alignment horizontal="center" vertical="center" wrapText="1"/>
    </xf>
    <xf numFmtId="0" fontId="77" fillId="17" borderId="93" xfId="0" applyFont="1" applyFill="1" applyBorder="1" applyAlignment="1">
      <alignment horizontal="center" vertical="center" textRotation="90"/>
    </xf>
    <xf numFmtId="0" fontId="47" fillId="14" borderId="36" xfId="2" applyFont="1" applyFill="1" applyBorder="1" applyAlignment="1">
      <alignment horizontal="center" vertical="center" wrapText="1"/>
    </xf>
    <xf numFmtId="0" fontId="47" fillId="14" borderId="37" xfId="2" applyFont="1" applyFill="1" applyBorder="1" applyAlignment="1">
      <alignment horizontal="center" vertical="center" wrapText="1"/>
    </xf>
    <xf numFmtId="0" fontId="47" fillId="14" borderId="38" xfId="2" applyFont="1" applyFill="1" applyBorder="1" applyAlignment="1">
      <alignment horizontal="center" vertical="center" wrapText="1"/>
    </xf>
    <xf numFmtId="0" fontId="46" fillId="0" borderId="7" xfId="2" quotePrefix="1" applyFont="1" applyBorder="1" applyAlignment="1">
      <alignment horizontal="left" vertical="center" wrapText="1"/>
    </xf>
    <xf numFmtId="0" fontId="46" fillId="0" borderId="0" xfId="2" quotePrefix="1" applyFont="1" applyAlignment="1">
      <alignment horizontal="left" vertical="center" wrapText="1"/>
    </xf>
    <xf numFmtId="0" fontId="46" fillId="0" borderId="8" xfId="2" quotePrefix="1" applyFont="1" applyBorder="1" applyAlignment="1">
      <alignment horizontal="left" vertical="center" wrapText="1"/>
    </xf>
    <xf numFmtId="0" fontId="46" fillId="0" borderId="56" xfId="2" quotePrefix="1" applyFont="1" applyBorder="1" applyAlignment="1">
      <alignment horizontal="left" vertical="center" wrapText="1"/>
    </xf>
    <xf numFmtId="0" fontId="46" fillId="0" borderId="57" xfId="2" quotePrefix="1" applyFont="1" applyBorder="1" applyAlignment="1">
      <alignment horizontal="left" vertical="center" wrapText="1"/>
    </xf>
    <xf numFmtId="0" fontId="46" fillId="0" borderId="58" xfId="2" quotePrefix="1" applyFont="1" applyBorder="1" applyAlignment="1">
      <alignment horizontal="left" vertical="center" wrapText="1"/>
    </xf>
    <xf numFmtId="0" fontId="48" fillId="3" borderId="39" xfId="2" quotePrefix="1" applyFont="1" applyFill="1" applyBorder="1" applyAlignment="1">
      <alignment horizontal="left" vertical="top" wrapText="1"/>
    </xf>
    <xf numFmtId="0" fontId="49" fillId="3" borderId="40" xfId="2" quotePrefix="1" applyFont="1" applyFill="1" applyBorder="1" applyAlignment="1">
      <alignment horizontal="left" vertical="top" wrapText="1"/>
    </xf>
    <xf numFmtId="0" fontId="49" fillId="3" borderId="41" xfId="2" quotePrefix="1" applyFont="1" applyFill="1" applyBorder="1" applyAlignment="1">
      <alignment horizontal="left" vertical="top" wrapText="1"/>
    </xf>
    <xf numFmtId="0" fontId="46" fillId="0" borderId="7" xfId="2" quotePrefix="1" applyFont="1" applyBorder="1" applyAlignment="1">
      <alignment horizontal="left" vertical="top" wrapText="1"/>
    </xf>
    <xf numFmtId="0" fontId="46" fillId="0" borderId="0" xfId="2" quotePrefix="1" applyFont="1" applyAlignment="1">
      <alignment horizontal="left" vertical="top" wrapText="1"/>
    </xf>
    <xf numFmtId="0" fontId="46" fillId="0" borderId="8" xfId="2" quotePrefix="1" applyFont="1" applyBorder="1" applyAlignment="1">
      <alignment horizontal="left" vertical="top" wrapText="1"/>
    </xf>
    <xf numFmtId="0" fontId="51" fillId="14" borderId="42" xfId="3" applyFont="1" applyFill="1" applyBorder="1" applyAlignment="1">
      <alignment horizontal="center" vertical="center" wrapText="1"/>
    </xf>
    <xf numFmtId="0" fontId="51" fillId="14" borderId="43" xfId="3" applyFont="1" applyFill="1" applyBorder="1" applyAlignment="1">
      <alignment horizontal="center" vertical="center" wrapText="1"/>
    </xf>
    <xf numFmtId="0" fontId="51" fillId="14" borderId="44" xfId="2" applyFont="1" applyFill="1" applyBorder="1" applyAlignment="1">
      <alignment horizontal="center" vertical="center"/>
    </xf>
    <xf numFmtId="0" fontId="51" fillId="14" borderId="45" xfId="2" applyFont="1" applyFill="1" applyBorder="1" applyAlignment="1">
      <alignment horizontal="center" vertical="center"/>
    </xf>
    <xf numFmtId="0" fontId="1" fillId="3" borderId="56" xfId="2" quotePrefix="1" applyFont="1" applyFill="1" applyBorder="1" applyAlignment="1">
      <alignment horizontal="justify" vertical="center" wrapText="1"/>
    </xf>
    <xf numFmtId="0" fontId="1" fillId="3" borderId="57" xfId="2" quotePrefix="1" applyFont="1" applyFill="1" applyBorder="1" applyAlignment="1">
      <alignment horizontal="justify" vertical="center" wrapText="1"/>
    </xf>
    <xf numFmtId="0" fontId="1" fillId="3" borderId="58" xfId="2" quotePrefix="1" applyFont="1" applyFill="1" applyBorder="1" applyAlignment="1">
      <alignment horizontal="justify" vertical="center" wrapText="1"/>
    </xf>
    <xf numFmtId="0" fontId="51" fillId="3" borderId="46" xfId="3" applyFont="1" applyFill="1" applyBorder="1" applyAlignment="1">
      <alignment horizontal="left" vertical="top" wrapText="1" readingOrder="1"/>
    </xf>
    <xf numFmtId="0" fontId="51" fillId="3" borderId="47" xfId="3" applyFont="1" applyFill="1" applyBorder="1" applyAlignment="1">
      <alignment horizontal="left" vertical="top" wrapText="1" readingOrder="1"/>
    </xf>
    <xf numFmtId="0" fontId="52" fillId="3" borderId="48" xfId="2" applyFont="1" applyFill="1" applyBorder="1" applyAlignment="1">
      <alignment horizontal="justify" vertical="center" wrapText="1"/>
    </xf>
    <xf numFmtId="0" fontId="52" fillId="3" borderId="49" xfId="2" applyFont="1" applyFill="1" applyBorder="1" applyAlignment="1">
      <alignment horizontal="justify" vertical="center" wrapText="1"/>
    </xf>
    <xf numFmtId="0" fontId="51" fillId="3" borderId="50" xfId="0" applyFont="1" applyFill="1" applyBorder="1" applyAlignment="1">
      <alignment horizontal="left" vertical="center" wrapText="1"/>
    </xf>
    <xf numFmtId="0" fontId="51" fillId="3" borderId="51" xfId="0" applyFont="1" applyFill="1" applyBorder="1" applyAlignment="1">
      <alignment horizontal="left" vertical="center" wrapText="1"/>
    </xf>
    <xf numFmtId="0" fontId="52" fillId="3" borderId="52" xfId="2" applyFont="1" applyFill="1" applyBorder="1" applyAlignment="1">
      <alignment horizontal="justify" vertical="center" wrapText="1"/>
    </xf>
    <xf numFmtId="0" fontId="52" fillId="3" borderId="53" xfId="2" applyFont="1" applyFill="1" applyBorder="1" applyAlignment="1">
      <alignment horizontal="justify" vertical="center" wrapText="1"/>
    </xf>
    <xf numFmtId="0" fontId="46" fillId="3" borderId="7" xfId="2" applyFont="1" applyFill="1" applyBorder="1" applyAlignment="1">
      <alignment horizontal="left" vertical="top" wrapText="1"/>
    </xf>
    <xf numFmtId="0" fontId="46" fillId="3" borderId="0" xfId="2" applyFont="1" applyFill="1" applyAlignment="1">
      <alignment horizontal="left" vertical="top" wrapText="1"/>
    </xf>
    <xf numFmtId="0" fontId="46" fillId="3" borderId="8" xfId="2" applyFont="1" applyFill="1" applyBorder="1" applyAlignment="1">
      <alignment horizontal="left" vertical="top" wrapText="1"/>
    </xf>
    <xf numFmtId="0" fontId="51" fillId="3" borderId="59" xfId="0" applyFont="1" applyFill="1" applyBorder="1" applyAlignment="1">
      <alignment horizontal="left" vertical="center" wrapText="1"/>
    </xf>
    <xf numFmtId="0" fontId="51" fillId="3" borderId="60" xfId="0" applyFont="1" applyFill="1" applyBorder="1" applyAlignment="1">
      <alignment horizontal="left" vertical="center" wrapText="1"/>
    </xf>
    <xf numFmtId="0" fontId="51" fillId="3" borderId="61" xfId="0" applyFont="1" applyFill="1" applyBorder="1" applyAlignment="1">
      <alignment horizontal="left" vertical="center" wrapText="1"/>
    </xf>
    <xf numFmtId="0" fontId="51" fillId="3" borderId="62" xfId="0" applyFont="1" applyFill="1" applyBorder="1" applyAlignment="1">
      <alignment horizontal="left" vertical="center" wrapText="1"/>
    </xf>
    <xf numFmtId="0" fontId="52" fillId="3" borderId="54" xfId="0" applyFont="1" applyFill="1" applyBorder="1" applyAlignment="1">
      <alignment horizontal="justify" vertical="center" wrapText="1"/>
    </xf>
    <xf numFmtId="0" fontId="52" fillId="3" borderId="55" xfId="0" applyFont="1" applyFill="1" applyBorder="1" applyAlignment="1">
      <alignment horizontal="justify" vertical="center" wrapText="1"/>
    </xf>
    <xf numFmtId="0" fontId="68" fillId="0" borderId="71" xfId="0" applyFont="1" applyBorder="1" applyAlignment="1">
      <alignment horizontal="center" wrapText="1"/>
    </xf>
    <xf numFmtId="0" fontId="70" fillId="0" borderId="5" xfId="0" applyFont="1" applyBorder="1" applyAlignment="1">
      <alignment horizontal="center" vertical="center" wrapText="1"/>
    </xf>
    <xf numFmtId="0" fontId="70" fillId="0" borderId="12" xfId="0" applyFont="1" applyBorder="1" applyAlignment="1">
      <alignment horizontal="center" vertical="center" wrapText="1"/>
    </xf>
    <xf numFmtId="0" fontId="70" fillId="0" borderId="7" xfId="0" applyFont="1" applyBorder="1" applyAlignment="1">
      <alignment horizontal="center" vertical="center" wrapText="1"/>
    </xf>
    <xf numFmtId="0" fontId="70" fillId="0" borderId="0" xfId="0" applyFont="1" applyAlignment="1">
      <alignment horizontal="center" vertical="center" wrapText="1"/>
    </xf>
    <xf numFmtId="0" fontId="70" fillId="0" borderId="9" xfId="0" applyFont="1" applyBorder="1" applyAlignment="1">
      <alignment horizontal="center" vertical="center" wrapText="1"/>
    </xf>
    <xf numFmtId="0" fontId="70" fillId="0" borderId="11" xfId="0" applyFont="1" applyBorder="1" applyAlignment="1">
      <alignment horizontal="center" vertical="center" wrapText="1"/>
    </xf>
    <xf numFmtId="0" fontId="71" fillId="16" borderId="32" xfId="0" applyFont="1" applyFill="1" applyBorder="1" applyAlignment="1">
      <alignment horizontal="center" vertical="center" wrapText="1"/>
    </xf>
    <xf numFmtId="0" fontId="71" fillId="16" borderId="33" xfId="0" applyFont="1" applyFill="1" applyBorder="1" applyAlignment="1">
      <alignment horizontal="center" vertical="center" wrapText="1"/>
    </xf>
    <xf numFmtId="0" fontId="71" fillId="16" borderId="86" xfId="0" applyFont="1" applyFill="1" applyBorder="1" applyAlignment="1">
      <alignment horizontal="center" vertical="center" wrapText="1"/>
    </xf>
    <xf numFmtId="0" fontId="71" fillId="16" borderId="87" xfId="0" applyFont="1" applyFill="1" applyBorder="1" applyAlignment="1">
      <alignment horizontal="center" vertical="center" wrapText="1"/>
    </xf>
    <xf numFmtId="0" fontId="71" fillId="16" borderId="24" xfId="0" applyFont="1" applyFill="1" applyBorder="1" applyAlignment="1">
      <alignment horizontal="center" vertical="center" wrapText="1"/>
    </xf>
    <xf numFmtId="0" fontId="71" fillId="16" borderId="35" xfId="0" applyFont="1" applyFill="1" applyBorder="1" applyAlignment="1">
      <alignment horizontal="center" vertical="center" wrapText="1"/>
    </xf>
    <xf numFmtId="165" fontId="66" fillId="0" borderId="23" xfId="0" applyNumberFormat="1" applyFont="1" applyBorder="1" applyAlignment="1">
      <alignment horizontal="center" vertical="center"/>
    </xf>
    <xf numFmtId="165" fontId="66" fillId="0" borderId="35" xfId="0" applyNumberFormat="1" applyFont="1" applyBorder="1" applyAlignment="1">
      <alignment horizontal="center" vertical="center"/>
    </xf>
    <xf numFmtId="0" fontId="66" fillId="0" borderId="87" xfId="0" applyFont="1" applyBorder="1" applyAlignment="1">
      <alignment horizontal="center" vertical="center" wrapText="1"/>
    </xf>
    <xf numFmtId="0" fontId="66" fillId="0" borderId="33" xfId="0" applyFont="1" applyBorder="1" applyAlignment="1">
      <alignment horizontal="center" vertical="center" wrapText="1"/>
    </xf>
    <xf numFmtId="0" fontId="66" fillId="0" borderId="33" xfId="0" applyFont="1" applyBorder="1" applyAlignment="1">
      <alignment horizontal="left" vertical="center" wrapText="1"/>
    </xf>
    <xf numFmtId="0" fontId="66" fillId="0" borderId="34" xfId="0" applyFont="1" applyBorder="1" applyAlignment="1">
      <alignment horizontal="left" vertical="center" wrapText="1"/>
    </xf>
    <xf numFmtId="0" fontId="72" fillId="0" borderId="0" xfId="0" applyFont="1" applyAlignment="1">
      <alignment horizontal="center" vertical="center"/>
    </xf>
    <xf numFmtId="0" fontId="73" fillId="16" borderId="88" xfId="0" applyFont="1" applyFill="1" applyBorder="1" applyAlignment="1">
      <alignment horizontal="center" vertical="center" wrapText="1"/>
    </xf>
    <xf numFmtId="0" fontId="73" fillId="16" borderId="89" xfId="0" applyFont="1" applyFill="1" applyBorder="1" applyAlignment="1">
      <alignment horizontal="center" vertical="center" wrapText="1"/>
    </xf>
    <xf numFmtId="0" fontId="73" fillId="16" borderId="90" xfId="0" applyFont="1" applyFill="1" applyBorder="1" applyAlignment="1">
      <alignment horizontal="center" vertical="center" wrapText="1"/>
    </xf>
    <xf numFmtId="0" fontId="73" fillId="16" borderId="5" xfId="0" applyFont="1" applyFill="1" applyBorder="1" applyAlignment="1">
      <alignment horizontal="center" vertical="center" wrapText="1"/>
    </xf>
    <xf numFmtId="0" fontId="73" fillId="16" borderId="12" xfId="0" applyFont="1" applyFill="1" applyBorder="1" applyAlignment="1">
      <alignment horizontal="center" vertical="center" wrapText="1"/>
    </xf>
    <xf numFmtId="0" fontId="73" fillId="16" borderId="6" xfId="0" applyFont="1" applyFill="1" applyBorder="1" applyAlignment="1">
      <alignment horizontal="center" vertical="center" wrapText="1"/>
    </xf>
    <xf numFmtId="0" fontId="73" fillId="16" borderId="81" xfId="0" applyFont="1" applyFill="1" applyBorder="1" applyAlignment="1">
      <alignment horizontal="center" vertical="center" wrapText="1"/>
    </xf>
    <xf numFmtId="0" fontId="73" fillId="16" borderId="82" xfId="0" applyFont="1" applyFill="1" applyBorder="1" applyAlignment="1">
      <alignment horizontal="center" vertical="center" wrapText="1"/>
    </xf>
    <xf numFmtId="0" fontId="74" fillId="0" borderId="5" xfId="0" applyFont="1" applyBorder="1" applyAlignment="1">
      <alignment horizontal="center" vertical="center" wrapText="1"/>
    </xf>
    <xf numFmtId="0" fontId="74" fillId="0" borderId="12" xfId="0" applyFont="1" applyBorder="1" applyAlignment="1">
      <alignment horizontal="center" vertical="center" wrapText="1"/>
    </xf>
    <xf numFmtId="0" fontId="66" fillId="0" borderId="12" xfId="0" applyFont="1" applyBorder="1" applyAlignment="1">
      <alignment horizontal="center"/>
    </xf>
    <xf numFmtId="0" fontId="66" fillId="0" borderId="6" xfId="0" applyFont="1" applyBorder="1" applyAlignment="1">
      <alignment horizontal="center"/>
    </xf>
    <xf numFmtId="0" fontId="76" fillId="0" borderId="0" xfId="0" applyFont="1" applyAlignment="1">
      <alignment horizontal="left" wrapText="1"/>
    </xf>
    <xf numFmtId="0" fontId="74" fillId="0" borderId="7" xfId="0" applyFont="1" applyBorder="1" applyAlignment="1">
      <alignment horizontal="center" vertical="center" wrapText="1"/>
    </xf>
    <xf numFmtId="0" fontId="75" fillId="0" borderId="0" xfId="0" applyFont="1" applyAlignment="1">
      <alignment horizontal="center" vertical="center" wrapText="1"/>
    </xf>
    <xf numFmtId="0" fontId="74" fillId="0" borderId="0" xfId="0" applyFont="1" applyAlignment="1">
      <alignment horizontal="center" vertical="center" wrapText="1"/>
    </xf>
    <xf numFmtId="0" fontId="74" fillId="0" borderId="8" xfId="0" applyFont="1" applyBorder="1" applyAlignment="1">
      <alignment horizontal="center" vertical="center" wrapText="1"/>
    </xf>
    <xf numFmtId="0" fontId="66" fillId="0" borderId="9" xfId="0" applyFont="1" applyBorder="1" applyAlignment="1">
      <alignment horizontal="center" vertical="center" wrapText="1"/>
    </xf>
    <xf numFmtId="0" fontId="66" fillId="0" borderId="11" xfId="0" applyFont="1" applyBorder="1" applyAlignment="1">
      <alignment horizontal="center" vertical="center" wrapText="1"/>
    </xf>
    <xf numFmtId="0" fontId="66" fillId="0" borderId="10" xfId="0" applyFont="1" applyBorder="1" applyAlignment="1">
      <alignment horizontal="center" vertical="center" wrapText="1"/>
    </xf>
    <xf numFmtId="0" fontId="66" fillId="0" borderId="11" xfId="0" applyFont="1" applyBorder="1" applyAlignment="1">
      <alignment horizontal="center"/>
    </xf>
    <xf numFmtId="0" fontId="67" fillId="0" borderId="23" xfId="0" applyFont="1" applyBorder="1" applyAlignment="1">
      <alignment horizontal="center" vertical="center" wrapText="1"/>
    </xf>
    <xf numFmtId="0" fontId="67" fillId="0" borderId="24" xfId="0" applyFont="1" applyBorder="1" applyAlignment="1">
      <alignment horizontal="center" vertical="center" wrapText="1"/>
    </xf>
    <xf numFmtId="0" fontId="67" fillId="0" borderId="35" xfId="0" applyFont="1" applyBorder="1" applyAlignment="1">
      <alignment horizontal="center" vertical="center" wrapText="1"/>
    </xf>
    <xf numFmtId="0" fontId="22" fillId="0" borderId="0" xfId="0" applyFont="1" applyAlignment="1">
      <alignment horizontal="center" vertical="center"/>
    </xf>
    <xf numFmtId="0" fontId="42" fillId="0" borderId="0" xfId="0" applyFont="1" applyAlignment="1">
      <alignment horizontal="center" vertical="center"/>
    </xf>
    <xf numFmtId="0" fontId="37" fillId="15" borderId="23" xfId="0" applyFont="1" applyFill="1" applyBorder="1" applyAlignment="1">
      <alignment horizontal="center" vertical="center" wrapText="1" readingOrder="1"/>
    </xf>
    <xf numFmtId="0" fontId="37" fillId="15" borderId="24" xfId="0" applyFont="1" applyFill="1" applyBorder="1" applyAlignment="1">
      <alignment horizontal="center" vertical="center" wrapText="1" readingOrder="1"/>
    </xf>
    <xf numFmtId="0" fontId="37" fillId="15" borderId="35" xfId="0" applyFont="1" applyFill="1" applyBorder="1" applyAlignment="1">
      <alignment horizontal="center" vertical="center" wrapText="1" readingOrder="1"/>
    </xf>
    <xf numFmtId="0" fontId="32" fillId="3" borderId="0" xfId="0" applyFont="1" applyFill="1" applyAlignment="1">
      <alignment horizontal="justify" vertical="center" wrapText="1"/>
    </xf>
    <xf numFmtId="0" fontId="34" fillId="15" borderId="32" xfId="0" applyFont="1" applyFill="1" applyBorder="1" applyAlignment="1">
      <alignment horizontal="center" vertical="center" wrapText="1" readingOrder="1"/>
    </xf>
    <xf numFmtId="0" fontId="34" fillId="15" borderId="33" xfId="0" applyFont="1" applyFill="1" applyBorder="1" applyAlignment="1">
      <alignment horizontal="center" vertical="center" wrapText="1" readingOrder="1"/>
    </xf>
    <xf numFmtId="0" fontId="34" fillId="3" borderId="30" xfId="0" applyFont="1" applyFill="1" applyBorder="1" applyAlignment="1">
      <alignment horizontal="center" vertical="center" wrapText="1" readingOrder="1"/>
    </xf>
    <xf numFmtId="0" fontId="34" fillId="3" borderId="25" xfId="0" applyFont="1" applyFill="1" applyBorder="1" applyAlignment="1">
      <alignment horizontal="center" vertical="center" wrapText="1" readingOrder="1"/>
    </xf>
    <xf numFmtId="0" fontId="34" fillId="3" borderId="22" xfId="0" applyFont="1" applyFill="1" applyBorder="1" applyAlignment="1">
      <alignment horizontal="center" vertical="center" wrapText="1" readingOrder="1"/>
    </xf>
    <xf numFmtId="0" fontId="34" fillId="3" borderId="21" xfId="0" applyFont="1" applyFill="1" applyBorder="1" applyAlignment="1">
      <alignment horizontal="center" vertical="center" wrapText="1" readingOrder="1"/>
    </xf>
    <xf numFmtId="0" fontId="34" fillId="3" borderId="27" xfId="0" applyFont="1" applyFill="1" applyBorder="1" applyAlignment="1">
      <alignment horizontal="center" vertical="center" wrapText="1" readingOrder="1"/>
    </xf>
    <xf numFmtId="0" fontId="34" fillId="3" borderId="28" xfId="0" applyFont="1" applyFill="1" applyBorder="1" applyAlignment="1">
      <alignment horizontal="center" vertical="center" wrapText="1" readingOrder="1"/>
    </xf>
  </cellXfs>
  <cellStyles count="6">
    <cellStyle name="Hipervínculo" xfId="5" builtinId="8"/>
    <cellStyle name="Normal" xfId="0" builtinId="0"/>
    <cellStyle name="Normal - Style1 2" xfId="2" xr:uid="{00000000-0005-0000-0000-000001000000}"/>
    <cellStyle name="Normal 2" xfId="4" xr:uid="{00000000-0005-0000-0000-000002000000}"/>
    <cellStyle name="Normal 2 2" xfId="3" xr:uid="{00000000-0005-0000-0000-000003000000}"/>
    <cellStyle name="Porcentaje" xfId="1" builtinId="5"/>
  </cellStyles>
  <dxfs count="27">
    <dxf>
      <font>
        <color theme="1"/>
      </font>
      <fill>
        <patternFill>
          <bgColor rgb="FF92D050"/>
        </patternFill>
      </fill>
    </dxf>
    <dxf>
      <font>
        <color auto="1"/>
      </font>
      <fill>
        <patternFill>
          <bgColor rgb="FFFFFF00"/>
        </patternFill>
      </fill>
    </dxf>
    <dxf>
      <font>
        <color auto="1"/>
      </font>
      <fill>
        <patternFill>
          <bgColor rgb="FFC00000"/>
        </patternFill>
      </fill>
    </dxf>
    <dxf>
      <font>
        <color auto="1"/>
      </font>
      <fill>
        <patternFill>
          <bgColor rgb="FF92D050"/>
        </patternFill>
      </fill>
    </dxf>
    <dxf>
      <font>
        <color auto="1"/>
      </font>
      <fill>
        <patternFill>
          <bgColor rgb="FFFFFF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FFFF00"/>
        </patternFill>
      </fill>
    </dxf>
    <dxf>
      <fill>
        <patternFill>
          <bgColor rgb="FF00B050"/>
        </patternFill>
      </fill>
    </dxf>
    <dxf>
      <fill>
        <patternFill>
          <bgColor rgb="FFFF0000"/>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Arial Narrow"/>
        <scheme val="none"/>
      </font>
      <fill>
        <patternFill patternType="none">
          <fgColor indexed="64"/>
          <bgColor indexed="65"/>
        </patternFill>
      </fill>
      <alignment horizontal="general" vertical="center" textRotation="0" wrapText="0" indent="0" justifyLastLine="0" shrinkToFit="0" readingOrder="0"/>
    </dxf>
  </dxfs>
  <tableStyles count="0" defaultTableStyle="TableStyleMedium2" defaultPivotStyle="PivotStyleLight16"/>
  <colors>
    <mruColors>
      <color rgb="FFB4B3B6"/>
      <color rgb="FF287840"/>
      <color rgb="FFFFFF66"/>
      <color rgb="FFFFCC00"/>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pivotCacheDefinition" Target="pivotCache/pivotCacheDefinition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3.xml"/><Relationship Id="rId28" Type="http://schemas.openxmlformats.org/officeDocument/2006/relationships/sheetMetadata" Target="metadata.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2.xml"/><Relationship Id="rId27"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2.png"/><Relationship Id="rId3" Type="http://schemas.openxmlformats.org/officeDocument/2006/relationships/hyperlink" Target="kawak" TargetMode="External"/><Relationship Id="rId7" Type="http://schemas.openxmlformats.org/officeDocument/2006/relationships/hyperlink" Target="#'CRITERIOS R CORRUPCION'!A1"/><Relationship Id="rId2" Type="http://schemas.openxmlformats.org/officeDocument/2006/relationships/hyperlink" Target="#'CAMBIOS REGISTRO'!A1"/><Relationship Id="rId1" Type="http://schemas.openxmlformats.org/officeDocument/2006/relationships/image" Target="../media/image1.png"/><Relationship Id="rId6" Type="http://schemas.openxmlformats.org/officeDocument/2006/relationships/hyperlink" Target="#'Matriz Calor Inherente'!A1"/><Relationship Id="rId5" Type="http://schemas.openxmlformats.org/officeDocument/2006/relationships/hyperlink" Target="#'Mapa final'!A1"/><Relationship Id="rId4" Type="http://schemas.openxmlformats.org/officeDocument/2006/relationships/hyperlink" Target="#'Matriz Calor Residual'!A1"/><Relationship Id="rId9" Type="http://schemas.openxmlformats.org/officeDocument/2006/relationships/image" Target="../media/image3.sv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hyperlink" Target="#'PORTADA '!A1"/><Relationship Id="rId1" Type="http://schemas.openxmlformats.org/officeDocument/2006/relationships/image" Target="../media/image1.png"/><Relationship Id="rId4" Type="http://schemas.openxmlformats.org/officeDocument/2006/relationships/image" Target="../media/image5.svg"/></Relationships>
</file>

<file path=xl/drawings/_rels/drawing3.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hyperlink" Target="#'PORTADA '!A1"/><Relationship Id="rId1" Type="http://schemas.openxmlformats.org/officeDocument/2006/relationships/image" Target="../media/image1.png"/><Relationship Id="rId4" Type="http://schemas.openxmlformats.org/officeDocument/2006/relationships/image" Target="../media/image5.svg"/></Relationships>
</file>

<file path=xl/drawings/_rels/drawing4.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drawing5.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hyperlink" Target="#'PORTADA '!A1"/><Relationship Id="rId1" Type="http://schemas.openxmlformats.org/officeDocument/2006/relationships/image" Target="../media/image1.png"/><Relationship Id="rId4" Type="http://schemas.openxmlformats.org/officeDocument/2006/relationships/image" Target="../media/image5.svg"/></Relationships>
</file>

<file path=xl/drawings/_rels/drawing6.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hyperlink" Target="#'PORTADA '!A1"/><Relationship Id="rId1" Type="http://schemas.openxmlformats.org/officeDocument/2006/relationships/image" Target="../media/image1.png"/><Relationship Id="rId4" Type="http://schemas.openxmlformats.org/officeDocument/2006/relationships/image" Target="../media/image5.svg"/></Relationships>
</file>

<file path=xl/drawings/_rels/drawing7.xml.rels><?xml version="1.0" encoding="UTF-8" standalone="yes"?>
<Relationships xmlns="http://schemas.openxmlformats.org/package/2006/relationships"><Relationship Id="rId2" Type="http://schemas.openxmlformats.org/officeDocument/2006/relationships/hyperlink" Target="#'PORTADA '!A1"/><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1083929</xdr:colOff>
      <xdr:row>1</xdr:row>
      <xdr:rowOff>102415</xdr:rowOff>
    </xdr:from>
    <xdr:to>
      <xdr:col>2</xdr:col>
      <xdr:colOff>661737</xdr:colOff>
      <xdr:row>3</xdr:row>
      <xdr:rowOff>261785</xdr:rowOff>
    </xdr:to>
    <xdr:pic>
      <xdr:nvPicPr>
        <xdr:cNvPr id="2" name="Imagen 4">
          <a:extLst>
            <a:ext uri="{FF2B5EF4-FFF2-40B4-BE49-F238E27FC236}">
              <a16:creationId xmlns:a16="http://schemas.microsoft.com/office/drawing/2014/main" id="{B20ACFEF-BE51-4575-BEA3-DF4E537E96B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44613" y="262836"/>
          <a:ext cx="700756" cy="77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80211</xdr:colOff>
      <xdr:row>31</xdr:row>
      <xdr:rowOff>50132</xdr:rowOff>
    </xdr:from>
    <xdr:to>
      <xdr:col>13</xdr:col>
      <xdr:colOff>604086</xdr:colOff>
      <xdr:row>37</xdr:row>
      <xdr:rowOff>50132</xdr:rowOff>
    </xdr:to>
    <xdr:sp macro="" textlink="">
      <xdr:nvSpPr>
        <xdr:cNvPr id="3" name="Diagrama de flujo: multidocumento 2">
          <a:hlinkClick xmlns:r="http://schemas.openxmlformats.org/officeDocument/2006/relationships" r:id="rId2"/>
          <a:extLst>
            <a:ext uri="{FF2B5EF4-FFF2-40B4-BE49-F238E27FC236}">
              <a16:creationId xmlns:a16="http://schemas.microsoft.com/office/drawing/2014/main" id="{561EEA2B-EE45-474B-B261-C2F77FE53BED}"/>
            </a:ext>
            <a:ext uri="{147F2762-F138-4A5C-976F-8EAC2B608ADB}">
              <a16:predDERef xmlns:a16="http://schemas.microsoft.com/office/drawing/2014/main" pred="{A0CA84D1-D22B-4210-8FA4-F089CFE3202B}"/>
            </a:ext>
          </a:extLst>
        </xdr:cNvPr>
        <xdr:cNvSpPr/>
      </xdr:nvSpPr>
      <xdr:spPr>
        <a:xfrm>
          <a:off x="9314448" y="6035843"/>
          <a:ext cx="1285875" cy="1143000"/>
        </a:xfrm>
        <a:prstGeom prst="flowChartMultidocument">
          <a:avLst/>
        </a:prstGeom>
        <a:solidFill>
          <a:srgbClr val="287840"/>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t">
          <a:noAutofit/>
        </a:bodyPr>
        <a:lstStyle/>
        <a:p>
          <a:pPr marL="0" indent="0" algn="ctr"/>
          <a:r>
            <a:rPr lang="en-US" sz="1100" b="1" i="0" u="none" strike="noStrike">
              <a:solidFill>
                <a:schemeClr val="lt1"/>
              </a:solidFill>
              <a:latin typeface="Calibri" panose="020F0502020204030204" pitchFamily="34" charset="0"/>
              <a:cs typeface="Calibri" panose="020F0502020204030204" pitchFamily="34" charset="0"/>
            </a:rPr>
            <a:t>CONTROL DE CAMBIOS </a:t>
          </a:r>
        </a:p>
      </xdr:txBody>
    </xdr:sp>
    <xdr:clientData/>
  </xdr:twoCellAnchor>
  <xdr:twoCellAnchor>
    <xdr:from>
      <xdr:col>2</xdr:col>
      <xdr:colOff>280736</xdr:colOff>
      <xdr:row>8</xdr:row>
      <xdr:rowOff>130342</xdr:rowOff>
    </xdr:from>
    <xdr:to>
      <xdr:col>12</xdr:col>
      <xdr:colOff>601579</xdr:colOff>
      <xdr:row>28</xdr:row>
      <xdr:rowOff>40105</xdr:rowOff>
    </xdr:to>
    <xdr:grpSp>
      <xdr:nvGrpSpPr>
        <xdr:cNvPr id="4" name="Google Shape;6040;p62">
          <a:extLst>
            <a:ext uri="{FF2B5EF4-FFF2-40B4-BE49-F238E27FC236}">
              <a16:creationId xmlns:a16="http://schemas.microsoft.com/office/drawing/2014/main" id="{B3F5F72E-E959-4301-B587-7E1224BDEF5E}"/>
            </a:ext>
          </a:extLst>
        </xdr:cNvPr>
        <xdr:cNvGrpSpPr/>
      </xdr:nvGrpSpPr>
      <xdr:grpSpPr>
        <a:xfrm>
          <a:off x="1664368" y="2125579"/>
          <a:ext cx="8482264" cy="4010526"/>
          <a:chOff x="238125" y="1188750"/>
          <a:chExt cx="7140450" cy="3335550"/>
        </a:xfrm>
      </xdr:grpSpPr>
      <xdr:sp macro="" textlink="">
        <xdr:nvSpPr>
          <xdr:cNvPr id="5" name="Google Shape;6041;p62">
            <a:hlinkClick xmlns:r="http://schemas.openxmlformats.org/officeDocument/2006/relationships" r:id="rId3" tooltip="https://kawak.com.co/itc/"/>
            <a:extLst>
              <a:ext uri="{FF2B5EF4-FFF2-40B4-BE49-F238E27FC236}">
                <a16:creationId xmlns:a16="http://schemas.microsoft.com/office/drawing/2014/main" id="{18AB30EA-3692-4E95-AC57-A61DDC3B62D6}"/>
              </a:ext>
            </a:extLst>
          </xdr:cNvPr>
          <xdr:cNvSpPr/>
        </xdr:nvSpPr>
        <xdr:spPr>
          <a:xfrm>
            <a:off x="238125" y="1188750"/>
            <a:ext cx="3507025" cy="1584000"/>
          </a:xfrm>
          <a:custGeom>
            <a:avLst/>
            <a:gdLst/>
            <a:ahLst/>
            <a:cxnLst/>
            <a:rect l="l" t="t" r="r" b="b"/>
            <a:pathLst>
              <a:path w="140281" h="63360" extrusionOk="0">
                <a:moveTo>
                  <a:pt x="4021" y="0"/>
                </a:moveTo>
                <a:cubicBezTo>
                  <a:pt x="1801" y="6"/>
                  <a:pt x="6" y="1801"/>
                  <a:pt x="0" y="4021"/>
                </a:cubicBezTo>
                <a:lnTo>
                  <a:pt x="0" y="59338"/>
                </a:lnTo>
                <a:cubicBezTo>
                  <a:pt x="6" y="61552"/>
                  <a:pt x="1801" y="63354"/>
                  <a:pt x="4021" y="63359"/>
                </a:cubicBezTo>
                <a:lnTo>
                  <a:pt x="98272" y="63359"/>
                </a:lnTo>
                <a:cubicBezTo>
                  <a:pt x="99963" y="41512"/>
                  <a:pt x="118098" y="24204"/>
                  <a:pt x="140280" y="23813"/>
                </a:cubicBezTo>
                <a:lnTo>
                  <a:pt x="140280" y="4021"/>
                </a:lnTo>
                <a:cubicBezTo>
                  <a:pt x="140275" y="1801"/>
                  <a:pt x="138474" y="6"/>
                  <a:pt x="136259" y="0"/>
                </a:cubicBezTo>
                <a:close/>
              </a:path>
            </a:pathLst>
          </a:custGeom>
          <a:solidFill>
            <a:srgbClr val="287840"/>
          </a:solidFill>
          <a:ln>
            <a:noFill/>
          </a:ln>
          <a:scene3d>
            <a:camera prst="orthographicFront"/>
            <a:lightRig rig="threePt" dir="t"/>
          </a:scene3d>
          <a:sp3d/>
        </xdr:spPr>
        <xdr:txBody>
          <a:bodyPr spcFirstLastPara="1" wrap="square" lIns="91425" tIns="91425" rIns="91425" bIns="91425" anchor="ctr" anchorCtr="0">
            <a:no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marL="0" lvl="0" indent="0" algn="ctr" rtl="0">
              <a:spcBef>
                <a:spcPts val="0"/>
              </a:spcBef>
              <a:spcAft>
                <a:spcPts val="0"/>
              </a:spcAft>
              <a:buNone/>
            </a:pPr>
            <a:r>
              <a:rPr lang="es-MX" b="1">
                <a:solidFill>
                  <a:schemeClr val="bg1"/>
                </a:solidFill>
              </a:rPr>
              <a:t>CONTEXTO -</a:t>
            </a:r>
            <a:r>
              <a:rPr lang="es-MX" b="1" baseline="0">
                <a:solidFill>
                  <a:schemeClr val="bg1"/>
                </a:solidFill>
              </a:rPr>
              <a:t> DOFA</a:t>
            </a:r>
          </a:p>
          <a:p>
            <a:pPr marL="0" lvl="0" indent="0" algn="ctr" rtl="0">
              <a:spcBef>
                <a:spcPts val="0"/>
              </a:spcBef>
              <a:spcAft>
                <a:spcPts val="0"/>
              </a:spcAft>
              <a:buNone/>
            </a:pPr>
            <a:r>
              <a:rPr lang="es-MX" b="1" baseline="0">
                <a:solidFill>
                  <a:schemeClr val="bg1"/>
                </a:solidFill>
              </a:rPr>
              <a:t>(KAWAK)</a:t>
            </a:r>
            <a:endParaRPr b="1">
              <a:solidFill>
                <a:schemeClr val="bg1"/>
              </a:solidFill>
            </a:endParaRPr>
          </a:p>
        </xdr:txBody>
      </xdr:sp>
      <xdr:sp macro="" textlink="">
        <xdr:nvSpPr>
          <xdr:cNvPr id="6" name="Google Shape;6042;p62">
            <a:hlinkClick xmlns:r="http://schemas.openxmlformats.org/officeDocument/2006/relationships" r:id="rId4"/>
            <a:extLst>
              <a:ext uri="{FF2B5EF4-FFF2-40B4-BE49-F238E27FC236}">
                <a16:creationId xmlns:a16="http://schemas.microsoft.com/office/drawing/2014/main" id="{BD507546-1AC8-44E1-93E6-7187A5D8A960}"/>
              </a:ext>
            </a:extLst>
          </xdr:cNvPr>
          <xdr:cNvSpPr/>
        </xdr:nvSpPr>
        <xdr:spPr>
          <a:xfrm>
            <a:off x="238125" y="2940300"/>
            <a:ext cx="3507025" cy="1584000"/>
          </a:xfrm>
          <a:custGeom>
            <a:avLst/>
            <a:gdLst/>
            <a:ahLst/>
            <a:cxnLst/>
            <a:rect l="l" t="t" r="r" b="b"/>
            <a:pathLst>
              <a:path w="140281" h="63360" extrusionOk="0">
                <a:moveTo>
                  <a:pt x="4021" y="1"/>
                </a:moveTo>
                <a:cubicBezTo>
                  <a:pt x="1801" y="6"/>
                  <a:pt x="6" y="1808"/>
                  <a:pt x="0" y="4022"/>
                </a:cubicBezTo>
                <a:lnTo>
                  <a:pt x="0" y="59339"/>
                </a:lnTo>
                <a:cubicBezTo>
                  <a:pt x="6" y="61559"/>
                  <a:pt x="1801" y="63354"/>
                  <a:pt x="4021" y="63360"/>
                </a:cubicBezTo>
                <a:lnTo>
                  <a:pt x="136259" y="63360"/>
                </a:lnTo>
                <a:cubicBezTo>
                  <a:pt x="138474" y="63354"/>
                  <a:pt x="140275" y="61559"/>
                  <a:pt x="140280" y="59339"/>
                </a:cubicBezTo>
                <a:lnTo>
                  <a:pt x="140280" y="39547"/>
                </a:lnTo>
                <a:cubicBezTo>
                  <a:pt x="118098" y="39155"/>
                  <a:pt x="99963" y="21848"/>
                  <a:pt x="98272" y="1"/>
                </a:cubicBezTo>
                <a:close/>
              </a:path>
            </a:pathLst>
          </a:custGeom>
          <a:solidFill>
            <a:srgbClr val="869FB1"/>
          </a:solidFill>
          <a:ln>
            <a:noFill/>
          </a:ln>
          <a:scene3d>
            <a:camera prst="orthographicFront"/>
            <a:lightRig rig="threePt" dir="t"/>
          </a:scene3d>
          <a:sp3d/>
        </xdr:spPr>
        <xdr:txBody>
          <a:bodyPr spcFirstLastPara="1" wrap="square" lIns="91425" tIns="91425" rIns="91425" bIns="91425" anchor="ctr" anchorCtr="0">
            <a:no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algn="ctr"/>
            <a:r>
              <a:rPr lang="es-CO" sz="1400" b="1" i="0" u="none" strike="noStrike" cap="none">
                <a:solidFill>
                  <a:schemeClr val="bg1"/>
                </a:solidFill>
                <a:effectLst/>
                <a:latin typeface="Arial"/>
                <a:ea typeface="Arial"/>
                <a:cs typeface="Arial"/>
                <a:sym typeface="Arial"/>
              </a:rPr>
              <a:t>MATRIZ CALOR</a:t>
            </a:r>
          </a:p>
          <a:p>
            <a:pPr algn="ctr"/>
            <a:r>
              <a:rPr lang="es-CO" sz="1400" b="1" i="0" u="none" strike="noStrike" cap="none">
                <a:solidFill>
                  <a:schemeClr val="bg1"/>
                </a:solidFill>
                <a:effectLst/>
                <a:latin typeface="Arial"/>
                <a:ea typeface="Arial"/>
                <a:cs typeface="Arial"/>
                <a:sym typeface="Arial"/>
              </a:rPr>
              <a:t> RESIDUAL</a:t>
            </a:r>
          </a:p>
          <a:p>
            <a:pPr marL="0" lvl="0" indent="0" algn="ctr" rtl="0">
              <a:spcBef>
                <a:spcPts val="0"/>
              </a:spcBef>
              <a:spcAft>
                <a:spcPts val="0"/>
              </a:spcAft>
              <a:buNone/>
            </a:pPr>
            <a:endParaRPr/>
          </a:p>
        </xdr:txBody>
      </xdr:sp>
      <xdr:sp macro="" textlink="">
        <xdr:nvSpPr>
          <xdr:cNvPr id="7" name="Google Shape;6043;p62">
            <a:hlinkClick xmlns:r="http://schemas.openxmlformats.org/officeDocument/2006/relationships" r:id="rId5"/>
            <a:extLst>
              <a:ext uri="{FF2B5EF4-FFF2-40B4-BE49-F238E27FC236}">
                <a16:creationId xmlns:a16="http://schemas.microsoft.com/office/drawing/2014/main" id="{B42689E8-C2D2-49B1-8850-0208BA377BE1}"/>
              </a:ext>
            </a:extLst>
          </xdr:cNvPr>
          <xdr:cNvSpPr/>
        </xdr:nvSpPr>
        <xdr:spPr>
          <a:xfrm>
            <a:off x="3871550" y="1188750"/>
            <a:ext cx="3507025" cy="1584000"/>
          </a:xfrm>
          <a:custGeom>
            <a:avLst/>
            <a:gdLst/>
            <a:ahLst/>
            <a:cxnLst/>
            <a:rect l="l" t="t" r="r" b="b"/>
            <a:pathLst>
              <a:path w="140281" h="63360" extrusionOk="0">
                <a:moveTo>
                  <a:pt x="4022" y="0"/>
                </a:moveTo>
                <a:cubicBezTo>
                  <a:pt x="1807" y="6"/>
                  <a:pt x="6" y="1801"/>
                  <a:pt x="0" y="4021"/>
                </a:cubicBezTo>
                <a:lnTo>
                  <a:pt x="0" y="24017"/>
                </a:lnTo>
                <a:cubicBezTo>
                  <a:pt x="20553" y="26066"/>
                  <a:pt x="36886" y="42675"/>
                  <a:pt x="38494" y="63359"/>
                </a:cubicBezTo>
                <a:lnTo>
                  <a:pt x="136260" y="63359"/>
                </a:lnTo>
                <a:cubicBezTo>
                  <a:pt x="138480" y="63354"/>
                  <a:pt x="140275" y="61552"/>
                  <a:pt x="140281" y="59338"/>
                </a:cubicBezTo>
                <a:lnTo>
                  <a:pt x="140281" y="4021"/>
                </a:lnTo>
                <a:cubicBezTo>
                  <a:pt x="140275" y="1801"/>
                  <a:pt x="138480" y="6"/>
                  <a:pt x="136260" y="0"/>
                </a:cubicBezTo>
                <a:close/>
              </a:path>
            </a:pathLst>
          </a:custGeom>
          <a:solidFill>
            <a:srgbClr val="869FB1"/>
          </a:solidFill>
          <a:ln>
            <a:noFill/>
          </a:ln>
          <a:scene3d>
            <a:camera prst="orthographicFront"/>
            <a:lightRig rig="threePt" dir="t"/>
          </a:scene3d>
          <a:sp3d/>
        </xdr:spPr>
        <xdr:txBody>
          <a:bodyPr spcFirstLastPara="1" wrap="square" lIns="91425" tIns="91425" rIns="91425" bIns="91425" anchor="ctr" anchorCtr="0">
            <a:no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marL="0" lvl="0" indent="0" algn="ctr" rtl="0">
              <a:spcBef>
                <a:spcPts val="0"/>
              </a:spcBef>
              <a:spcAft>
                <a:spcPts val="0"/>
              </a:spcAft>
              <a:buNone/>
            </a:pPr>
            <a:r>
              <a:rPr lang="es-MX" b="1">
                <a:solidFill>
                  <a:schemeClr val="bg1"/>
                </a:solidFill>
              </a:rPr>
              <a:t>MAPA DE</a:t>
            </a:r>
            <a:r>
              <a:rPr lang="es-MX" b="1" baseline="0">
                <a:solidFill>
                  <a:schemeClr val="bg1"/>
                </a:solidFill>
              </a:rPr>
              <a:t> </a:t>
            </a:r>
            <a:r>
              <a:rPr lang="es-MX" b="1">
                <a:solidFill>
                  <a:schemeClr val="bg1"/>
                </a:solidFill>
              </a:rPr>
              <a:t>RIESGOS</a:t>
            </a:r>
            <a:r>
              <a:rPr lang="es-MX" b="1" baseline="0">
                <a:solidFill>
                  <a:schemeClr val="bg1"/>
                </a:solidFill>
              </a:rPr>
              <a:t>  </a:t>
            </a:r>
          </a:p>
          <a:p>
            <a:pPr marL="0" lvl="0" indent="0" algn="ctr" rtl="0">
              <a:spcBef>
                <a:spcPts val="0"/>
              </a:spcBef>
              <a:spcAft>
                <a:spcPts val="0"/>
              </a:spcAft>
              <a:buNone/>
            </a:pPr>
            <a:r>
              <a:rPr lang="es-MX" b="1" baseline="0">
                <a:solidFill>
                  <a:schemeClr val="bg1"/>
                </a:solidFill>
              </a:rPr>
              <a:t>DE PROCESO</a:t>
            </a:r>
            <a:endParaRPr b="1">
              <a:solidFill>
                <a:schemeClr val="bg1"/>
              </a:solidFill>
            </a:endParaRPr>
          </a:p>
        </xdr:txBody>
      </xdr:sp>
      <xdr:sp macro="" textlink="">
        <xdr:nvSpPr>
          <xdr:cNvPr id="8" name="Google Shape;6044;p62">
            <a:hlinkClick xmlns:r="http://schemas.openxmlformats.org/officeDocument/2006/relationships" r:id="rId6"/>
            <a:extLst>
              <a:ext uri="{FF2B5EF4-FFF2-40B4-BE49-F238E27FC236}">
                <a16:creationId xmlns:a16="http://schemas.microsoft.com/office/drawing/2014/main" id="{CDE12DC8-5FFF-4D49-BD61-EB6409C00729}"/>
              </a:ext>
            </a:extLst>
          </xdr:cNvPr>
          <xdr:cNvSpPr/>
        </xdr:nvSpPr>
        <xdr:spPr>
          <a:xfrm>
            <a:off x="3871550" y="2940300"/>
            <a:ext cx="3507025" cy="1584000"/>
          </a:xfrm>
          <a:custGeom>
            <a:avLst/>
            <a:gdLst/>
            <a:ahLst/>
            <a:cxnLst/>
            <a:rect l="l" t="t" r="r" b="b"/>
            <a:pathLst>
              <a:path w="140281" h="63360" extrusionOk="0">
                <a:moveTo>
                  <a:pt x="38494" y="1"/>
                </a:moveTo>
                <a:cubicBezTo>
                  <a:pt x="36886" y="20680"/>
                  <a:pt x="20553" y="37294"/>
                  <a:pt x="0" y="39343"/>
                </a:cubicBezTo>
                <a:lnTo>
                  <a:pt x="0" y="59339"/>
                </a:lnTo>
                <a:cubicBezTo>
                  <a:pt x="6" y="61559"/>
                  <a:pt x="1807" y="63354"/>
                  <a:pt x="4022" y="63360"/>
                </a:cubicBezTo>
                <a:lnTo>
                  <a:pt x="136260" y="63360"/>
                </a:lnTo>
                <a:cubicBezTo>
                  <a:pt x="138480" y="63354"/>
                  <a:pt x="140275" y="61559"/>
                  <a:pt x="140281" y="59339"/>
                </a:cubicBezTo>
                <a:lnTo>
                  <a:pt x="140281" y="4022"/>
                </a:lnTo>
                <a:cubicBezTo>
                  <a:pt x="140275" y="1808"/>
                  <a:pt x="138480" y="6"/>
                  <a:pt x="136260" y="1"/>
                </a:cubicBezTo>
                <a:close/>
              </a:path>
            </a:pathLst>
          </a:custGeom>
          <a:solidFill>
            <a:srgbClr val="287840"/>
          </a:solidFill>
          <a:ln>
            <a:noFill/>
          </a:ln>
          <a:scene3d>
            <a:camera prst="orthographicFront"/>
            <a:lightRig rig="threePt" dir="t"/>
          </a:scene3d>
          <a:sp3d/>
        </xdr:spPr>
        <xdr:txBody>
          <a:bodyPr spcFirstLastPara="1" wrap="square" lIns="91425" tIns="91425" rIns="91425" bIns="91425" anchor="ctr" anchorCtr="0">
            <a:no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algn="ctr"/>
            <a:r>
              <a:rPr lang="es-CO" sz="1400" b="1" i="0" u="none" strike="noStrike" cap="none">
                <a:solidFill>
                  <a:schemeClr val="bg1"/>
                </a:solidFill>
                <a:effectLst/>
                <a:latin typeface="Arial"/>
                <a:ea typeface="Arial"/>
                <a:cs typeface="Arial"/>
                <a:sym typeface="Arial"/>
              </a:rPr>
              <a:t>MATRIZ CALOR </a:t>
            </a:r>
          </a:p>
          <a:p>
            <a:pPr algn="ctr"/>
            <a:r>
              <a:rPr lang="es-CO" sz="1400" b="1" i="0" u="none" strike="noStrike" cap="none">
                <a:solidFill>
                  <a:schemeClr val="bg1"/>
                </a:solidFill>
                <a:effectLst/>
                <a:latin typeface="Arial"/>
                <a:ea typeface="Arial"/>
                <a:cs typeface="Arial"/>
                <a:sym typeface="Arial"/>
              </a:rPr>
              <a:t>INHERENTE</a:t>
            </a:r>
          </a:p>
        </xdr:txBody>
      </xdr:sp>
      <xdr:sp macro="" textlink="">
        <xdr:nvSpPr>
          <xdr:cNvPr id="9" name="Google Shape;6045;p62">
            <a:extLst>
              <a:ext uri="{FF2B5EF4-FFF2-40B4-BE49-F238E27FC236}">
                <a16:creationId xmlns:a16="http://schemas.microsoft.com/office/drawing/2014/main" id="{4F08F53C-068E-4448-BD7A-AC4DC9C52EAA}"/>
              </a:ext>
            </a:extLst>
          </xdr:cNvPr>
          <xdr:cNvSpPr/>
        </xdr:nvSpPr>
        <xdr:spPr>
          <a:xfrm>
            <a:off x="2842425" y="1934600"/>
            <a:ext cx="1843850" cy="1843850"/>
          </a:xfrm>
          <a:custGeom>
            <a:avLst/>
            <a:gdLst/>
            <a:ahLst/>
            <a:cxnLst/>
            <a:rect l="l" t="t" r="r" b="b"/>
            <a:pathLst>
              <a:path w="73754" h="73754" extrusionOk="0">
                <a:moveTo>
                  <a:pt x="36880" y="0"/>
                </a:moveTo>
                <a:cubicBezTo>
                  <a:pt x="36621" y="0"/>
                  <a:pt x="36362" y="6"/>
                  <a:pt x="36108" y="11"/>
                </a:cubicBezTo>
                <a:cubicBezTo>
                  <a:pt x="17253" y="397"/>
                  <a:pt x="1834" y="15011"/>
                  <a:pt x="154" y="33525"/>
                </a:cubicBezTo>
                <a:cubicBezTo>
                  <a:pt x="55" y="34627"/>
                  <a:pt x="0" y="35745"/>
                  <a:pt x="0" y="36874"/>
                </a:cubicBezTo>
                <a:cubicBezTo>
                  <a:pt x="0" y="38009"/>
                  <a:pt x="55" y="39122"/>
                  <a:pt x="154" y="40229"/>
                </a:cubicBezTo>
                <a:cubicBezTo>
                  <a:pt x="1834" y="58749"/>
                  <a:pt x="17253" y="73357"/>
                  <a:pt x="36108" y="73743"/>
                </a:cubicBezTo>
                <a:cubicBezTo>
                  <a:pt x="36362" y="73748"/>
                  <a:pt x="36621" y="73754"/>
                  <a:pt x="36880" y="73754"/>
                </a:cubicBezTo>
                <a:cubicBezTo>
                  <a:pt x="38312" y="73754"/>
                  <a:pt x="39744" y="73666"/>
                  <a:pt x="41165" y="73500"/>
                </a:cubicBezTo>
                <a:cubicBezTo>
                  <a:pt x="58391" y="71495"/>
                  <a:pt x="72030" y="57581"/>
                  <a:pt x="73600" y="40229"/>
                </a:cubicBezTo>
                <a:cubicBezTo>
                  <a:pt x="73699" y="39127"/>
                  <a:pt x="73754" y="38009"/>
                  <a:pt x="73754" y="36874"/>
                </a:cubicBezTo>
                <a:cubicBezTo>
                  <a:pt x="73754" y="35745"/>
                  <a:pt x="73699" y="34632"/>
                  <a:pt x="73600" y="33525"/>
                </a:cubicBezTo>
                <a:cubicBezTo>
                  <a:pt x="72024" y="16173"/>
                  <a:pt x="58391" y="2259"/>
                  <a:pt x="41165" y="254"/>
                </a:cubicBezTo>
                <a:cubicBezTo>
                  <a:pt x="39744" y="88"/>
                  <a:pt x="38312" y="0"/>
                  <a:pt x="36880" y="0"/>
                </a:cubicBezTo>
                <a:close/>
              </a:path>
            </a:pathLst>
          </a:custGeom>
          <a:solidFill>
            <a:srgbClr val="287840"/>
          </a:solidFill>
          <a:ln>
            <a:noFill/>
          </a:ln>
          <a:scene3d>
            <a:camera prst="orthographicFront"/>
            <a:lightRig rig="threePt" dir="t"/>
          </a:scene3d>
          <a:sp3d/>
        </xdr:spPr>
        <xdr:txBody>
          <a:bodyPr spcFirstLastPara="1" wrap="square" lIns="91425" tIns="91425" rIns="91425" bIns="91425" anchor="ctr" anchorCtr="0">
            <a:no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marL="0" lvl="0" indent="0" algn="ctr" rtl="0">
              <a:spcBef>
                <a:spcPts val="0"/>
              </a:spcBef>
              <a:spcAft>
                <a:spcPts val="0"/>
              </a:spcAft>
              <a:buNone/>
            </a:pPr>
            <a:r>
              <a:rPr lang="es-MX" b="1">
                <a:solidFill>
                  <a:schemeClr val="bg1"/>
                </a:solidFill>
              </a:rPr>
              <a:t>SISTEMA DE GESTION INTEGRADO</a:t>
            </a:r>
            <a:r>
              <a:rPr lang="es-MX" b="1" baseline="0">
                <a:solidFill>
                  <a:schemeClr val="bg1"/>
                </a:solidFill>
              </a:rPr>
              <a:t> ETITC</a:t>
            </a:r>
            <a:endParaRPr b="1">
              <a:solidFill>
                <a:schemeClr val="bg1"/>
              </a:solidFill>
            </a:endParaRPr>
          </a:p>
        </xdr:txBody>
      </xdr:sp>
    </xdr:grpSp>
    <xdr:clientData/>
  </xdr:twoCellAnchor>
  <xdr:twoCellAnchor editAs="oneCell">
    <xdr:from>
      <xdr:col>3</xdr:col>
      <xdr:colOff>180473</xdr:colOff>
      <xdr:row>31</xdr:row>
      <xdr:rowOff>82217</xdr:rowOff>
    </xdr:from>
    <xdr:to>
      <xdr:col>5</xdr:col>
      <xdr:colOff>10027</xdr:colOff>
      <xdr:row>38</xdr:row>
      <xdr:rowOff>92244</xdr:rowOff>
    </xdr:to>
    <xdr:pic>
      <xdr:nvPicPr>
        <xdr:cNvPr id="11" name="Gráfico 10" descr="Lista de comprobación">
          <a:hlinkClick xmlns:r="http://schemas.openxmlformats.org/officeDocument/2006/relationships" r:id="rId7"/>
          <a:extLst>
            <a:ext uri="{FF2B5EF4-FFF2-40B4-BE49-F238E27FC236}">
              <a16:creationId xmlns:a16="http://schemas.microsoft.com/office/drawing/2014/main" id="{B2681AEC-BB6E-40BC-9B5F-2C3C98ED3533}"/>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 uri="{96DAC541-7B7A-43D3-8B79-37D633B846F1}">
              <asvg:svgBlip xmlns:asvg="http://schemas.microsoft.com/office/drawing/2016/SVG/main" r:embed="rId9"/>
            </a:ext>
          </a:extLst>
        </a:blip>
        <a:stretch>
          <a:fillRect/>
        </a:stretch>
      </xdr:blipFill>
      <xdr:spPr>
        <a:xfrm>
          <a:off x="3168315" y="6458954"/>
          <a:ext cx="1353553" cy="135355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458788</xdr:colOff>
      <xdr:row>1</xdr:row>
      <xdr:rowOff>38100</xdr:rowOff>
    </xdr:from>
    <xdr:to>
      <xdr:col>2</xdr:col>
      <xdr:colOff>342899</xdr:colOff>
      <xdr:row>3</xdr:row>
      <xdr:rowOff>87829</xdr:rowOff>
    </xdr:to>
    <xdr:pic>
      <xdr:nvPicPr>
        <xdr:cNvPr id="2" name="Imagen 4">
          <a:extLst>
            <a:ext uri="{FF2B5EF4-FFF2-40B4-BE49-F238E27FC236}">
              <a16:creationId xmlns:a16="http://schemas.microsoft.com/office/drawing/2014/main" id="{3C1CD76F-FE75-4CE9-BCB2-B45BD421A59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20788" y="238125"/>
          <a:ext cx="531811" cy="5450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38100</xdr:colOff>
      <xdr:row>0</xdr:row>
      <xdr:rowOff>114300</xdr:rowOff>
    </xdr:from>
    <xdr:to>
      <xdr:col>0</xdr:col>
      <xdr:colOff>952500</xdr:colOff>
      <xdr:row>4</xdr:row>
      <xdr:rowOff>85725</xdr:rowOff>
    </xdr:to>
    <xdr:pic>
      <xdr:nvPicPr>
        <xdr:cNvPr id="3" name="Gráfico 2" descr="Escena suburbana">
          <a:hlinkClick xmlns:r="http://schemas.openxmlformats.org/officeDocument/2006/relationships" r:id="rId2"/>
          <a:extLst>
            <a:ext uri="{FF2B5EF4-FFF2-40B4-BE49-F238E27FC236}">
              <a16:creationId xmlns:a16="http://schemas.microsoft.com/office/drawing/2014/main" id="{2EC4FEF1-A890-48AB-8460-EBD7D26D13FC}"/>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38100" y="114300"/>
          <a:ext cx="914400" cy="9144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972910</xdr:colOff>
      <xdr:row>1</xdr:row>
      <xdr:rowOff>49516</xdr:rowOff>
    </xdr:from>
    <xdr:to>
      <xdr:col>6</xdr:col>
      <xdr:colOff>104774</xdr:colOff>
      <xdr:row>3</xdr:row>
      <xdr:rowOff>343710</xdr:rowOff>
    </xdr:to>
    <xdr:pic>
      <xdr:nvPicPr>
        <xdr:cNvPr id="5" name="Imagen 4">
          <a:extLst>
            <a:ext uri="{FF2B5EF4-FFF2-40B4-BE49-F238E27FC236}">
              <a16:creationId xmlns:a16="http://schemas.microsoft.com/office/drawing/2014/main" id="{0D1958C4-CB10-460E-8F44-8A89D810703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20710" y="268591"/>
          <a:ext cx="913039" cy="9990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62593</xdr:colOff>
      <xdr:row>7</xdr:row>
      <xdr:rowOff>21771</xdr:rowOff>
    </xdr:from>
    <xdr:to>
      <xdr:col>2</xdr:col>
      <xdr:colOff>14968</xdr:colOff>
      <xdr:row>7</xdr:row>
      <xdr:rowOff>952499</xdr:rowOff>
    </xdr:to>
    <xdr:pic>
      <xdr:nvPicPr>
        <xdr:cNvPr id="6" name="Gráfico 5" descr="Escena suburbana">
          <a:hlinkClick xmlns:r="http://schemas.openxmlformats.org/officeDocument/2006/relationships" r:id="rId2"/>
          <a:extLst>
            <a:ext uri="{FF2B5EF4-FFF2-40B4-BE49-F238E27FC236}">
              <a16:creationId xmlns:a16="http://schemas.microsoft.com/office/drawing/2014/main" id="{2A21950B-AED9-4C7D-A227-4B209EC56123}"/>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62593" y="2174421"/>
          <a:ext cx="923925" cy="93072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44450</xdr:colOff>
      <xdr:row>0</xdr:row>
      <xdr:rowOff>0</xdr:rowOff>
    </xdr:from>
    <xdr:to>
      <xdr:col>11</xdr:col>
      <xdr:colOff>495300</xdr:colOff>
      <xdr:row>26</xdr:row>
      <xdr:rowOff>155042</xdr:rowOff>
    </xdr:to>
    <xdr:pic>
      <xdr:nvPicPr>
        <xdr:cNvPr id="2" name="Imagen 1">
          <a:extLst>
            <a:ext uri="{FF2B5EF4-FFF2-40B4-BE49-F238E27FC236}">
              <a16:creationId xmlns:a16="http://schemas.microsoft.com/office/drawing/2014/main" id="{05936C09-E2DB-C52B-4972-F52956DF6CB7}"/>
            </a:ext>
          </a:extLst>
        </xdr:cNvPr>
        <xdr:cNvPicPr>
          <a:picLocks noChangeAspect="1"/>
        </xdr:cNvPicPr>
      </xdr:nvPicPr>
      <xdr:blipFill>
        <a:blip xmlns:r="http://schemas.openxmlformats.org/officeDocument/2006/relationships" r:embed="rId1"/>
        <a:stretch>
          <a:fillRect/>
        </a:stretch>
      </xdr:blipFill>
      <xdr:spPr>
        <a:xfrm>
          <a:off x="3092450" y="0"/>
          <a:ext cx="5784850" cy="5108042"/>
        </a:xfrm>
        <a:prstGeom prst="rect">
          <a:avLst/>
        </a:prstGeom>
      </xdr:spPr>
    </xdr:pic>
    <xdr:clientData/>
  </xdr:twoCellAnchor>
  <xdr:twoCellAnchor editAs="oneCell">
    <xdr:from>
      <xdr:col>4</xdr:col>
      <xdr:colOff>76200</xdr:colOff>
      <xdr:row>27</xdr:row>
      <xdr:rowOff>47624</xdr:rowOff>
    </xdr:from>
    <xdr:to>
      <xdr:col>11</xdr:col>
      <xdr:colOff>485775</xdr:colOff>
      <xdr:row>42</xdr:row>
      <xdr:rowOff>180975</xdr:rowOff>
    </xdr:to>
    <xdr:pic>
      <xdr:nvPicPr>
        <xdr:cNvPr id="3" name="Imagen 2">
          <a:extLst>
            <a:ext uri="{FF2B5EF4-FFF2-40B4-BE49-F238E27FC236}">
              <a16:creationId xmlns:a16="http://schemas.microsoft.com/office/drawing/2014/main" id="{C26438EB-DE44-1D10-37E8-2751E58C62E8}"/>
            </a:ext>
          </a:extLst>
        </xdr:cNvPr>
        <xdr:cNvPicPr>
          <a:picLocks noChangeAspect="1"/>
        </xdr:cNvPicPr>
      </xdr:nvPicPr>
      <xdr:blipFill>
        <a:blip xmlns:r="http://schemas.openxmlformats.org/officeDocument/2006/relationships" r:embed="rId2"/>
        <a:stretch>
          <a:fillRect/>
        </a:stretch>
      </xdr:blipFill>
      <xdr:spPr>
        <a:xfrm>
          <a:off x="3124200" y="5191124"/>
          <a:ext cx="5743575" cy="299085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87313</xdr:colOff>
      <xdr:row>1</xdr:row>
      <xdr:rowOff>19050</xdr:rowOff>
    </xdr:from>
    <xdr:to>
      <xdr:col>7</xdr:col>
      <xdr:colOff>239713</xdr:colOff>
      <xdr:row>3</xdr:row>
      <xdr:rowOff>184708</xdr:rowOff>
    </xdr:to>
    <xdr:pic>
      <xdr:nvPicPr>
        <xdr:cNvPr id="2" name="Imagen 4">
          <a:extLst>
            <a:ext uri="{FF2B5EF4-FFF2-40B4-BE49-F238E27FC236}">
              <a16:creationId xmlns:a16="http://schemas.microsoft.com/office/drawing/2014/main" id="{C9EC256A-DB6F-4832-A5C7-920A72533DC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516313" y="225425"/>
          <a:ext cx="533400" cy="5466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476250</xdr:colOff>
      <xdr:row>2</xdr:row>
      <xdr:rowOff>31750</xdr:rowOff>
    </xdr:from>
    <xdr:to>
      <xdr:col>2</xdr:col>
      <xdr:colOff>330200</xdr:colOff>
      <xdr:row>6</xdr:row>
      <xdr:rowOff>168275</xdr:rowOff>
    </xdr:to>
    <xdr:pic>
      <xdr:nvPicPr>
        <xdr:cNvPr id="3" name="Gráfico 2" descr="Escena suburbana">
          <a:hlinkClick xmlns:r="http://schemas.openxmlformats.org/officeDocument/2006/relationships" r:id="rId2"/>
          <a:extLst>
            <a:ext uri="{FF2B5EF4-FFF2-40B4-BE49-F238E27FC236}">
              <a16:creationId xmlns:a16="http://schemas.microsoft.com/office/drawing/2014/main" id="{AC2E177A-875D-4A57-A129-BCFB879CD9A4}"/>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476250" y="428625"/>
          <a:ext cx="914400" cy="9144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5</xdr:col>
      <xdr:colOff>100013</xdr:colOff>
      <xdr:row>1</xdr:row>
      <xdr:rowOff>19050</xdr:rowOff>
    </xdr:from>
    <xdr:to>
      <xdr:col>6</xdr:col>
      <xdr:colOff>252413</xdr:colOff>
      <xdr:row>3</xdr:row>
      <xdr:rowOff>184708</xdr:rowOff>
    </xdr:to>
    <xdr:pic>
      <xdr:nvPicPr>
        <xdr:cNvPr id="2" name="Imagen 4">
          <a:extLst>
            <a:ext uri="{FF2B5EF4-FFF2-40B4-BE49-F238E27FC236}">
              <a16:creationId xmlns:a16="http://schemas.microsoft.com/office/drawing/2014/main" id="{7FBAA5E0-89AF-4E19-B8BD-77A8F16D9CD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767013" y="228600"/>
          <a:ext cx="533400" cy="5466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269875</xdr:colOff>
      <xdr:row>1</xdr:row>
      <xdr:rowOff>127000</xdr:rowOff>
    </xdr:from>
    <xdr:to>
      <xdr:col>1</xdr:col>
      <xdr:colOff>422275</xdr:colOff>
      <xdr:row>6</xdr:row>
      <xdr:rowOff>66675</xdr:rowOff>
    </xdr:to>
    <xdr:pic>
      <xdr:nvPicPr>
        <xdr:cNvPr id="3" name="Gráfico 2" descr="Escena suburbana">
          <a:hlinkClick xmlns:r="http://schemas.openxmlformats.org/officeDocument/2006/relationships" r:id="rId2"/>
          <a:extLst>
            <a:ext uri="{FF2B5EF4-FFF2-40B4-BE49-F238E27FC236}">
              <a16:creationId xmlns:a16="http://schemas.microsoft.com/office/drawing/2014/main" id="{B215EECA-2602-46E7-BD53-16D06B6CA53C}"/>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269875" y="333375"/>
          <a:ext cx="914400" cy="90805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792163</xdr:colOff>
      <xdr:row>1</xdr:row>
      <xdr:rowOff>28575</xdr:rowOff>
    </xdr:from>
    <xdr:to>
      <xdr:col>1</xdr:col>
      <xdr:colOff>1323974</xdr:colOff>
      <xdr:row>3</xdr:row>
      <xdr:rowOff>173554</xdr:rowOff>
    </xdr:to>
    <xdr:pic>
      <xdr:nvPicPr>
        <xdr:cNvPr id="2" name="Imagen 4">
          <a:extLst>
            <a:ext uri="{FF2B5EF4-FFF2-40B4-BE49-F238E27FC236}">
              <a16:creationId xmlns:a16="http://schemas.microsoft.com/office/drawing/2014/main" id="{7A116EE0-832D-42FF-A5BC-F679D3E6263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73138" y="123825"/>
          <a:ext cx="531811" cy="5450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xdr:row>
      <xdr:rowOff>95250</xdr:rowOff>
    </xdr:from>
    <xdr:to>
      <xdr:col>0</xdr:col>
      <xdr:colOff>676275</xdr:colOff>
      <xdr:row>5</xdr:row>
      <xdr:rowOff>66675</xdr:rowOff>
    </xdr:to>
    <xdr:grpSp>
      <xdr:nvGrpSpPr>
        <xdr:cNvPr id="3" name="Google Shape;6703;p64">
          <a:hlinkClick xmlns:r="http://schemas.openxmlformats.org/officeDocument/2006/relationships" r:id="rId2"/>
          <a:extLst>
            <a:ext uri="{FF2B5EF4-FFF2-40B4-BE49-F238E27FC236}">
              <a16:creationId xmlns:a16="http://schemas.microsoft.com/office/drawing/2014/main" id="{A9FAA5E6-A202-4E28-876A-E71E3D293F7D}"/>
            </a:ext>
          </a:extLst>
        </xdr:cNvPr>
        <xdr:cNvGrpSpPr/>
      </xdr:nvGrpSpPr>
      <xdr:grpSpPr>
        <a:xfrm>
          <a:off x="0" y="190500"/>
          <a:ext cx="676275" cy="771525"/>
          <a:chOff x="2508373" y="2779889"/>
          <a:chExt cx="337523" cy="337680"/>
        </a:xfrm>
      </xdr:grpSpPr>
      <xdr:sp macro="" textlink="">
        <xdr:nvSpPr>
          <xdr:cNvPr id="4" name="Google Shape;6704;p64">
            <a:extLst>
              <a:ext uri="{FF2B5EF4-FFF2-40B4-BE49-F238E27FC236}">
                <a16:creationId xmlns:a16="http://schemas.microsoft.com/office/drawing/2014/main" id="{38E993DD-8DD4-4BB8-BFD1-6897219496B3}"/>
              </a:ext>
            </a:extLst>
          </xdr:cNvPr>
          <xdr:cNvSpPr/>
        </xdr:nvSpPr>
        <xdr:spPr>
          <a:xfrm>
            <a:off x="2508373" y="2779889"/>
            <a:ext cx="256971" cy="256971"/>
          </a:xfrm>
          <a:custGeom>
            <a:avLst/>
            <a:gdLst/>
            <a:ahLst/>
            <a:cxnLst/>
            <a:rect l="l" t="t" r="r" b="b"/>
            <a:pathLst>
              <a:path w="9781" h="9781" extrusionOk="0">
                <a:moveTo>
                  <a:pt x="4585" y="0"/>
                </a:moveTo>
                <a:cubicBezTo>
                  <a:pt x="4377" y="0"/>
                  <a:pt x="4190" y="153"/>
                  <a:pt x="4155" y="354"/>
                </a:cubicBezTo>
                <a:lnTo>
                  <a:pt x="3933" y="1464"/>
                </a:lnTo>
                <a:cubicBezTo>
                  <a:pt x="3656" y="1540"/>
                  <a:pt x="3392" y="1651"/>
                  <a:pt x="3149" y="1790"/>
                </a:cubicBezTo>
                <a:lnTo>
                  <a:pt x="2213" y="1165"/>
                </a:lnTo>
                <a:cubicBezTo>
                  <a:pt x="2138" y="1116"/>
                  <a:pt x="2053" y="1092"/>
                  <a:pt x="1969" y="1092"/>
                </a:cubicBezTo>
                <a:cubicBezTo>
                  <a:pt x="1852" y="1092"/>
                  <a:pt x="1736" y="1139"/>
                  <a:pt x="1651" y="1228"/>
                </a:cubicBezTo>
                <a:lnTo>
                  <a:pt x="1221" y="1658"/>
                </a:lnTo>
                <a:cubicBezTo>
                  <a:pt x="1068" y="1803"/>
                  <a:pt x="1048" y="2039"/>
                  <a:pt x="1166" y="2220"/>
                </a:cubicBezTo>
                <a:lnTo>
                  <a:pt x="1790" y="3156"/>
                </a:lnTo>
                <a:cubicBezTo>
                  <a:pt x="1651" y="3399"/>
                  <a:pt x="1547" y="3662"/>
                  <a:pt x="1471" y="3940"/>
                </a:cubicBezTo>
                <a:lnTo>
                  <a:pt x="361" y="4162"/>
                </a:lnTo>
                <a:cubicBezTo>
                  <a:pt x="153" y="4196"/>
                  <a:pt x="7" y="4384"/>
                  <a:pt x="0" y="4592"/>
                </a:cubicBezTo>
                <a:lnTo>
                  <a:pt x="0" y="5202"/>
                </a:lnTo>
                <a:cubicBezTo>
                  <a:pt x="7" y="5410"/>
                  <a:pt x="153" y="5591"/>
                  <a:pt x="361" y="5632"/>
                </a:cubicBezTo>
                <a:lnTo>
                  <a:pt x="1471" y="5854"/>
                </a:lnTo>
                <a:cubicBezTo>
                  <a:pt x="1547" y="6125"/>
                  <a:pt x="1651" y="6388"/>
                  <a:pt x="1790" y="6638"/>
                </a:cubicBezTo>
                <a:lnTo>
                  <a:pt x="1166" y="7574"/>
                </a:lnTo>
                <a:cubicBezTo>
                  <a:pt x="1048" y="7748"/>
                  <a:pt x="1068" y="7984"/>
                  <a:pt x="1221" y="8136"/>
                </a:cubicBezTo>
                <a:lnTo>
                  <a:pt x="1651" y="8566"/>
                </a:lnTo>
                <a:cubicBezTo>
                  <a:pt x="1735" y="8650"/>
                  <a:pt x="1848" y="8692"/>
                  <a:pt x="1964" y="8692"/>
                </a:cubicBezTo>
                <a:cubicBezTo>
                  <a:pt x="2049" y="8692"/>
                  <a:pt x="2136" y="8669"/>
                  <a:pt x="2213" y="8622"/>
                </a:cubicBezTo>
                <a:lnTo>
                  <a:pt x="3156" y="7990"/>
                </a:lnTo>
                <a:cubicBezTo>
                  <a:pt x="3399" y="8129"/>
                  <a:pt x="3663" y="8233"/>
                  <a:pt x="3933" y="8310"/>
                </a:cubicBezTo>
                <a:lnTo>
                  <a:pt x="4155" y="9419"/>
                </a:lnTo>
                <a:cubicBezTo>
                  <a:pt x="4197" y="9627"/>
                  <a:pt x="4377" y="9773"/>
                  <a:pt x="4592" y="9780"/>
                </a:cubicBezTo>
                <a:lnTo>
                  <a:pt x="5195" y="9780"/>
                </a:lnTo>
                <a:cubicBezTo>
                  <a:pt x="5404" y="9773"/>
                  <a:pt x="5591" y="9627"/>
                  <a:pt x="5632" y="9419"/>
                </a:cubicBezTo>
                <a:lnTo>
                  <a:pt x="5854" y="8310"/>
                </a:lnTo>
                <a:cubicBezTo>
                  <a:pt x="6125" y="8233"/>
                  <a:pt x="6389" y="8129"/>
                  <a:pt x="6631" y="7990"/>
                </a:cubicBezTo>
                <a:lnTo>
                  <a:pt x="7568" y="8615"/>
                </a:lnTo>
                <a:cubicBezTo>
                  <a:pt x="7644" y="8664"/>
                  <a:pt x="7730" y="8688"/>
                  <a:pt x="7814" y="8688"/>
                </a:cubicBezTo>
                <a:cubicBezTo>
                  <a:pt x="7931" y="8688"/>
                  <a:pt x="8045" y="8643"/>
                  <a:pt x="8129" y="8559"/>
                </a:cubicBezTo>
                <a:lnTo>
                  <a:pt x="8560" y="8129"/>
                </a:lnTo>
                <a:cubicBezTo>
                  <a:pt x="8712" y="7984"/>
                  <a:pt x="8733" y="7748"/>
                  <a:pt x="8615" y="7567"/>
                </a:cubicBezTo>
                <a:lnTo>
                  <a:pt x="7991" y="6631"/>
                </a:lnTo>
                <a:cubicBezTo>
                  <a:pt x="8129" y="6381"/>
                  <a:pt x="8234" y="6118"/>
                  <a:pt x="8310" y="5847"/>
                </a:cubicBezTo>
                <a:lnTo>
                  <a:pt x="9420" y="5625"/>
                </a:lnTo>
                <a:cubicBezTo>
                  <a:pt x="9628" y="5584"/>
                  <a:pt x="9773" y="5403"/>
                  <a:pt x="9780" y="5195"/>
                </a:cubicBezTo>
                <a:lnTo>
                  <a:pt x="9780" y="4585"/>
                </a:lnTo>
                <a:cubicBezTo>
                  <a:pt x="9780" y="4377"/>
                  <a:pt x="9628" y="4189"/>
                  <a:pt x="9420" y="4148"/>
                </a:cubicBezTo>
                <a:lnTo>
                  <a:pt x="8310" y="3926"/>
                </a:lnTo>
                <a:cubicBezTo>
                  <a:pt x="8234" y="3655"/>
                  <a:pt x="8129" y="3392"/>
                  <a:pt x="7991" y="3149"/>
                </a:cubicBezTo>
                <a:lnTo>
                  <a:pt x="8615" y="2206"/>
                </a:lnTo>
                <a:cubicBezTo>
                  <a:pt x="8733" y="2032"/>
                  <a:pt x="8712" y="1796"/>
                  <a:pt x="8560" y="1644"/>
                </a:cubicBezTo>
                <a:lnTo>
                  <a:pt x="8129" y="1221"/>
                </a:lnTo>
                <a:cubicBezTo>
                  <a:pt x="8046" y="1134"/>
                  <a:pt x="7934" y="1090"/>
                  <a:pt x="7821" y="1090"/>
                </a:cubicBezTo>
                <a:cubicBezTo>
                  <a:pt x="7735" y="1090"/>
                  <a:pt x="7649" y="1115"/>
                  <a:pt x="7575" y="1165"/>
                </a:cubicBezTo>
                <a:lnTo>
                  <a:pt x="6631" y="1790"/>
                </a:lnTo>
                <a:cubicBezTo>
                  <a:pt x="6389" y="1651"/>
                  <a:pt x="6125" y="1540"/>
                  <a:pt x="5854" y="1464"/>
                </a:cubicBezTo>
                <a:lnTo>
                  <a:pt x="5626" y="354"/>
                </a:lnTo>
                <a:cubicBezTo>
                  <a:pt x="5584" y="153"/>
                  <a:pt x="5404" y="0"/>
                  <a:pt x="5195" y="0"/>
                </a:cubicBezTo>
                <a:close/>
              </a:path>
            </a:pathLst>
          </a:custGeom>
          <a:solidFill>
            <a:srgbClr val="287840"/>
          </a:solidFill>
          <a:ln>
            <a:noFill/>
          </a:ln>
        </xdr:spPr>
        <xdr:txBody>
          <a:bodyPr spcFirstLastPara="1" wrap="square" lIns="91425" tIns="91425" rIns="91425" bIns="91425" anchor="ctr" anchorCtr="0">
            <a:no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marL="0" lvl="0" indent="0" algn="l" rtl="0">
              <a:spcBef>
                <a:spcPts val="0"/>
              </a:spcBef>
              <a:spcAft>
                <a:spcPts val="0"/>
              </a:spcAft>
              <a:buNone/>
            </a:pPr>
            <a:endParaRPr/>
          </a:p>
        </xdr:txBody>
      </xdr:sp>
      <xdr:sp macro="" textlink="">
        <xdr:nvSpPr>
          <xdr:cNvPr id="5" name="Google Shape;6705;p64">
            <a:extLst>
              <a:ext uri="{FF2B5EF4-FFF2-40B4-BE49-F238E27FC236}">
                <a16:creationId xmlns:a16="http://schemas.microsoft.com/office/drawing/2014/main" id="{7CE847CD-5FCA-4405-BB52-E6893161F724}"/>
              </a:ext>
            </a:extLst>
          </xdr:cNvPr>
          <xdr:cNvSpPr/>
        </xdr:nvSpPr>
        <xdr:spPr>
          <a:xfrm>
            <a:off x="2561391" y="2852034"/>
            <a:ext cx="131783" cy="112814"/>
          </a:xfrm>
          <a:custGeom>
            <a:avLst/>
            <a:gdLst/>
            <a:ahLst/>
            <a:cxnLst/>
            <a:rect l="l" t="t" r="r" b="b"/>
            <a:pathLst>
              <a:path w="5016" h="4294" extrusionOk="0">
                <a:moveTo>
                  <a:pt x="2872" y="1"/>
                </a:moveTo>
                <a:cubicBezTo>
                  <a:pt x="958" y="1"/>
                  <a:pt x="1" y="2310"/>
                  <a:pt x="1353" y="3663"/>
                </a:cubicBezTo>
                <a:cubicBezTo>
                  <a:pt x="1791" y="4098"/>
                  <a:pt x="2328" y="4293"/>
                  <a:pt x="2855" y="4293"/>
                </a:cubicBezTo>
                <a:cubicBezTo>
                  <a:pt x="3958" y="4293"/>
                  <a:pt x="5016" y="3439"/>
                  <a:pt x="5016" y="2144"/>
                </a:cubicBezTo>
                <a:cubicBezTo>
                  <a:pt x="5016" y="958"/>
                  <a:pt x="4058" y="1"/>
                  <a:pt x="2872" y="1"/>
                </a:cubicBezTo>
                <a:close/>
              </a:path>
            </a:pathLst>
          </a:custGeom>
          <a:solidFill>
            <a:srgbClr val="DEE5EB"/>
          </a:solidFill>
          <a:ln>
            <a:noFill/>
          </a:ln>
        </xdr:spPr>
        <xdr:txBody>
          <a:bodyPr spcFirstLastPara="1" wrap="square" lIns="91425" tIns="91425" rIns="91425" bIns="91425" anchor="ctr" anchorCtr="0">
            <a:no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marL="0" lvl="0" indent="0" algn="l" rtl="0">
              <a:spcBef>
                <a:spcPts val="0"/>
              </a:spcBef>
              <a:spcAft>
                <a:spcPts val="0"/>
              </a:spcAft>
              <a:buNone/>
            </a:pPr>
            <a:endParaRPr/>
          </a:p>
        </xdr:txBody>
      </xdr:sp>
      <xdr:sp macro="" textlink="">
        <xdr:nvSpPr>
          <xdr:cNvPr id="6" name="Google Shape;6706;p64">
            <a:extLst>
              <a:ext uri="{FF2B5EF4-FFF2-40B4-BE49-F238E27FC236}">
                <a16:creationId xmlns:a16="http://schemas.microsoft.com/office/drawing/2014/main" id="{1947E24B-2236-4B10-B0A4-19ABD26BF976}"/>
              </a:ext>
            </a:extLst>
          </xdr:cNvPr>
          <xdr:cNvSpPr/>
        </xdr:nvSpPr>
        <xdr:spPr>
          <a:xfrm>
            <a:off x="2599302" y="2880277"/>
            <a:ext cx="65629" cy="56223"/>
          </a:xfrm>
          <a:custGeom>
            <a:avLst/>
            <a:gdLst/>
            <a:ahLst/>
            <a:cxnLst/>
            <a:rect l="l" t="t" r="r" b="b"/>
            <a:pathLst>
              <a:path w="2498" h="2140" extrusionOk="0">
                <a:moveTo>
                  <a:pt x="1429" y="1"/>
                </a:moveTo>
                <a:cubicBezTo>
                  <a:pt x="479" y="1"/>
                  <a:pt x="0" y="1152"/>
                  <a:pt x="673" y="1825"/>
                </a:cubicBezTo>
                <a:cubicBezTo>
                  <a:pt x="891" y="2042"/>
                  <a:pt x="1158" y="2140"/>
                  <a:pt x="1420" y="2140"/>
                </a:cubicBezTo>
                <a:cubicBezTo>
                  <a:pt x="1970" y="2140"/>
                  <a:pt x="2497" y="1712"/>
                  <a:pt x="2497" y="1069"/>
                </a:cubicBezTo>
                <a:cubicBezTo>
                  <a:pt x="2497" y="479"/>
                  <a:pt x="2019" y="1"/>
                  <a:pt x="1429" y="1"/>
                </a:cubicBezTo>
                <a:close/>
              </a:path>
            </a:pathLst>
          </a:custGeom>
          <a:solidFill>
            <a:srgbClr val="287840"/>
          </a:solidFill>
          <a:ln>
            <a:noFill/>
          </a:ln>
        </xdr:spPr>
        <xdr:txBody>
          <a:bodyPr spcFirstLastPara="1" wrap="square" lIns="91425" tIns="91425" rIns="91425" bIns="91425" anchor="ctr" anchorCtr="0">
            <a:no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marL="0" lvl="0" indent="0" algn="l" rtl="0">
              <a:spcBef>
                <a:spcPts val="0"/>
              </a:spcBef>
              <a:spcAft>
                <a:spcPts val="0"/>
              </a:spcAft>
              <a:buNone/>
            </a:pPr>
            <a:endParaRPr/>
          </a:p>
        </xdr:txBody>
      </xdr:sp>
      <xdr:sp macro="" textlink="">
        <xdr:nvSpPr>
          <xdr:cNvPr id="7" name="Google Shape;6707;p64">
            <a:extLst>
              <a:ext uri="{FF2B5EF4-FFF2-40B4-BE49-F238E27FC236}">
                <a16:creationId xmlns:a16="http://schemas.microsoft.com/office/drawing/2014/main" id="{DD835CD5-BE0C-4FE1-976F-DD597D594F0C}"/>
              </a:ext>
            </a:extLst>
          </xdr:cNvPr>
          <xdr:cNvSpPr/>
        </xdr:nvSpPr>
        <xdr:spPr>
          <a:xfrm>
            <a:off x="2677121" y="2948611"/>
            <a:ext cx="168775" cy="168958"/>
          </a:xfrm>
          <a:custGeom>
            <a:avLst/>
            <a:gdLst/>
            <a:ahLst/>
            <a:cxnLst/>
            <a:rect l="l" t="t" r="r" b="b"/>
            <a:pathLst>
              <a:path w="6424" h="6431" extrusionOk="0">
                <a:moveTo>
                  <a:pt x="3017" y="1"/>
                </a:moveTo>
                <a:cubicBezTo>
                  <a:pt x="2879" y="1"/>
                  <a:pt x="2754" y="98"/>
                  <a:pt x="2733" y="237"/>
                </a:cubicBezTo>
                <a:lnTo>
                  <a:pt x="2587" y="965"/>
                </a:lnTo>
                <a:cubicBezTo>
                  <a:pt x="2407" y="1014"/>
                  <a:pt x="2234" y="1090"/>
                  <a:pt x="2067" y="1180"/>
                </a:cubicBezTo>
                <a:lnTo>
                  <a:pt x="1450" y="764"/>
                </a:lnTo>
                <a:cubicBezTo>
                  <a:pt x="1404" y="733"/>
                  <a:pt x="1350" y="718"/>
                  <a:pt x="1296" y="718"/>
                </a:cubicBezTo>
                <a:cubicBezTo>
                  <a:pt x="1218" y="718"/>
                  <a:pt x="1139" y="748"/>
                  <a:pt x="1082" y="805"/>
                </a:cubicBezTo>
                <a:lnTo>
                  <a:pt x="805" y="1083"/>
                </a:lnTo>
                <a:cubicBezTo>
                  <a:pt x="701" y="1180"/>
                  <a:pt x="687" y="1340"/>
                  <a:pt x="763" y="1451"/>
                </a:cubicBezTo>
                <a:lnTo>
                  <a:pt x="1179" y="2068"/>
                </a:lnTo>
                <a:cubicBezTo>
                  <a:pt x="1089" y="2234"/>
                  <a:pt x="1013" y="2408"/>
                  <a:pt x="964" y="2588"/>
                </a:cubicBezTo>
                <a:lnTo>
                  <a:pt x="236" y="2734"/>
                </a:lnTo>
                <a:cubicBezTo>
                  <a:pt x="97" y="2761"/>
                  <a:pt x="0" y="2879"/>
                  <a:pt x="0" y="3018"/>
                </a:cubicBezTo>
                <a:lnTo>
                  <a:pt x="0" y="3413"/>
                </a:lnTo>
                <a:cubicBezTo>
                  <a:pt x="0" y="3552"/>
                  <a:pt x="97" y="3670"/>
                  <a:pt x="236" y="3698"/>
                </a:cubicBezTo>
                <a:lnTo>
                  <a:pt x="964" y="3844"/>
                </a:lnTo>
                <a:cubicBezTo>
                  <a:pt x="1013" y="4024"/>
                  <a:pt x="1089" y="4197"/>
                  <a:pt x="1179" y="4364"/>
                </a:cubicBezTo>
                <a:lnTo>
                  <a:pt x="763" y="4981"/>
                </a:lnTo>
                <a:cubicBezTo>
                  <a:pt x="687" y="5092"/>
                  <a:pt x="701" y="5252"/>
                  <a:pt x="805" y="5349"/>
                </a:cubicBezTo>
                <a:lnTo>
                  <a:pt x="1082" y="5626"/>
                </a:lnTo>
                <a:cubicBezTo>
                  <a:pt x="1139" y="5683"/>
                  <a:pt x="1218" y="5714"/>
                  <a:pt x="1296" y="5714"/>
                </a:cubicBezTo>
                <a:cubicBezTo>
                  <a:pt x="1350" y="5714"/>
                  <a:pt x="1404" y="5699"/>
                  <a:pt x="1450" y="5668"/>
                </a:cubicBezTo>
                <a:lnTo>
                  <a:pt x="2067" y="5252"/>
                </a:lnTo>
                <a:cubicBezTo>
                  <a:pt x="2234" y="5342"/>
                  <a:pt x="2407" y="5418"/>
                  <a:pt x="2587" y="5467"/>
                </a:cubicBezTo>
                <a:lnTo>
                  <a:pt x="2733" y="6195"/>
                </a:lnTo>
                <a:cubicBezTo>
                  <a:pt x="2754" y="6334"/>
                  <a:pt x="2879" y="6431"/>
                  <a:pt x="3017" y="6431"/>
                </a:cubicBezTo>
                <a:lnTo>
                  <a:pt x="3413" y="6431"/>
                </a:lnTo>
                <a:cubicBezTo>
                  <a:pt x="3552" y="6431"/>
                  <a:pt x="3669" y="6334"/>
                  <a:pt x="3697" y="6195"/>
                </a:cubicBezTo>
                <a:lnTo>
                  <a:pt x="3843" y="5467"/>
                </a:lnTo>
                <a:cubicBezTo>
                  <a:pt x="4023" y="5418"/>
                  <a:pt x="4197" y="5342"/>
                  <a:pt x="4356" y="5252"/>
                </a:cubicBezTo>
                <a:lnTo>
                  <a:pt x="4980" y="5668"/>
                </a:lnTo>
                <a:cubicBezTo>
                  <a:pt x="5027" y="5697"/>
                  <a:pt x="5080" y="5711"/>
                  <a:pt x="5134" y="5711"/>
                </a:cubicBezTo>
                <a:cubicBezTo>
                  <a:pt x="5209" y="5711"/>
                  <a:pt x="5284" y="5683"/>
                  <a:pt x="5341" y="5626"/>
                </a:cubicBezTo>
                <a:lnTo>
                  <a:pt x="5625" y="5342"/>
                </a:lnTo>
                <a:cubicBezTo>
                  <a:pt x="5723" y="5245"/>
                  <a:pt x="5736" y="5092"/>
                  <a:pt x="5660" y="4974"/>
                </a:cubicBezTo>
                <a:lnTo>
                  <a:pt x="5251" y="4357"/>
                </a:lnTo>
                <a:cubicBezTo>
                  <a:pt x="5341" y="4190"/>
                  <a:pt x="5410" y="4024"/>
                  <a:pt x="5466" y="3844"/>
                </a:cubicBezTo>
                <a:lnTo>
                  <a:pt x="6194" y="3698"/>
                </a:lnTo>
                <a:cubicBezTo>
                  <a:pt x="6326" y="3670"/>
                  <a:pt x="6423" y="3552"/>
                  <a:pt x="6423" y="3413"/>
                </a:cubicBezTo>
                <a:lnTo>
                  <a:pt x="6423" y="3018"/>
                </a:lnTo>
                <a:cubicBezTo>
                  <a:pt x="6423" y="2879"/>
                  <a:pt x="6333" y="2761"/>
                  <a:pt x="6194" y="2734"/>
                </a:cubicBezTo>
                <a:lnTo>
                  <a:pt x="5466" y="2588"/>
                </a:lnTo>
                <a:cubicBezTo>
                  <a:pt x="5417" y="2408"/>
                  <a:pt x="5348" y="2234"/>
                  <a:pt x="5251" y="2068"/>
                </a:cubicBezTo>
                <a:lnTo>
                  <a:pt x="5667" y="1451"/>
                </a:lnTo>
                <a:cubicBezTo>
                  <a:pt x="5743" y="1340"/>
                  <a:pt x="5729" y="1180"/>
                  <a:pt x="5632" y="1083"/>
                </a:cubicBezTo>
                <a:lnTo>
                  <a:pt x="5348" y="805"/>
                </a:lnTo>
                <a:cubicBezTo>
                  <a:pt x="5291" y="748"/>
                  <a:pt x="5214" y="718"/>
                  <a:pt x="5137" y="718"/>
                </a:cubicBezTo>
                <a:cubicBezTo>
                  <a:pt x="5083" y="718"/>
                  <a:pt x="5029" y="733"/>
                  <a:pt x="4980" y="764"/>
                </a:cubicBezTo>
                <a:lnTo>
                  <a:pt x="4363" y="1180"/>
                </a:lnTo>
                <a:cubicBezTo>
                  <a:pt x="4197" y="1090"/>
                  <a:pt x="4030" y="1014"/>
                  <a:pt x="3850" y="965"/>
                </a:cubicBezTo>
                <a:lnTo>
                  <a:pt x="3704" y="237"/>
                </a:lnTo>
                <a:cubicBezTo>
                  <a:pt x="3676" y="98"/>
                  <a:pt x="3558" y="1"/>
                  <a:pt x="3420" y="1"/>
                </a:cubicBezTo>
                <a:close/>
              </a:path>
            </a:pathLst>
          </a:custGeom>
          <a:solidFill>
            <a:srgbClr val="445D73"/>
          </a:solidFill>
          <a:ln>
            <a:noFill/>
          </a:ln>
        </xdr:spPr>
        <xdr:txBody>
          <a:bodyPr spcFirstLastPara="1" wrap="square" lIns="91425" tIns="91425" rIns="91425" bIns="91425" anchor="ctr" anchorCtr="0">
            <a:no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marL="0" lvl="0" indent="0" algn="l" rtl="0">
              <a:spcBef>
                <a:spcPts val="0"/>
              </a:spcBef>
              <a:spcAft>
                <a:spcPts val="0"/>
              </a:spcAft>
              <a:buNone/>
            </a:pPr>
            <a:endParaRPr/>
          </a:p>
        </xdr:txBody>
      </xdr:sp>
      <xdr:sp macro="" textlink="">
        <xdr:nvSpPr>
          <xdr:cNvPr id="8" name="Google Shape;6708;p64">
            <a:extLst>
              <a:ext uri="{FF2B5EF4-FFF2-40B4-BE49-F238E27FC236}">
                <a16:creationId xmlns:a16="http://schemas.microsoft.com/office/drawing/2014/main" id="{E6B00809-D949-41E4-9F22-19E36042DF88}"/>
              </a:ext>
            </a:extLst>
          </xdr:cNvPr>
          <xdr:cNvSpPr/>
        </xdr:nvSpPr>
        <xdr:spPr>
          <a:xfrm>
            <a:off x="2705180" y="2990910"/>
            <a:ext cx="98601" cy="84466"/>
          </a:xfrm>
          <a:custGeom>
            <a:avLst/>
            <a:gdLst/>
            <a:ahLst/>
            <a:cxnLst/>
            <a:rect l="l" t="t" r="r" b="b"/>
            <a:pathLst>
              <a:path w="3753" h="3215" extrusionOk="0">
                <a:moveTo>
                  <a:pt x="2144" y="0"/>
                </a:moveTo>
                <a:cubicBezTo>
                  <a:pt x="715" y="0"/>
                  <a:pt x="0" y="1727"/>
                  <a:pt x="1013" y="2740"/>
                </a:cubicBezTo>
                <a:cubicBezTo>
                  <a:pt x="1341" y="3068"/>
                  <a:pt x="1743" y="3215"/>
                  <a:pt x="2138" y="3215"/>
                </a:cubicBezTo>
                <a:cubicBezTo>
                  <a:pt x="2963" y="3215"/>
                  <a:pt x="3753" y="2573"/>
                  <a:pt x="3753" y="1602"/>
                </a:cubicBezTo>
                <a:cubicBezTo>
                  <a:pt x="3753" y="721"/>
                  <a:pt x="3031" y="0"/>
                  <a:pt x="2144" y="0"/>
                </a:cubicBezTo>
                <a:close/>
              </a:path>
            </a:pathLst>
          </a:custGeom>
          <a:solidFill>
            <a:srgbClr val="BAC2CA"/>
          </a:solidFill>
          <a:ln>
            <a:noFill/>
          </a:ln>
        </xdr:spPr>
        <xdr:txBody>
          <a:bodyPr spcFirstLastPara="1" wrap="square" lIns="91425" tIns="91425" rIns="91425" bIns="91425" anchor="ctr" anchorCtr="0">
            <a:no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marL="0" lvl="0" indent="0" algn="l" rtl="0">
              <a:spcBef>
                <a:spcPts val="0"/>
              </a:spcBef>
              <a:spcAft>
                <a:spcPts val="0"/>
              </a:spcAft>
              <a:buNone/>
            </a:pPr>
            <a:endParaRPr/>
          </a:p>
        </xdr:txBody>
      </xdr:sp>
      <xdr:sp macro="" textlink="">
        <xdr:nvSpPr>
          <xdr:cNvPr id="9" name="Google Shape;6709;p64">
            <a:extLst>
              <a:ext uri="{FF2B5EF4-FFF2-40B4-BE49-F238E27FC236}">
                <a16:creationId xmlns:a16="http://schemas.microsoft.com/office/drawing/2014/main" id="{FE1B5E96-0894-4403-A969-355EA50B80B2}"/>
              </a:ext>
            </a:extLst>
          </xdr:cNvPr>
          <xdr:cNvSpPr/>
        </xdr:nvSpPr>
        <xdr:spPr>
          <a:xfrm>
            <a:off x="2727774" y="3007856"/>
            <a:ext cx="59061" cy="50601"/>
          </a:xfrm>
          <a:custGeom>
            <a:avLst/>
            <a:gdLst/>
            <a:ahLst/>
            <a:cxnLst/>
            <a:rect l="l" t="t" r="r" b="b"/>
            <a:pathLst>
              <a:path w="2248" h="1926" extrusionOk="0">
                <a:moveTo>
                  <a:pt x="1284" y="0"/>
                </a:moveTo>
                <a:cubicBezTo>
                  <a:pt x="430" y="0"/>
                  <a:pt x="0" y="1034"/>
                  <a:pt x="604" y="1644"/>
                </a:cubicBezTo>
                <a:cubicBezTo>
                  <a:pt x="801" y="1839"/>
                  <a:pt x="1041" y="1926"/>
                  <a:pt x="1277" y="1926"/>
                </a:cubicBezTo>
                <a:cubicBezTo>
                  <a:pt x="1773" y="1926"/>
                  <a:pt x="2248" y="1540"/>
                  <a:pt x="2248" y="957"/>
                </a:cubicBezTo>
                <a:cubicBezTo>
                  <a:pt x="2248" y="430"/>
                  <a:pt x="1818" y="0"/>
                  <a:pt x="1284" y="0"/>
                </a:cubicBezTo>
                <a:close/>
              </a:path>
            </a:pathLst>
          </a:custGeom>
          <a:solidFill>
            <a:schemeClr val="bg1">
              <a:lumMod val="50000"/>
            </a:schemeClr>
          </a:solidFill>
          <a:ln>
            <a:noFill/>
          </a:ln>
        </xdr:spPr>
        <xdr:txBody>
          <a:bodyPr spcFirstLastPara="1" wrap="square" lIns="91425" tIns="91425" rIns="91425" bIns="91425" anchor="ctr" anchorCtr="0">
            <a:no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marL="0" lvl="0" indent="0" algn="l" rtl="0">
              <a:spcBef>
                <a:spcPts val="0"/>
              </a:spcBef>
              <a:spcAft>
                <a:spcPts val="0"/>
              </a:spcAft>
              <a:buNone/>
            </a:pPr>
            <a:endParaRPr/>
          </a:p>
        </xdr:txBody>
      </xdr:sp>
    </xdr:grpSp>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866775</xdr:colOff>
      <xdr:row>0</xdr:row>
      <xdr:rowOff>66675</xdr:rowOff>
    </xdr:from>
    <xdr:to>
      <xdr:col>1</xdr:col>
      <xdr:colOff>1400175</xdr:colOff>
      <xdr:row>3</xdr:row>
      <xdr:rowOff>156133</xdr:rowOff>
    </xdr:to>
    <xdr:pic>
      <xdr:nvPicPr>
        <xdr:cNvPr id="2" name="Imagen 4">
          <a:extLst>
            <a:ext uri="{FF2B5EF4-FFF2-40B4-BE49-F238E27FC236}">
              <a16:creationId xmlns:a16="http://schemas.microsoft.com/office/drawing/2014/main" id="{D0C39065-34D1-428B-8040-82A4986F526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38225" y="66675"/>
          <a:ext cx="533400" cy="5466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ailunicundiedu-my.sharepoint.com/Users/ymaguirre/AppData/Local/Microsoft/Windows/Temporary%20Internet%20Files/Content.Outlook/DH5A0Q16/Mapa%20riesgos%20Plan%20Anticorrupcion%202017.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CONTRATOS\ETITC\2025\Riesgos%202025\2025MapadeRiesgosCalidad.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anay\Downloads\GSI-CA-FO-09%2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xto Estratégico"/>
      <sheetName val="Mapa de Riesgos"/>
      <sheetName val="Explicación de los campos"/>
      <sheetName val="Comprobación Riesgos Corrupción"/>
      <sheetName val="Listas"/>
      <sheetName val="Hoja2"/>
    </sheetNames>
    <sheetDataSet>
      <sheetData sheetId="0"/>
      <sheetData sheetId="1"/>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ADA "/>
      <sheetName val="CRITERIOS R CORRUPCION"/>
      <sheetName val="Mapa final"/>
      <sheetName val="Hoja2"/>
      <sheetName val="Apayo Visual "/>
      <sheetName val="eliminar"/>
      <sheetName val="Matriz Calor Inherente"/>
      <sheetName val="Matriz Calor Residual"/>
      <sheetName val="CAMBIOS REGISTRO"/>
      <sheetName val="SGI"/>
      <sheetName val="Intructivo"/>
      <sheetName val="CONTROL DE CAMBIOS REGISTRO "/>
      <sheetName val="Listas"/>
      <sheetName val="Hoja3"/>
      <sheetName val="Control de Cambios FORMATO "/>
      <sheetName val="Tabla probabilidad"/>
      <sheetName val="Tabla Impacto"/>
      <sheetName val="Tabla Valoración controles"/>
      <sheetName val="Opciones Tratamiento"/>
      <sheetName val="Hoja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221">
          <cell r="B221" t="e">
            <v>#NAME?</v>
          </cell>
        </row>
        <row r="222">
          <cell r="B222" t="e">
            <v>#NAME?</v>
          </cell>
        </row>
        <row r="223">
          <cell r="B223" t="e">
            <v>#NAME?</v>
          </cell>
          <cell r="F223" t="str">
            <v>❌</v>
          </cell>
        </row>
      </sheetData>
      <sheetData sheetId="17"/>
      <sheetData sheetId="18"/>
      <sheetData sheetId="1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ADA "/>
      <sheetName val="CRITERIOS R CORRUPCION"/>
      <sheetName val="Mapa final"/>
      <sheetName val="Hoja2"/>
      <sheetName val="Apayo Visual "/>
      <sheetName val="eliminar"/>
      <sheetName val="Matriz Calor Inherente"/>
      <sheetName val="Matriz Calor Residual"/>
      <sheetName val="CAMBIOS REGISTRO"/>
      <sheetName val="SGI"/>
      <sheetName val="Intructivo"/>
      <sheetName val="CONTROL DE CAMBIOS REGISTRO "/>
      <sheetName val="Listas"/>
      <sheetName val="Hoja3"/>
      <sheetName val="Control de Cambios FORMATO "/>
      <sheetName val="Tabla probabilidad"/>
      <sheetName val="Tabla Impacto"/>
      <sheetName val="Tabla Valoración controles"/>
      <sheetName val="Opciones Tratamiento"/>
      <sheetName val="Hoja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11">
          <cell r="C11" t="str">
            <v xml:space="preserve">     Afectación menor a 10 SMLMV .</v>
          </cell>
          <cell r="D11" t="str">
            <v xml:space="preserve">     El riesgo afecta la imagen de alguna área de la organización</v>
          </cell>
        </row>
        <row r="12">
          <cell r="C12" t="str">
            <v xml:space="preserve">     Entre 10 y 50 SMLMV </v>
          </cell>
          <cell r="D12" t="str">
            <v xml:space="preserve">     El riesgo afecta la imagen de la entidad internamente, de conocimiento general, nivel interno, de junta dircetiva y accionistas y/o de provedores</v>
          </cell>
        </row>
        <row r="13">
          <cell r="C13" t="str">
            <v xml:space="preserve">     Entre 50 y 100 SMLMV </v>
          </cell>
          <cell r="D13" t="str">
            <v xml:space="preserve">     El riesgo afecta la imagen de la entidad con algunos usuarios de relevancia frente al logro de los objetivos</v>
          </cell>
        </row>
        <row r="14">
          <cell r="C14" t="str">
            <v xml:space="preserve">     Entre 100 y 500 SMLMV </v>
          </cell>
          <cell r="D14" t="str">
            <v xml:space="preserve">     El riesgo afecta la imagen de de la entidad con efecto publicitario sostenido a nivel de sector administrativo, nivel departamental o municipal</v>
          </cell>
        </row>
        <row r="15">
          <cell r="C15" t="str">
            <v xml:space="preserve">     Mayor a 500 SMLMV </v>
          </cell>
          <cell r="D15" t="str">
            <v xml:space="preserve">     El riesgo afecta la imagen de la entidad a nivel nacional, con efecto publicitarios sostenible a nivel país</v>
          </cell>
        </row>
      </sheetData>
      <sheetData sheetId="17"/>
      <sheetData sheetId="18"/>
      <sheetData sheetId="19"/>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ndres Marin" refreshedDate="44186.276661689815" createdVersion="6" refreshedVersion="6" minRefreshableVersion="3" recordCount="10" xr:uid="{00000000-000A-0000-FFFF-FFFF00000000}">
  <cacheSource type="worksheet">
    <worksheetSource name="Tabla1"/>
  </cacheSource>
  <cacheFields count="2">
    <cacheField name="Criterios" numFmtId="0">
      <sharedItems count="2">
        <s v="Afectación Económica o presupuestal"/>
        <s v="Pérdida Reputacional"/>
      </sharedItems>
    </cacheField>
    <cacheField name="Subcriterios" numFmtId="0">
      <sharedItems count="10">
        <s v="Afectación menor a 10 SMLMV ."/>
        <s v="Entre 10 y 50 SMLMV "/>
        <s v="Entre 50 y 100 SMLMV "/>
        <s v="Entre 100 y 500 SMLMV "/>
        <s v="Mayor a 500 SMLMV "/>
        <s v="El riesgo afecta la imagen de alguna área de la organización"/>
        <s v="El riesgo afecta la imagen de la entidad internamente, de conocimiento general, nivel interno, de junta dircetiva y accionistas y/o de provedores"/>
        <s v="El riesgo afecta la imagen de la entidad con algunos usuarios de relevancia frente al logro de los objetivos"/>
        <s v="El riesgo afecta la imagen de de la entidad con efecto publicitario sostenido a nivel de sector administrativo, nivel departamental o municipal"/>
        <s v="El riesgo afecta la imagen de la entidad a nivel nacional, con efecto publicitarios sostenible a nivel país"/>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
  <r>
    <x v="0"/>
    <x v="0"/>
  </r>
  <r>
    <x v="0"/>
    <x v="1"/>
  </r>
  <r>
    <x v="0"/>
    <x v="2"/>
  </r>
  <r>
    <x v="0"/>
    <x v="3"/>
  </r>
  <r>
    <x v="0"/>
    <x v="4"/>
  </r>
  <r>
    <x v="1"/>
    <x v="5"/>
  </r>
  <r>
    <x v="1"/>
    <x v="6"/>
  </r>
  <r>
    <x v="1"/>
    <x v="7"/>
  </r>
  <r>
    <x v="1"/>
    <x v="8"/>
  </r>
  <r>
    <x v="1"/>
    <x v="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600-000000000000}" name="TablaDinámica1" cacheId="11" applyNumberFormats="0" applyBorderFormats="0" applyFontFormats="0" applyPatternFormats="0" applyAlignmentFormats="0" applyWidthHeightFormats="1" dataCaption="Valores" updatedVersion="6" minRefreshableVersion="3" useAutoFormatting="1" rowGrandTotals="0" colGrandTotals="0" itemPrintTitles="1" createdVersion="6" indent="0" compact="0" outline="1" outlineData="1" compactData="0" multipleFieldFilters="0">
  <location ref="D209:E221" firstHeaderRow="1" firstDataRow="1" firstDataCol="2"/>
  <pivotFields count="2">
    <pivotField axis="axisRow" compact="0" showAll="0" defaultSubtotal="0">
      <items count="2">
        <item x="0"/>
        <item x="1"/>
      </items>
    </pivotField>
    <pivotField axis="axisRow" compact="0" showAll="0" defaultSubtotal="0">
      <items count="10">
        <item x="0"/>
        <item x="5"/>
        <item x="6"/>
        <item x="7"/>
        <item x="8"/>
        <item x="9"/>
        <item x="1"/>
        <item x="2"/>
        <item x="3"/>
        <item x="4"/>
      </items>
    </pivotField>
  </pivotFields>
  <rowFields count="2">
    <field x="0"/>
    <field x="1"/>
  </rowFields>
  <rowItems count="12">
    <i>
      <x/>
    </i>
    <i r="1">
      <x/>
    </i>
    <i r="1">
      <x v="6"/>
    </i>
    <i r="1">
      <x v="7"/>
    </i>
    <i r="1">
      <x v="8"/>
    </i>
    <i r="1">
      <x v="9"/>
    </i>
    <i>
      <x v="1"/>
    </i>
    <i r="1">
      <x v="1"/>
    </i>
    <i r="1">
      <x v="2"/>
    </i>
    <i r="1">
      <x v="3"/>
    </i>
    <i r="1">
      <x v="4"/>
    </i>
    <i r="1">
      <x v="5"/>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B209:C219" totalsRowShown="0" headerRowDxfId="26" dataDxfId="25">
  <autoFilter ref="B209:C219" xr:uid="{00000000-0009-0000-0100-000001000000}"/>
  <tableColumns count="2">
    <tableColumn id="1" xr3:uid="{00000000-0010-0000-0000-000001000000}" name="Criterios" dataDxfId="24"/>
    <tableColumn id="2" xr3:uid="{00000000-0010-0000-0000-000002000000}" name="Subcriterios" dataDxfId="23"/>
  </tableColumns>
  <tableStyleInfo name="TableStyleMedium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kawak.com.co/itc/"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7.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9.bin"/><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514C19-3DBA-497D-AF9E-D7D767CDF5C0}">
  <dimension ref="B1:V38"/>
  <sheetViews>
    <sheetView showGridLines="0" topLeftCell="A3" zoomScale="95" zoomScaleNormal="95" workbookViewId="0">
      <selection activeCell="Q19" sqref="Q19"/>
    </sheetView>
  </sheetViews>
  <sheetFormatPr baseColWidth="10" defaultColWidth="11.42578125" defaultRowHeight="15" x14ac:dyDescent="0.25"/>
  <cols>
    <col min="1" max="1" width="3.85546875" style="69" customWidth="1"/>
    <col min="2" max="2" width="16.85546875" customWidth="1"/>
    <col min="3" max="3" width="25" customWidth="1"/>
    <col min="4" max="12" width="10.85546875" customWidth="1"/>
    <col min="13" max="13" width="13.28515625" customWidth="1"/>
    <col min="14" max="14" width="15.5703125" customWidth="1"/>
    <col min="15" max="16384" width="11.42578125" style="69"/>
  </cols>
  <sheetData>
    <row r="1" spans="2:22" ht="12.75" customHeight="1" thickBot="1" x14ac:dyDescent="0.3">
      <c r="B1" s="69"/>
      <c r="C1" s="69"/>
      <c r="D1" s="69"/>
      <c r="E1" s="69"/>
      <c r="F1" s="69"/>
      <c r="G1" s="69"/>
      <c r="H1" s="69"/>
      <c r="I1" s="69"/>
      <c r="J1" s="69"/>
      <c r="K1" s="69"/>
      <c r="L1" s="69"/>
      <c r="M1" s="69"/>
      <c r="N1" s="69"/>
    </row>
    <row r="2" spans="2:22" ht="18.75" customHeight="1" x14ac:dyDescent="0.25">
      <c r="B2" s="262" t="s">
        <v>0</v>
      </c>
      <c r="C2" s="263"/>
      <c r="D2" s="253" t="s">
        <v>1</v>
      </c>
      <c r="E2" s="254"/>
      <c r="F2" s="254"/>
      <c r="G2" s="254"/>
      <c r="H2" s="254"/>
      <c r="I2" s="254"/>
      <c r="J2" s="254"/>
      <c r="K2" s="254"/>
      <c r="L2" s="255"/>
      <c r="M2" s="268" t="s">
        <v>2</v>
      </c>
      <c r="N2" s="269"/>
      <c r="V2" s="235" t="s">
        <v>3</v>
      </c>
    </row>
    <row r="3" spans="2:22" ht="29.25" customHeight="1" x14ac:dyDescent="0.25">
      <c r="B3" s="264"/>
      <c r="C3" s="265"/>
      <c r="D3" s="256"/>
      <c r="E3" s="257"/>
      <c r="F3" s="257"/>
      <c r="G3" s="257"/>
      <c r="H3" s="257"/>
      <c r="I3" s="257"/>
      <c r="J3" s="257"/>
      <c r="K3" s="257"/>
      <c r="L3" s="258"/>
      <c r="M3" s="270" t="s">
        <v>4</v>
      </c>
      <c r="N3" s="271"/>
    </row>
    <row r="4" spans="2:22" ht="29.25" customHeight="1" x14ac:dyDescent="0.25">
      <c r="B4" s="264"/>
      <c r="C4" s="265"/>
      <c r="D4" s="256"/>
      <c r="E4" s="257"/>
      <c r="F4" s="257"/>
      <c r="G4" s="257"/>
      <c r="H4" s="257"/>
      <c r="I4" s="257"/>
      <c r="J4" s="257"/>
      <c r="K4" s="257"/>
      <c r="L4" s="258"/>
      <c r="M4" s="270" t="s">
        <v>5</v>
      </c>
      <c r="N4" s="271"/>
    </row>
    <row r="5" spans="2:22" ht="29.25" customHeight="1" thickBot="1" x14ac:dyDescent="0.3">
      <c r="B5" s="266"/>
      <c r="C5" s="267"/>
      <c r="D5" s="259"/>
      <c r="E5" s="260"/>
      <c r="F5" s="260"/>
      <c r="G5" s="260"/>
      <c r="H5" s="260"/>
      <c r="I5" s="260"/>
      <c r="J5" s="260"/>
      <c r="K5" s="260"/>
      <c r="L5" s="261"/>
      <c r="M5" s="272" t="s">
        <v>6</v>
      </c>
      <c r="N5" s="273"/>
    </row>
    <row r="6" spans="2:22" ht="7.5" customHeight="1" thickBot="1" x14ac:dyDescent="0.3"/>
    <row r="7" spans="2:22" x14ac:dyDescent="0.25">
      <c r="B7" s="130"/>
      <c r="C7" s="131"/>
      <c r="D7" s="131"/>
      <c r="E7" s="131"/>
      <c r="F7" s="131"/>
      <c r="G7" s="131"/>
      <c r="H7" s="131"/>
      <c r="I7" s="131"/>
      <c r="J7" s="131"/>
      <c r="K7" s="131"/>
      <c r="L7" s="131"/>
      <c r="M7" s="131"/>
      <c r="N7" s="132"/>
    </row>
    <row r="8" spans="2:22" x14ac:dyDescent="0.25">
      <c r="B8" s="133"/>
      <c r="N8" s="134"/>
    </row>
    <row r="9" spans="2:22" x14ac:dyDescent="0.25">
      <c r="B9" s="133"/>
      <c r="N9" s="134"/>
    </row>
    <row r="10" spans="2:22" x14ac:dyDescent="0.25">
      <c r="B10" s="133"/>
      <c r="N10" s="134"/>
    </row>
    <row r="11" spans="2:22" x14ac:dyDescent="0.25">
      <c r="B11" s="133"/>
      <c r="N11" s="134"/>
    </row>
    <row r="12" spans="2:22" x14ac:dyDescent="0.25">
      <c r="B12" s="133"/>
      <c r="N12" s="134"/>
    </row>
    <row r="13" spans="2:22" x14ac:dyDescent="0.25">
      <c r="B13" s="133"/>
      <c r="N13" s="134"/>
    </row>
    <row r="14" spans="2:22" x14ac:dyDescent="0.25">
      <c r="B14" s="133"/>
      <c r="N14" s="134"/>
    </row>
    <row r="15" spans="2:22" x14ac:dyDescent="0.25">
      <c r="B15" s="133"/>
      <c r="N15" s="134"/>
    </row>
    <row r="16" spans="2:22" ht="21" customHeight="1" x14ac:dyDescent="0.25">
      <c r="B16" s="133"/>
      <c r="N16" s="134"/>
    </row>
    <row r="17" spans="2:14" ht="18.75" customHeight="1" x14ac:dyDescent="0.25">
      <c r="B17" s="133"/>
      <c r="N17" s="134"/>
    </row>
    <row r="18" spans="2:14" ht="17.25" customHeight="1" x14ac:dyDescent="0.25">
      <c r="B18" s="133"/>
      <c r="N18" s="134"/>
    </row>
    <row r="19" spans="2:14" ht="18.75" customHeight="1" x14ac:dyDescent="0.25">
      <c r="B19" s="133"/>
      <c r="N19" s="134"/>
    </row>
    <row r="20" spans="2:14" ht="21" customHeight="1" x14ac:dyDescent="0.25">
      <c r="B20" s="133"/>
      <c r="N20" s="134"/>
    </row>
    <row r="21" spans="2:14" x14ac:dyDescent="0.25">
      <c r="B21" s="133"/>
      <c r="N21" s="134"/>
    </row>
    <row r="22" spans="2:14" x14ac:dyDescent="0.25">
      <c r="B22" s="133"/>
      <c r="N22" s="134"/>
    </row>
    <row r="23" spans="2:14" x14ac:dyDescent="0.25">
      <c r="B23" s="133"/>
      <c r="N23" s="134"/>
    </row>
    <row r="24" spans="2:14" x14ac:dyDescent="0.25">
      <c r="B24" s="133"/>
      <c r="N24" s="134"/>
    </row>
    <row r="25" spans="2:14" x14ac:dyDescent="0.25">
      <c r="B25" s="133"/>
      <c r="N25" s="134"/>
    </row>
    <row r="26" spans="2:14" x14ac:dyDescent="0.25">
      <c r="B26" s="133"/>
      <c r="N26" s="134"/>
    </row>
    <row r="27" spans="2:14" x14ac:dyDescent="0.25">
      <c r="B27" s="133"/>
      <c r="N27" s="134"/>
    </row>
    <row r="28" spans="2:14" x14ac:dyDescent="0.25">
      <c r="B28" s="133"/>
      <c r="N28" s="134"/>
    </row>
    <row r="29" spans="2:14" x14ac:dyDescent="0.25">
      <c r="B29" s="133"/>
      <c r="N29" s="134"/>
    </row>
    <row r="30" spans="2:14" x14ac:dyDescent="0.25">
      <c r="B30" s="133"/>
      <c r="N30" s="134"/>
    </row>
    <row r="31" spans="2:14" x14ac:dyDescent="0.25">
      <c r="B31" s="133"/>
      <c r="D31" s="252" t="s">
        <v>7</v>
      </c>
      <c r="E31" s="252"/>
      <c r="N31" s="134"/>
    </row>
    <row r="32" spans="2:14" x14ac:dyDescent="0.25">
      <c r="B32" s="133"/>
      <c r="D32" s="252"/>
      <c r="E32" s="252"/>
      <c r="N32" s="134"/>
    </row>
    <row r="33" spans="2:14" x14ac:dyDescent="0.25">
      <c r="B33" s="133"/>
      <c r="N33" s="134"/>
    </row>
    <row r="34" spans="2:14" x14ac:dyDescent="0.25">
      <c r="B34" s="133"/>
      <c r="N34" s="134"/>
    </row>
    <row r="35" spans="2:14" x14ac:dyDescent="0.25">
      <c r="B35" s="133"/>
      <c r="N35" s="134"/>
    </row>
    <row r="36" spans="2:14" x14ac:dyDescent="0.25">
      <c r="B36" s="133"/>
      <c r="N36" s="134"/>
    </row>
    <row r="37" spans="2:14" x14ac:dyDescent="0.25">
      <c r="B37" s="133"/>
      <c r="N37" s="134"/>
    </row>
    <row r="38" spans="2:14" ht="15.75" thickBot="1" x14ac:dyDescent="0.3">
      <c r="B38" s="135"/>
      <c r="C38" s="136"/>
      <c r="D38" s="136"/>
      <c r="E38" s="136"/>
      <c r="F38" s="136"/>
      <c r="G38" s="136"/>
      <c r="H38" s="136"/>
      <c r="I38" s="136"/>
      <c r="J38" s="136"/>
      <c r="K38" s="136"/>
      <c r="L38" s="136"/>
      <c r="M38" s="136"/>
      <c r="N38" s="137"/>
    </row>
  </sheetData>
  <mergeCells count="7">
    <mergeCell ref="D31:E32"/>
    <mergeCell ref="D2:L5"/>
    <mergeCell ref="B2:C5"/>
    <mergeCell ref="M2:N2"/>
    <mergeCell ref="M3:N3"/>
    <mergeCell ref="M4:N4"/>
    <mergeCell ref="M5:N5"/>
  </mergeCells>
  <hyperlinks>
    <hyperlink ref="V2" r:id="rId1" xr:uid="{596B849F-2E1C-4A0F-AB27-862F2AA66186}"/>
  </hyperlinks>
  <pageMargins left="0.7" right="0.7" top="0.75" bottom="0.75" header="0.3" footer="0.3"/>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EE6B74-ADCA-4D45-89D2-2E16E9989916}">
  <dimension ref="A1"/>
  <sheetViews>
    <sheetView topLeftCell="A4" workbookViewId="0">
      <selection activeCell="C28" sqref="C28"/>
    </sheetView>
  </sheetViews>
  <sheetFormatPr baseColWidth="10" defaultColWidth="11.42578125" defaultRowHeight="15" x14ac:dyDescent="0.25"/>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J45"/>
  <sheetViews>
    <sheetView topLeftCell="A7" zoomScale="80" zoomScaleNormal="80" workbookViewId="0">
      <selection activeCell="E21" sqref="E21:F21"/>
    </sheetView>
  </sheetViews>
  <sheetFormatPr baseColWidth="10" defaultColWidth="11.42578125" defaultRowHeight="15" x14ac:dyDescent="0.25"/>
  <cols>
    <col min="1" max="1" width="2.85546875" style="69" customWidth="1"/>
    <col min="2" max="3" width="24.7109375" style="69" customWidth="1"/>
    <col min="4" max="4" width="16" style="69" customWidth="1"/>
    <col min="5" max="5" width="24.7109375" style="69" customWidth="1"/>
    <col min="6" max="6" width="27.7109375" style="69" customWidth="1"/>
    <col min="7" max="8" width="24.7109375" style="69" customWidth="1"/>
    <col min="9" max="10" width="11.42578125" style="146"/>
    <col min="11" max="16384" width="11.42578125" style="69"/>
  </cols>
  <sheetData>
    <row r="1" spans="2:10" ht="15.75" thickBot="1" x14ac:dyDescent="0.3"/>
    <row r="2" spans="2:10" ht="18" customHeight="1" x14ac:dyDescent="0.25">
      <c r="B2" s="562" t="s">
        <v>301</v>
      </c>
      <c r="C2" s="563"/>
      <c r="D2" s="563"/>
      <c r="E2" s="563"/>
      <c r="F2" s="563"/>
      <c r="G2" s="563"/>
      <c r="H2" s="564"/>
      <c r="J2" s="147" t="s">
        <v>19</v>
      </c>
    </row>
    <row r="3" spans="2:10" ht="20.25" x14ac:dyDescent="0.25">
      <c r="B3" s="70"/>
      <c r="C3" s="71"/>
      <c r="D3" s="71"/>
      <c r="E3" s="71"/>
      <c r="F3" s="71"/>
      <c r="G3" s="71"/>
      <c r="H3" s="72"/>
      <c r="J3" s="147"/>
    </row>
    <row r="4" spans="2:10" ht="63" customHeight="1" x14ac:dyDescent="0.25">
      <c r="B4" s="565" t="s">
        <v>302</v>
      </c>
      <c r="C4" s="566"/>
      <c r="D4" s="566"/>
      <c r="E4" s="566"/>
      <c r="F4" s="566"/>
      <c r="G4" s="566"/>
      <c r="H4" s="567"/>
    </row>
    <row r="5" spans="2:10" ht="63" customHeight="1" x14ac:dyDescent="0.25">
      <c r="B5" s="568"/>
      <c r="C5" s="569"/>
      <c r="D5" s="569"/>
      <c r="E5" s="569"/>
      <c r="F5" s="569"/>
      <c r="G5" s="569"/>
      <c r="H5" s="570"/>
    </row>
    <row r="6" spans="2:10" ht="16.5" x14ac:dyDescent="0.25">
      <c r="B6" s="571" t="s">
        <v>303</v>
      </c>
      <c r="C6" s="572"/>
      <c r="D6" s="572"/>
      <c r="E6" s="572"/>
      <c r="F6" s="572"/>
      <c r="G6" s="572"/>
      <c r="H6" s="573"/>
    </row>
    <row r="7" spans="2:10" ht="95.25" customHeight="1" x14ac:dyDescent="0.25">
      <c r="B7" s="581" t="s">
        <v>304</v>
      </c>
      <c r="C7" s="582"/>
      <c r="D7" s="582"/>
      <c r="E7" s="582"/>
      <c r="F7" s="582"/>
      <c r="G7" s="582"/>
      <c r="H7" s="583"/>
    </row>
    <row r="8" spans="2:10" ht="16.5" x14ac:dyDescent="0.25">
      <c r="B8" s="102"/>
      <c r="C8" s="103"/>
      <c r="D8" s="103"/>
      <c r="E8" s="103"/>
      <c r="F8" s="103"/>
      <c r="G8" s="103"/>
      <c r="H8" s="104"/>
    </row>
    <row r="9" spans="2:10" ht="16.5" customHeight="1" x14ac:dyDescent="0.25">
      <c r="B9" s="574" t="s">
        <v>305</v>
      </c>
      <c r="C9" s="575"/>
      <c r="D9" s="575"/>
      <c r="E9" s="575"/>
      <c r="F9" s="575"/>
      <c r="G9" s="575"/>
      <c r="H9" s="576"/>
    </row>
    <row r="10" spans="2:10" ht="44.25" customHeight="1" x14ac:dyDescent="0.25">
      <c r="B10" s="574"/>
      <c r="C10" s="575"/>
      <c r="D10" s="575"/>
      <c r="E10" s="575"/>
      <c r="F10" s="575"/>
      <c r="G10" s="575"/>
      <c r="H10" s="576"/>
    </row>
    <row r="11" spans="2:10" ht="15.75" thickBot="1" x14ac:dyDescent="0.3">
      <c r="B11" s="91"/>
      <c r="C11" s="94"/>
      <c r="D11" s="99"/>
      <c r="E11" s="100"/>
      <c r="F11" s="100"/>
      <c r="G11" s="101"/>
      <c r="H11" s="95"/>
    </row>
    <row r="12" spans="2:10" ht="15.75" thickTop="1" x14ac:dyDescent="0.25">
      <c r="B12" s="91"/>
      <c r="C12" s="577" t="s">
        <v>306</v>
      </c>
      <c r="D12" s="578"/>
      <c r="E12" s="579" t="s">
        <v>307</v>
      </c>
      <c r="F12" s="580"/>
      <c r="G12" s="94"/>
      <c r="H12" s="95"/>
    </row>
    <row r="13" spans="2:10" ht="35.25" customHeight="1" x14ac:dyDescent="0.25">
      <c r="B13" s="91"/>
      <c r="C13" s="584" t="s">
        <v>308</v>
      </c>
      <c r="D13" s="585"/>
      <c r="E13" s="586" t="s">
        <v>309</v>
      </c>
      <c r="F13" s="587"/>
      <c r="G13" s="94"/>
      <c r="H13" s="95"/>
    </row>
    <row r="14" spans="2:10" ht="17.25" customHeight="1" x14ac:dyDescent="0.25">
      <c r="B14" s="91"/>
      <c r="C14" s="584" t="s">
        <v>310</v>
      </c>
      <c r="D14" s="585"/>
      <c r="E14" s="586" t="s">
        <v>311</v>
      </c>
      <c r="F14" s="587"/>
      <c r="G14" s="94"/>
      <c r="H14" s="95"/>
    </row>
    <row r="15" spans="2:10" ht="19.5" customHeight="1" x14ac:dyDescent="0.25">
      <c r="B15" s="91"/>
      <c r="C15" s="584" t="s">
        <v>312</v>
      </c>
      <c r="D15" s="585"/>
      <c r="E15" s="586" t="s">
        <v>313</v>
      </c>
      <c r="F15" s="587"/>
      <c r="G15" s="94"/>
      <c r="H15" s="95"/>
    </row>
    <row r="16" spans="2:10" ht="69.75" customHeight="1" x14ac:dyDescent="0.25">
      <c r="B16" s="91"/>
      <c r="C16" s="584" t="s">
        <v>314</v>
      </c>
      <c r="D16" s="585"/>
      <c r="E16" s="586" t="s">
        <v>315</v>
      </c>
      <c r="F16" s="587"/>
      <c r="G16" s="94"/>
      <c r="H16" s="95"/>
    </row>
    <row r="17" spans="2:8" ht="34.5" customHeight="1" x14ac:dyDescent="0.25">
      <c r="B17" s="91"/>
      <c r="C17" s="588" t="s">
        <v>59</v>
      </c>
      <c r="D17" s="589"/>
      <c r="E17" s="590" t="s">
        <v>316</v>
      </c>
      <c r="F17" s="591"/>
      <c r="G17" s="94"/>
      <c r="H17" s="95"/>
    </row>
    <row r="18" spans="2:8" ht="27.75" customHeight="1" x14ac:dyDescent="0.25">
      <c r="B18" s="91"/>
      <c r="C18" s="588" t="s">
        <v>317</v>
      </c>
      <c r="D18" s="589"/>
      <c r="E18" s="590" t="s">
        <v>318</v>
      </c>
      <c r="F18" s="591"/>
      <c r="G18" s="94"/>
      <c r="H18" s="95"/>
    </row>
    <row r="19" spans="2:8" ht="28.5" customHeight="1" x14ac:dyDescent="0.25">
      <c r="B19" s="91"/>
      <c r="C19" s="588" t="s">
        <v>319</v>
      </c>
      <c r="D19" s="589"/>
      <c r="E19" s="590" t="s">
        <v>320</v>
      </c>
      <c r="F19" s="591"/>
      <c r="G19" s="94"/>
      <c r="H19" s="95"/>
    </row>
    <row r="20" spans="2:8" ht="72.75" customHeight="1" x14ac:dyDescent="0.25">
      <c r="B20" s="91"/>
      <c r="C20" s="588" t="s">
        <v>66</v>
      </c>
      <c r="D20" s="589"/>
      <c r="E20" s="590" t="s">
        <v>321</v>
      </c>
      <c r="F20" s="591"/>
      <c r="G20" s="94"/>
      <c r="H20" s="95"/>
    </row>
    <row r="21" spans="2:8" ht="64.5" customHeight="1" x14ac:dyDescent="0.25">
      <c r="B21" s="91"/>
      <c r="C21" s="588" t="s">
        <v>67</v>
      </c>
      <c r="D21" s="589"/>
      <c r="E21" s="590" t="s">
        <v>322</v>
      </c>
      <c r="F21" s="591"/>
      <c r="G21" s="94"/>
      <c r="H21" s="95"/>
    </row>
    <row r="22" spans="2:8" ht="71.25" customHeight="1" x14ac:dyDescent="0.25">
      <c r="B22" s="91"/>
      <c r="C22" s="588" t="s">
        <v>323</v>
      </c>
      <c r="D22" s="589"/>
      <c r="E22" s="590" t="s">
        <v>324</v>
      </c>
      <c r="F22" s="591"/>
      <c r="G22" s="94"/>
      <c r="H22" s="95"/>
    </row>
    <row r="23" spans="2:8" ht="55.5" customHeight="1" x14ac:dyDescent="0.25">
      <c r="B23" s="91"/>
      <c r="C23" s="595" t="s">
        <v>325</v>
      </c>
      <c r="D23" s="596"/>
      <c r="E23" s="590" t="s">
        <v>326</v>
      </c>
      <c r="F23" s="591"/>
      <c r="G23" s="94"/>
      <c r="H23" s="95"/>
    </row>
    <row r="24" spans="2:8" ht="42" customHeight="1" x14ac:dyDescent="0.25">
      <c r="B24" s="91"/>
      <c r="C24" s="595" t="s">
        <v>74</v>
      </c>
      <c r="D24" s="596"/>
      <c r="E24" s="590" t="s">
        <v>327</v>
      </c>
      <c r="F24" s="591"/>
      <c r="G24" s="94"/>
      <c r="H24" s="95"/>
    </row>
    <row r="25" spans="2:8" ht="59.25" customHeight="1" x14ac:dyDescent="0.25">
      <c r="B25" s="91"/>
      <c r="C25" s="595" t="s">
        <v>76</v>
      </c>
      <c r="D25" s="596"/>
      <c r="E25" s="590" t="s">
        <v>328</v>
      </c>
      <c r="F25" s="591"/>
      <c r="G25" s="94"/>
      <c r="H25" s="95"/>
    </row>
    <row r="26" spans="2:8" ht="23.25" customHeight="1" x14ac:dyDescent="0.25">
      <c r="B26" s="91"/>
      <c r="C26" s="595" t="s">
        <v>78</v>
      </c>
      <c r="D26" s="596"/>
      <c r="E26" s="590" t="s">
        <v>329</v>
      </c>
      <c r="F26" s="591"/>
      <c r="G26" s="94"/>
      <c r="H26" s="95"/>
    </row>
    <row r="27" spans="2:8" ht="30.75" customHeight="1" x14ac:dyDescent="0.25">
      <c r="B27" s="91"/>
      <c r="C27" s="595" t="s">
        <v>330</v>
      </c>
      <c r="D27" s="596"/>
      <c r="E27" s="590" t="s">
        <v>331</v>
      </c>
      <c r="F27" s="591"/>
      <c r="G27" s="94"/>
      <c r="H27" s="95"/>
    </row>
    <row r="28" spans="2:8" ht="35.25" customHeight="1" x14ac:dyDescent="0.25">
      <c r="B28" s="91"/>
      <c r="C28" s="595" t="s">
        <v>332</v>
      </c>
      <c r="D28" s="596"/>
      <c r="E28" s="590" t="s">
        <v>333</v>
      </c>
      <c r="F28" s="591"/>
      <c r="G28" s="94"/>
      <c r="H28" s="95"/>
    </row>
    <row r="29" spans="2:8" ht="33" customHeight="1" x14ac:dyDescent="0.25">
      <c r="B29" s="91"/>
      <c r="C29" s="595" t="s">
        <v>332</v>
      </c>
      <c r="D29" s="596"/>
      <c r="E29" s="590" t="s">
        <v>333</v>
      </c>
      <c r="F29" s="591"/>
      <c r="G29" s="94"/>
      <c r="H29" s="95"/>
    </row>
    <row r="30" spans="2:8" ht="30" customHeight="1" x14ac:dyDescent="0.25">
      <c r="B30" s="91"/>
      <c r="C30" s="595" t="s">
        <v>334</v>
      </c>
      <c r="D30" s="596"/>
      <c r="E30" s="590" t="s">
        <v>335</v>
      </c>
      <c r="F30" s="591"/>
      <c r="G30" s="94"/>
      <c r="H30" s="95"/>
    </row>
    <row r="31" spans="2:8" ht="35.25" customHeight="1" x14ac:dyDescent="0.25">
      <c r="B31" s="91"/>
      <c r="C31" s="595" t="s">
        <v>336</v>
      </c>
      <c r="D31" s="596"/>
      <c r="E31" s="590" t="s">
        <v>337</v>
      </c>
      <c r="F31" s="591"/>
      <c r="G31" s="94"/>
      <c r="H31" s="95"/>
    </row>
    <row r="32" spans="2:8" ht="31.5" customHeight="1" x14ac:dyDescent="0.25">
      <c r="B32" s="91"/>
      <c r="C32" s="595" t="s">
        <v>338</v>
      </c>
      <c r="D32" s="596"/>
      <c r="E32" s="590" t="s">
        <v>339</v>
      </c>
      <c r="F32" s="591"/>
      <c r="G32" s="94"/>
      <c r="H32" s="95"/>
    </row>
    <row r="33" spans="2:8" ht="35.25" customHeight="1" x14ac:dyDescent="0.25">
      <c r="B33" s="91"/>
      <c r="C33" s="595" t="s">
        <v>340</v>
      </c>
      <c r="D33" s="596"/>
      <c r="E33" s="590" t="s">
        <v>341</v>
      </c>
      <c r="F33" s="591"/>
      <c r="G33" s="94"/>
      <c r="H33" s="95"/>
    </row>
    <row r="34" spans="2:8" ht="59.25" customHeight="1" x14ac:dyDescent="0.25">
      <c r="B34" s="91"/>
      <c r="C34" s="595" t="s">
        <v>342</v>
      </c>
      <c r="D34" s="596"/>
      <c r="E34" s="590" t="s">
        <v>343</v>
      </c>
      <c r="F34" s="591"/>
      <c r="G34" s="94"/>
      <c r="H34" s="95"/>
    </row>
    <row r="35" spans="2:8" ht="29.25" customHeight="1" x14ac:dyDescent="0.25">
      <c r="B35" s="91"/>
      <c r="C35" s="595" t="s">
        <v>84</v>
      </c>
      <c r="D35" s="596"/>
      <c r="E35" s="590" t="s">
        <v>344</v>
      </c>
      <c r="F35" s="591"/>
      <c r="G35" s="94"/>
      <c r="H35" s="95"/>
    </row>
    <row r="36" spans="2:8" ht="82.5" customHeight="1" x14ac:dyDescent="0.25">
      <c r="B36" s="91"/>
      <c r="C36" s="595" t="s">
        <v>345</v>
      </c>
      <c r="D36" s="596"/>
      <c r="E36" s="590" t="s">
        <v>346</v>
      </c>
      <c r="F36" s="591"/>
      <c r="G36" s="94"/>
      <c r="H36" s="95"/>
    </row>
    <row r="37" spans="2:8" ht="46.5" customHeight="1" x14ac:dyDescent="0.25">
      <c r="B37" s="91"/>
      <c r="C37" s="595" t="s">
        <v>90</v>
      </c>
      <c r="D37" s="596"/>
      <c r="E37" s="590" t="s">
        <v>347</v>
      </c>
      <c r="F37" s="591"/>
      <c r="G37" s="94"/>
      <c r="H37" s="95"/>
    </row>
    <row r="38" spans="2:8" ht="6.75" customHeight="1" thickBot="1" x14ac:dyDescent="0.3">
      <c r="B38" s="91"/>
      <c r="C38" s="597"/>
      <c r="D38" s="598"/>
      <c r="E38" s="599"/>
      <c r="F38" s="600"/>
      <c r="G38" s="94"/>
      <c r="H38" s="95"/>
    </row>
    <row r="39" spans="2:8" ht="15.75" thickTop="1" x14ac:dyDescent="0.25">
      <c r="B39" s="91"/>
      <c r="C39" s="92"/>
      <c r="D39" s="92"/>
      <c r="E39" s="93"/>
      <c r="F39" s="93"/>
      <c r="G39" s="94"/>
      <c r="H39" s="95"/>
    </row>
    <row r="40" spans="2:8" ht="21" customHeight="1" x14ac:dyDescent="0.25">
      <c r="B40" s="592" t="s">
        <v>348</v>
      </c>
      <c r="C40" s="593"/>
      <c r="D40" s="593"/>
      <c r="E40" s="593"/>
      <c r="F40" s="593"/>
      <c r="G40" s="593"/>
      <c r="H40" s="594"/>
    </row>
    <row r="41" spans="2:8" ht="20.25" customHeight="1" x14ac:dyDescent="0.25">
      <c r="B41" s="592" t="s">
        <v>349</v>
      </c>
      <c r="C41" s="593"/>
      <c r="D41" s="593"/>
      <c r="E41" s="593"/>
      <c r="F41" s="593"/>
      <c r="G41" s="593"/>
      <c r="H41" s="594"/>
    </row>
    <row r="42" spans="2:8" ht="20.25" customHeight="1" x14ac:dyDescent="0.25">
      <c r="B42" s="592" t="s">
        <v>350</v>
      </c>
      <c r="C42" s="593"/>
      <c r="D42" s="593"/>
      <c r="E42" s="593"/>
      <c r="F42" s="593"/>
      <c r="G42" s="593"/>
      <c r="H42" s="594"/>
    </row>
    <row r="43" spans="2:8" ht="20.25" customHeight="1" x14ac:dyDescent="0.25">
      <c r="B43" s="592" t="s">
        <v>351</v>
      </c>
      <c r="C43" s="593"/>
      <c r="D43" s="593"/>
      <c r="E43" s="593"/>
      <c r="F43" s="593"/>
      <c r="G43" s="593"/>
      <c r="H43" s="594"/>
    </row>
    <row r="44" spans="2:8" ht="15" customHeight="1" x14ac:dyDescent="0.25">
      <c r="B44" s="592" t="s">
        <v>352</v>
      </c>
      <c r="C44" s="593"/>
      <c r="D44" s="593"/>
      <c r="E44" s="593"/>
      <c r="F44" s="593"/>
      <c r="G44" s="593"/>
      <c r="H44" s="594"/>
    </row>
    <row r="45" spans="2:8" ht="15.75" thickBot="1" x14ac:dyDescent="0.3">
      <c r="B45" s="96"/>
      <c r="C45" s="97"/>
      <c r="D45" s="97"/>
      <c r="E45" s="97"/>
      <c r="F45" s="97"/>
      <c r="G45" s="97"/>
      <c r="H45" s="98"/>
    </row>
  </sheetData>
  <mergeCells count="64">
    <mergeCell ref="E28:F28"/>
    <mergeCell ref="C28:D28"/>
    <mergeCell ref="C16:D16"/>
    <mergeCell ref="E16:F16"/>
    <mergeCell ref="C14:D14"/>
    <mergeCell ref="E14:F14"/>
    <mergeCell ref="C15:D15"/>
    <mergeCell ref="E15:F15"/>
    <mergeCell ref="E22:F22"/>
    <mergeCell ref="C22:D22"/>
    <mergeCell ref="C25:D25"/>
    <mergeCell ref="E25:F25"/>
    <mergeCell ref="B41:H41"/>
    <mergeCell ref="C38:D38"/>
    <mergeCell ref="E38:F38"/>
    <mergeCell ref="C37:D37"/>
    <mergeCell ref="E37:F37"/>
    <mergeCell ref="C33:D33"/>
    <mergeCell ref="B40:H40"/>
    <mergeCell ref="C29:D29"/>
    <mergeCell ref="E29:F29"/>
    <mergeCell ref="C30:D30"/>
    <mergeCell ref="E30:F30"/>
    <mergeCell ref="E33:F33"/>
    <mergeCell ref="C34:D34"/>
    <mergeCell ref="C35:D35"/>
    <mergeCell ref="E35:F35"/>
    <mergeCell ref="C36:D36"/>
    <mergeCell ref="E36:F36"/>
    <mergeCell ref="B42:H42"/>
    <mergeCell ref="B43:H43"/>
    <mergeCell ref="B44:H44"/>
    <mergeCell ref="E23:F23"/>
    <mergeCell ref="C23:D23"/>
    <mergeCell ref="C24:D24"/>
    <mergeCell ref="E24:F24"/>
    <mergeCell ref="C26:D26"/>
    <mergeCell ref="E26:F26"/>
    <mergeCell ref="E34:F34"/>
    <mergeCell ref="C32:D32"/>
    <mergeCell ref="C31:D31"/>
    <mergeCell ref="E31:F31"/>
    <mergeCell ref="E32:F32"/>
    <mergeCell ref="C27:D27"/>
    <mergeCell ref="E27:F27"/>
    <mergeCell ref="C13:D13"/>
    <mergeCell ref="E13:F13"/>
    <mergeCell ref="C17:D17"/>
    <mergeCell ref="E17:F17"/>
    <mergeCell ref="C21:D21"/>
    <mergeCell ref="C18:D18"/>
    <mergeCell ref="C19:D19"/>
    <mergeCell ref="C20:D20"/>
    <mergeCell ref="E18:F18"/>
    <mergeCell ref="E19:F19"/>
    <mergeCell ref="E20:F20"/>
    <mergeCell ref="E21:F21"/>
    <mergeCell ref="B2:H2"/>
    <mergeCell ref="B4:H5"/>
    <mergeCell ref="B6:H6"/>
    <mergeCell ref="B9:H10"/>
    <mergeCell ref="C12:D12"/>
    <mergeCell ref="E12:F12"/>
    <mergeCell ref="B7:H7"/>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5D23AD-D0F9-4C40-A8DE-4FB1E3367B36}">
  <dimension ref="A1"/>
  <sheetViews>
    <sheetView workbookViewId="0">
      <selection activeCell="A2" sqref="A2"/>
    </sheetView>
  </sheetViews>
  <sheetFormatPr baseColWidth="10" defaultColWidth="11.42578125" defaultRowHeight="15" x14ac:dyDescent="0.25"/>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9"/>
  <sheetViews>
    <sheetView workbookViewId="0">
      <selection activeCell="C1" sqref="C1:D7"/>
    </sheetView>
  </sheetViews>
  <sheetFormatPr baseColWidth="10" defaultColWidth="11.42578125" defaultRowHeight="15" x14ac:dyDescent="0.25"/>
  <sheetData>
    <row r="1" spans="1:4" x14ac:dyDescent="0.25">
      <c r="A1" t="s">
        <v>353</v>
      </c>
      <c r="B1" t="s">
        <v>61</v>
      </c>
      <c r="C1" t="s">
        <v>170</v>
      </c>
      <c r="D1" t="s">
        <v>171</v>
      </c>
    </row>
    <row r="2" spans="1:4" x14ac:dyDescent="0.25">
      <c r="A2" t="s">
        <v>219</v>
      </c>
      <c r="B2" t="s">
        <v>175</v>
      </c>
      <c r="C2" t="s">
        <v>151</v>
      </c>
      <c r="D2" t="s">
        <v>139</v>
      </c>
    </row>
    <row r="3" spans="1:4" x14ac:dyDescent="0.25">
      <c r="A3" t="s">
        <v>181</v>
      </c>
      <c r="B3" t="s">
        <v>184</v>
      </c>
      <c r="C3" t="s">
        <v>354</v>
      </c>
      <c r="D3" t="s">
        <v>152</v>
      </c>
    </row>
    <row r="4" spans="1:4" x14ac:dyDescent="0.25">
      <c r="A4" t="s">
        <v>191</v>
      </c>
      <c r="B4" t="s">
        <v>195</v>
      </c>
      <c r="C4" t="s">
        <v>138</v>
      </c>
      <c r="D4" t="s">
        <v>197</v>
      </c>
    </row>
    <row r="5" spans="1:4" x14ac:dyDescent="0.25">
      <c r="A5" t="s">
        <v>184</v>
      </c>
      <c r="B5" t="s">
        <v>107</v>
      </c>
      <c r="C5" t="s">
        <v>355</v>
      </c>
      <c r="D5" t="s">
        <v>113</v>
      </c>
    </row>
    <row r="6" spans="1:4" x14ac:dyDescent="0.25">
      <c r="A6" t="s">
        <v>104</v>
      </c>
      <c r="B6" t="s">
        <v>208</v>
      </c>
      <c r="C6" t="s">
        <v>113</v>
      </c>
    </row>
    <row r="7" spans="1:4" x14ac:dyDescent="0.25">
      <c r="A7" t="s">
        <v>145</v>
      </c>
      <c r="B7" t="s">
        <v>146</v>
      </c>
    </row>
    <row r="8" spans="1:4" x14ac:dyDescent="0.25">
      <c r="A8" t="s">
        <v>356</v>
      </c>
    </row>
    <row r="9" spans="1:4" x14ac:dyDescent="0.25">
      <c r="A9" t="s">
        <v>205</v>
      </c>
    </row>
  </sheetData>
  <sheetProtection algorithmName="SHA-512" hashValue="v7i/xahZG2C7t5BslLITKnVU2aeqZ2qUUc7D3ggQN7269OWOf4ZVULOvpishKqJW79vwiv5Gp2BFg470cY4dqQ==" saltValue="yCXLobWCYjK/kLc7JEpQfQ==" spinCount="100000" sheet="1" objects="1" scenarios="1"/>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8E4F20-77D0-45EE-8721-DBEDA5C1039C}">
  <dimension ref="A1"/>
  <sheetViews>
    <sheetView workbookViewId="0"/>
  </sheetViews>
  <sheetFormatPr baseColWidth="10" defaultColWidth="11.42578125" defaultRowHeight="15" x14ac:dyDescent="0.25"/>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8205CF-70CE-455B-A0D2-D128EF36312F}">
  <dimension ref="B1:L26"/>
  <sheetViews>
    <sheetView showGridLines="0" view="pageBreakPreview" zoomScaleNormal="100" zoomScaleSheetLayoutView="100" workbookViewId="0">
      <selection activeCell="B2" sqref="B2:K5"/>
    </sheetView>
  </sheetViews>
  <sheetFormatPr baseColWidth="10" defaultColWidth="11.42578125" defaultRowHeight="15" x14ac:dyDescent="0.25"/>
  <cols>
    <col min="1" max="1" width="2.5703125" style="69" customWidth="1"/>
    <col min="2" max="2" width="33.28515625" style="69" customWidth="1"/>
    <col min="3" max="4" width="11.42578125" style="69"/>
    <col min="5" max="5" width="5.7109375" style="69" customWidth="1"/>
    <col min="6" max="6" width="16.28515625" style="69" customWidth="1"/>
    <col min="7" max="7" width="11.42578125" style="69"/>
    <col min="8" max="8" width="13.85546875" style="69" customWidth="1"/>
    <col min="9" max="9" width="14.140625" style="69" customWidth="1"/>
    <col min="10" max="10" width="14.85546875" style="69" customWidth="1"/>
    <col min="11" max="11" width="7.5703125" style="69" customWidth="1"/>
    <col min="12" max="12" width="2.140625" style="69" customWidth="1"/>
    <col min="13" max="16384" width="11.42578125" style="69"/>
  </cols>
  <sheetData>
    <row r="1" spans="2:11" ht="6" customHeight="1" thickBot="1" x14ac:dyDescent="0.3"/>
    <row r="2" spans="2:11" ht="15" customHeight="1" x14ac:dyDescent="0.25">
      <c r="B2" s="601" t="s">
        <v>273</v>
      </c>
      <c r="C2" s="602" t="s">
        <v>1</v>
      </c>
      <c r="D2" s="603"/>
      <c r="E2" s="603"/>
      <c r="F2" s="603"/>
      <c r="G2" s="603"/>
      <c r="H2" s="603"/>
      <c r="I2" s="603"/>
      <c r="J2" s="280" t="s">
        <v>274</v>
      </c>
      <c r="K2" s="269"/>
    </row>
    <row r="3" spans="2:11" ht="15" customHeight="1" x14ac:dyDescent="0.25">
      <c r="B3" s="555"/>
      <c r="C3" s="604"/>
      <c r="D3" s="605"/>
      <c r="E3" s="605"/>
      <c r="F3" s="605"/>
      <c r="G3" s="605"/>
      <c r="H3" s="605"/>
      <c r="I3" s="605"/>
      <c r="J3" s="281" t="s">
        <v>4</v>
      </c>
      <c r="K3" s="271"/>
    </row>
    <row r="4" spans="2:11" ht="15" customHeight="1" x14ac:dyDescent="0.25">
      <c r="B4" s="555"/>
      <c r="C4" s="604"/>
      <c r="D4" s="605"/>
      <c r="E4" s="605"/>
      <c r="F4" s="605"/>
      <c r="G4" s="605"/>
      <c r="H4" s="605"/>
      <c r="I4" s="605"/>
      <c r="J4" s="281" t="s">
        <v>275</v>
      </c>
      <c r="K4" s="271" t="s">
        <v>275</v>
      </c>
    </row>
    <row r="5" spans="2:11" ht="15" customHeight="1" thickBot="1" x14ac:dyDescent="0.3">
      <c r="B5" s="556"/>
      <c r="C5" s="606"/>
      <c r="D5" s="607"/>
      <c r="E5" s="607"/>
      <c r="F5" s="607"/>
      <c r="G5" s="607"/>
      <c r="H5" s="607"/>
      <c r="I5" s="607"/>
      <c r="J5" s="282" t="s">
        <v>6</v>
      </c>
      <c r="K5" s="273" t="s">
        <v>6</v>
      </c>
    </row>
    <row r="6" spans="2:11" ht="15.75" thickBot="1" x14ac:dyDescent="0.3"/>
    <row r="7" spans="2:11" customFormat="1" ht="15.75" thickBot="1" x14ac:dyDescent="0.3">
      <c r="B7" s="608" t="s">
        <v>294</v>
      </c>
      <c r="C7" s="609"/>
      <c r="D7" s="610" t="s">
        <v>357</v>
      </c>
      <c r="E7" s="611"/>
      <c r="F7" s="610" t="s">
        <v>358</v>
      </c>
      <c r="G7" s="612"/>
      <c r="H7" s="612"/>
      <c r="I7" s="612"/>
      <c r="J7" s="612"/>
      <c r="K7" s="613"/>
    </row>
    <row r="8" spans="2:11" customFormat="1" ht="18" customHeight="1" thickBot="1" x14ac:dyDescent="0.3">
      <c r="B8" s="614"/>
      <c r="C8" s="615"/>
      <c r="D8" s="616">
        <v>1</v>
      </c>
      <c r="E8" s="617"/>
      <c r="F8" s="618"/>
      <c r="G8" s="618"/>
      <c r="H8" s="618"/>
      <c r="I8" s="618"/>
      <c r="J8" s="618"/>
      <c r="K8" s="619"/>
    </row>
    <row r="9" spans="2:11" customFormat="1" ht="18" customHeight="1" thickBot="1" x14ac:dyDescent="0.3">
      <c r="B9" s="614"/>
      <c r="C9" s="615"/>
      <c r="D9" s="616">
        <v>2</v>
      </c>
      <c r="E9" s="617"/>
      <c r="F9" s="618"/>
      <c r="G9" s="618"/>
      <c r="H9" s="618"/>
      <c r="I9" s="618"/>
      <c r="J9" s="618"/>
      <c r="K9" s="619"/>
    </row>
    <row r="10" spans="2:11" customFormat="1" ht="18" customHeight="1" thickBot="1" x14ac:dyDescent="0.3">
      <c r="B10" s="614"/>
      <c r="C10" s="615"/>
      <c r="D10" s="616">
        <v>3</v>
      </c>
      <c r="E10" s="617"/>
      <c r="F10" s="618"/>
      <c r="G10" s="618"/>
      <c r="H10" s="618"/>
      <c r="I10" s="618"/>
      <c r="J10" s="618"/>
      <c r="K10" s="619"/>
    </row>
    <row r="11" spans="2:11" customFormat="1" ht="18" customHeight="1" thickBot="1" x14ac:dyDescent="0.3">
      <c r="B11" s="614"/>
      <c r="C11" s="615"/>
      <c r="D11" s="616">
        <v>4</v>
      </c>
      <c r="E11" s="617"/>
      <c r="F11" s="618"/>
      <c r="G11" s="618"/>
      <c r="H11" s="618"/>
      <c r="I11" s="618"/>
      <c r="J11" s="618"/>
      <c r="K11" s="619"/>
    </row>
    <row r="12" spans="2:11" customFormat="1" ht="18" customHeight="1" thickBot="1" x14ac:dyDescent="0.3">
      <c r="B12" s="614"/>
      <c r="C12" s="615"/>
      <c r="D12" s="616">
        <v>5</v>
      </c>
      <c r="E12" s="617"/>
      <c r="F12" s="618"/>
      <c r="G12" s="618"/>
      <c r="H12" s="618"/>
      <c r="I12" s="618"/>
      <c r="J12" s="618"/>
      <c r="K12" s="619"/>
    </row>
    <row r="13" spans="2:11" customFormat="1" ht="18" customHeight="1" thickBot="1" x14ac:dyDescent="0.3">
      <c r="B13" s="614"/>
      <c r="C13" s="615"/>
      <c r="D13" s="616">
        <v>6</v>
      </c>
      <c r="E13" s="617"/>
      <c r="F13" s="618"/>
      <c r="G13" s="618"/>
      <c r="H13" s="618"/>
      <c r="I13" s="618"/>
      <c r="J13" s="618"/>
      <c r="K13" s="619"/>
    </row>
    <row r="14" spans="2:11" customFormat="1" ht="18" customHeight="1" thickBot="1" x14ac:dyDescent="0.3">
      <c r="B14" s="614"/>
      <c r="C14" s="615"/>
      <c r="D14" s="616">
        <v>7</v>
      </c>
      <c r="E14" s="617"/>
      <c r="F14" s="618"/>
      <c r="G14" s="618"/>
      <c r="H14" s="618"/>
      <c r="I14" s="618"/>
      <c r="J14" s="618"/>
      <c r="K14" s="619"/>
    </row>
    <row r="15" spans="2:11" customFormat="1" ht="18" customHeight="1" thickBot="1" x14ac:dyDescent="0.3">
      <c r="B15" s="614">
        <v>45352</v>
      </c>
      <c r="C15" s="615"/>
      <c r="D15" s="616">
        <v>8</v>
      </c>
      <c r="E15" s="617"/>
      <c r="F15" s="618" t="s">
        <v>359</v>
      </c>
      <c r="G15" s="618"/>
      <c r="H15" s="618"/>
      <c r="I15" s="618"/>
      <c r="J15" s="618"/>
      <c r="K15" s="619"/>
    </row>
    <row r="16" spans="2:11" customFormat="1" ht="15.75" customHeight="1" thickBot="1" x14ac:dyDescent="0.3">
      <c r="B16" s="620"/>
      <c r="C16" s="620"/>
      <c r="D16" s="620"/>
      <c r="E16" s="620"/>
      <c r="F16" s="620"/>
      <c r="G16" s="620"/>
      <c r="H16" s="620"/>
      <c r="I16" s="620"/>
      <c r="J16" s="620"/>
      <c r="K16" s="620"/>
    </row>
    <row r="17" spans="2:12" customFormat="1" ht="15.75" customHeight="1" thickBot="1" x14ac:dyDescent="0.3">
      <c r="B17" s="621" t="s">
        <v>360</v>
      </c>
      <c r="C17" s="622"/>
      <c r="D17" s="622"/>
      <c r="E17" s="623"/>
      <c r="F17" s="624" t="s">
        <v>361</v>
      </c>
      <c r="G17" s="625"/>
      <c r="H17" s="626"/>
      <c r="I17" s="627" t="s">
        <v>362</v>
      </c>
      <c r="J17" s="628"/>
      <c r="K17" s="623"/>
    </row>
    <row r="18" spans="2:12" customFormat="1" ht="27" customHeight="1" x14ac:dyDescent="0.25">
      <c r="B18" s="629"/>
      <c r="C18" s="630"/>
      <c r="D18" s="630"/>
      <c r="E18" s="630"/>
      <c r="F18" s="630"/>
      <c r="G18" s="630"/>
      <c r="H18" s="630"/>
      <c r="I18" s="631"/>
      <c r="J18" s="631"/>
      <c r="K18" s="632"/>
    </row>
    <row r="19" spans="2:12" customFormat="1" ht="15" customHeight="1" x14ac:dyDescent="0.25">
      <c r="B19" s="634" t="s">
        <v>363</v>
      </c>
      <c r="C19" s="635"/>
      <c r="D19" s="635"/>
      <c r="E19" s="635"/>
      <c r="F19" s="636" t="s">
        <v>364</v>
      </c>
      <c r="G19" s="636"/>
      <c r="H19" s="637"/>
      <c r="I19" s="636" t="s">
        <v>364</v>
      </c>
      <c r="J19" s="636"/>
      <c r="K19" s="637"/>
    </row>
    <row r="20" spans="2:12" customFormat="1" ht="22.5" customHeight="1" thickBot="1" x14ac:dyDescent="0.3">
      <c r="B20" s="638" t="s">
        <v>365</v>
      </c>
      <c r="C20" s="639"/>
      <c r="D20" s="639"/>
      <c r="E20" s="639"/>
      <c r="F20" s="639" t="s">
        <v>366</v>
      </c>
      <c r="G20" s="639"/>
      <c r="H20" s="640"/>
      <c r="I20" s="639" t="s">
        <v>366</v>
      </c>
      <c r="J20" s="639"/>
      <c r="K20" s="640"/>
    </row>
    <row r="21" spans="2:12" customFormat="1" ht="9" customHeight="1" thickBot="1" x14ac:dyDescent="0.3">
      <c r="B21" s="641"/>
      <c r="C21" s="641"/>
      <c r="D21" s="641"/>
      <c r="E21" s="641"/>
      <c r="F21" s="641"/>
      <c r="G21" s="641"/>
      <c r="H21" s="641"/>
      <c r="I21" s="641"/>
      <c r="J21" s="641"/>
      <c r="K21" s="641"/>
    </row>
    <row r="22" spans="2:12" customFormat="1" ht="15.75" thickBot="1" x14ac:dyDescent="0.3">
      <c r="B22" s="642" t="s">
        <v>160</v>
      </c>
      <c r="C22" s="643"/>
      <c r="D22" s="644"/>
      <c r="E22" s="127" t="s">
        <v>161</v>
      </c>
      <c r="F22" s="642" t="s">
        <v>162</v>
      </c>
      <c r="G22" s="644"/>
      <c r="H22" s="128" t="s">
        <v>163</v>
      </c>
      <c r="I22" s="642" t="s">
        <v>164</v>
      </c>
      <c r="J22" s="644"/>
      <c r="K22" s="129">
        <v>1</v>
      </c>
    </row>
    <row r="23" spans="2:12" ht="8.25" customHeight="1" x14ac:dyDescent="0.25"/>
    <row r="24" spans="2:12" x14ac:dyDescent="0.25">
      <c r="B24" s="633" t="s">
        <v>367</v>
      </c>
      <c r="C24" s="633"/>
      <c r="D24" s="633"/>
      <c r="E24" s="633"/>
      <c r="F24" s="633"/>
      <c r="G24" s="633"/>
      <c r="H24" s="633"/>
      <c r="I24" s="633"/>
      <c r="J24" s="633"/>
      <c r="K24" s="633"/>
      <c r="L24" s="633"/>
    </row>
    <row r="25" spans="2:12" x14ac:dyDescent="0.25">
      <c r="B25" s="633" t="s">
        <v>368</v>
      </c>
      <c r="C25" s="633"/>
      <c r="D25" s="633"/>
      <c r="E25" s="633"/>
      <c r="F25" s="633"/>
      <c r="G25" s="633"/>
      <c r="H25" s="633"/>
      <c r="I25" s="633"/>
      <c r="J25" s="633"/>
      <c r="K25" s="633"/>
      <c r="L25" s="633"/>
    </row>
    <row r="26" spans="2:12" ht="9" customHeight="1" x14ac:dyDescent="0.25"/>
  </sheetData>
  <mergeCells count="52">
    <mergeCell ref="F11:K11"/>
    <mergeCell ref="B12:C12"/>
    <mergeCell ref="D12:E12"/>
    <mergeCell ref="F12:K12"/>
    <mergeCell ref="B14:C14"/>
    <mergeCell ref="D14:E14"/>
    <mergeCell ref="F14:K14"/>
    <mergeCell ref="D13:E13"/>
    <mergeCell ref="F13:K13"/>
    <mergeCell ref="B11:C11"/>
    <mergeCell ref="D11:E11"/>
    <mergeCell ref="B25:L25"/>
    <mergeCell ref="B19:E19"/>
    <mergeCell ref="F19:H19"/>
    <mergeCell ref="I19:K19"/>
    <mergeCell ref="B20:E20"/>
    <mergeCell ref="F20:H20"/>
    <mergeCell ref="I20:K20"/>
    <mergeCell ref="B21:K21"/>
    <mergeCell ref="B22:D22"/>
    <mergeCell ref="F22:G22"/>
    <mergeCell ref="I22:J22"/>
    <mergeCell ref="B24:L24"/>
    <mergeCell ref="B16:K16"/>
    <mergeCell ref="B17:E17"/>
    <mergeCell ref="F17:H17"/>
    <mergeCell ref="I17:K17"/>
    <mergeCell ref="B18:E18"/>
    <mergeCell ref="F18:H18"/>
    <mergeCell ref="I18:K18"/>
    <mergeCell ref="B7:C7"/>
    <mergeCell ref="D7:E7"/>
    <mergeCell ref="F7:K7"/>
    <mergeCell ref="B15:C15"/>
    <mergeCell ref="D15:E15"/>
    <mergeCell ref="F15:K15"/>
    <mergeCell ref="B8:C8"/>
    <mergeCell ref="D8:E8"/>
    <mergeCell ref="F8:K8"/>
    <mergeCell ref="B13:C13"/>
    <mergeCell ref="B9:C9"/>
    <mergeCell ref="D9:E9"/>
    <mergeCell ref="F9:K9"/>
    <mergeCell ref="B10:C10"/>
    <mergeCell ref="D10:E10"/>
    <mergeCell ref="F10:K10"/>
    <mergeCell ref="B2:B5"/>
    <mergeCell ref="C2:I5"/>
    <mergeCell ref="J2:K2"/>
    <mergeCell ref="J3:K3"/>
    <mergeCell ref="J4:K4"/>
    <mergeCell ref="J5:K5"/>
  </mergeCells>
  <pageMargins left="0.7" right="0.7" top="0.75" bottom="0.75" header="0.3" footer="0.3"/>
  <pageSetup paperSize="9" scale="60" orientation="portrait" horizontalDpi="1200" verticalDpi="1200"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F0"/>
  </sheetPr>
  <dimension ref="A1:AK55"/>
  <sheetViews>
    <sheetView zoomScale="90" zoomScaleNormal="90" workbookViewId="0">
      <selection activeCell="K13" sqref="K13"/>
    </sheetView>
  </sheetViews>
  <sheetFormatPr baseColWidth="10" defaultColWidth="11.42578125" defaultRowHeight="15" x14ac:dyDescent="0.25"/>
  <cols>
    <col min="2" max="2" width="24.140625" customWidth="1"/>
    <col min="3" max="3" width="70.140625" customWidth="1"/>
    <col min="4" max="4" width="29.7109375" customWidth="1"/>
  </cols>
  <sheetData>
    <row r="1" spans="1:37" ht="23.25" x14ac:dyDescent="0.25">
      <c r="A1" s="69"/>
      <c r="B1" s="645" t="s">
        <v>369</v>
      </c>
      <c r="C1" s="645"/>
      <c r="D1" s="645"/>
      <c r="E1" s="69"/>
      <c r="F1" s="69"/>
      <c r="G1" s="69"/>
      <c r="H1" s="69"/>
      <c r="I1" s="69"/>
      <c r="J1" s="69"/>
      <c r="K1" s="69"/>
      <c r="L1" s="69"/>
      <c r="M1" s="69"/>
      <c r="N1" s="69"/>
      <c r="O1" s="69"/>
      <c r="P1" s="69"/>
      <c r="Q1" s="69"/>
      <c r="R1" s="69"/>
      <c r="S1" s="69"/>
      <c r="T1" s="69"/>
      <c r="U1" s="69"/>
      <c r="V1" s="69"/>
      <c r="W1" s="69"/>
      <c r="X1" s="69"/>
      <c r="Y1" s="69"/>
      <c r="Z1" s="69"/>
      <c r="AA1" s="69"/>
      <c r="AB1" s="69"/>
      <c r="AC1" s="69"/>
      <c r="AD1" s="69"/>
      <c r="AE1" s="69"/>
    </row>
    <row r="2" spans="1:37" x14ac:dyDescent="0.25">
      <c r="A2" s="69"/>
      <c r="B2" s="69"/>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row>
    <row r="3" spans="1:37" ht="25.5" x14ac:dyDescent="0.25">
      <c r="A3" s="69"/>
      <c r="B3" s="3"/>
      <c r="C3" s="4" t="s">
        <v>370</v>
      </c>
      <c r="D3" s="4" t="s">
        <v>277</v>
      </c>
      <c r="E3" s="69"/>
      <c r="F3" s="69"/>
      <c r="G3" s="69"/>
      <c r="H3" s="69"/>
      <c r="I3" s="69"/>
      <c r="J3" s="69"/>
      <c r="K3" s="69"/>
      <c r="L3" s="69"/>
      <c r="M3" s="69"/>
      <c r="N3" s="69"/>
      <c r="O3" s="69"/>
      <c r="P3" s="69"/>
      <c r="Q3" s="69"/>
      <c r="R3" s="69"/>
      <c r="S3" s="69"/>
      <c r="T3" s="69"/>
      <c r="U3" s="69"/>
      <c r="V3" s="69"/>
      <c r="W3" s="69"/>
      <c r="X3" s="69"/>
      <c r="Y3" s="69"/>
      <c r="Z3" s="69"/>
      <c r="AA3" s="69"/>
      <c r="AB3" s="69"/>
      <c r="AC3" s="69"/>
      <c r="AD3" s="69"/>
      <c r="AE3" s="69"/>
    </row>
    <row r="4" spans="1:37" ht="51" x14ac:dyDescent="0.25">
      <c r="A4" s="69"/>
      <c r="B4" s="5" t="s">
        <v>371</v>
      </c>
      <c r="C4" s="6" t="s">
        <v>372</v>
      </c>
      <c r="D4" s="7">
        <v>0.2</v>
      </c>
      <c r="E4" s="69"/>
      <c r="F4" s="69"/>
      <c r="G4" s="69"/>
      <c r="H4" s="69"/>
      <c r="I4" s="69"/>
      <c r="J4" s="69"/>
      <c r="K4" s="69"/>
      <c r="L4" s="69"/>
      <c r="M4" s="69"/>
      <c r="N4" s="69"/>
      <c r="O4" s="69"/>
      <c r="P4" s="69"/>
      <c r="Q4" s="69"/>
      <c r="R4" s="69"/>
      <c r="S4" s="69"/>
      <c r="T4" s="69"/>
      <c r="U4" s="69"/>
      <c r="V4" s="69"/>
      <c r="W4" s="69"/>
      <c r="X4" s="69"/>
      <c r="Y4" s="69"/>
      <c r="Z4" s="69"/>
      <c r="AA4" s="69"/>
      <c r="AB4" s="69"/>
      <c r="AC4" s="69"/>
      <c r="AD4" s="69"/>
      <c r="AE4" s="69"/>
    </row>
    <row r="5" spans="1:37" ht="51" x14ac:dyDescent="0.25">
      <c r="A5" s="69"/>
      <c r="B5" s="8" t="s">
        <v>373</v>
      </c>
      <c r="C5" s="9" t="s">
        <v>374</v>
      </c>
      <c r="D5" s="10">
        <v>0.4</v>
      </c>
      <c r="E5" s="69"/>
      <c r="F5" s="69"/>
      <c r="G5" s="69"/>
      <c r="H5" s="69"/>
      <c r="I5" s="69"/>
      <c r="J5" s="69"/>
      <c r="K5" s="69"/>
      <c r="L5" s="69"/>
      <c r="M5" s="69"/>
      <c r="N5" s="69"/>
      <c r="O5" s="69"/>
      <c r="P5" s="69"/>
      <c r="Q5" s="69"/>
      <c r="R5" s="69"/>
      <c r="S5" s="69"/>
      <c r="T5" s="69"/>
      <c r="U5" s="69"/>
      <c r="V5" s="69"/>
      <c r="W5" s="69"/>
      <c r="X5" s="69"/>
      <c r="Y5" s="69"/>
      <c r="Z5" s="69"/>
      <c r="AA5" s="69"/>
      <c r="AB5" s="69"/>
      <c r="AC5" s="69"/>
      <c r="AD5" s="69"/>
      <c r="AE5" s="69"/>
    </row>
    <row r="6" spans="1:37" ht="51" x14ac:dyDescent="0.25">
      <c r="A6" s="69"/>
      <c r="B6" s="11" t="s">
        <v>375</v>
      </c>
      <c r="C6" s="9" t="s">
        <v>376</v>
      </c>
      <c r="D6" s="10">
        <v>0.6</v>
      </c>
      <c r="E6" s="69"/>
      <c r="F6" s="69"/>
      <c r="G6" s="69"/>
      <c r="H6" s="69"/>
      <c r="I6" s="69"/>
      <c r="J6" s="69"/>
      <c r="K6" s="69"/>
      <c r="L6" s="69"/>
      <c r="M6" s="69"/>
      <c r="N6" s="69"/>
      <c r="O6" s="69"/>
      <c r="P6" s="69"/>
      <c r="Q6" s="69"/>
      <c r="R6" s="69"/>
      <c r="S6" s="69"/>
      <c r="T6" s="69"/>
      <c r="U6" s="69"/>
      <c r="V6" s="69"/>
      <c r="W6" s="69"/>
      <c r="X6" s="69"/>
      <c r="Y6" s="69"/>
      <c r="Z6" s="69"/>
      <c r="AA6" s="69"/>
      <c r="AB6" s="69"/>
      <c r="AC6" s="69"/>
      <c r="AD6" s="69"/>
      <c r="AE6" s="69"/>
    </row>
    <row r="7" spans="1:37" ht="76.5" x14ac:dyDescent="0.25">
      <c r="A7" s="69"/>
      <c r="B7" s="12" t="s">
        <v>377</v>
      </c>
      <c r="C7" s="9" t="s">
        <v>378</v>
      </c>
      <c r="D7" s="10">
        <v>0.8</v>
      </c>
      <c r="E7" s="69"/>
      <c r="F7" s="69"/>
      <c r="G7" s="69"/>
      <c r="H7" s="69"/>
      <c r="I7" s="69"/>
      <c r="J7" s="69"/>
      <c r="K7" s="69"/>
      <c r="L7" s="69"/>
      <c r="M7" s="69"/>
      <c r="N7" s="69"/>
      <c r="O7" s="69"/>
      <c r="P7" s="69"/>
      <c r="Q7" s="69"/>
      <c r="R7" s="69"/>
      <c r="S7" s="69"/>
      <c r="T7" s="69"/>
      <c r="U7" s="69"/>
      <c r="V7" s="69"/>
      <c r="W7" s="69"/>
      <c r="X7" s="69"/>
      <c r="Y7" s="69"/>
      <c r="Z7" s="69"/>
      <c r="AA7" s="69"/>
      <c r="AB7" s="69"/>
      <c r="AC7" s="69"/>
      <c r="AD7" s="69"/>
      <c r="AE7" s="69"/>
    </row>
    <row r="8" spans="1:37" ht="51" x14ac:dyDescent="0.25">
      <c r="A8" s="69"/>
      <c r="B8" s="13" t="s">
        <v>379</v>
      </c>
      <c r="C8" s="9" t="s">
        <v>380</v>
      </c>
      <c r="D8" s="10">
        <v>1</v>
      </c>
      <c r="E8" s="69"/>
      <c r="F8" s="69"/>
      <c r="G8" s="69"/>
      <c r="H8" s="69"/>
      <c r="I8" s="69"/>
      <c r="J8" s="69"/>
      <c r="K8" s="69"/>
      <c r="L8" s="69"/>
      <c r="M8" s="69"/>
      <c r="N8" s="69"/>
      <c r="O8" s="69"/>
      <c r="P8" s="69"/>
      <c r="Q8" s="69"/>
      <c r="R8" s="69"/>
      <c r="S8" s="69"/>
      <c r="T8" s="69"/>
      <c r="U8" s="69"/>
      <c r="V8" s="69"/>
      <c r="W8" s="69"/>
      <c r="X8" s="69"/>
      <c r="Y8" s="69"/>
      <c r="Z8" s="69"/>
      <c r="AA8" s="69"/>
      <c r="AB8" s="69"/>
      <c r="AC8" s="69"/>
      <c r="AD8" s="69"/>
      <c r="AE8" s="69"/>
    </row>
    <row r="9" spans="1:37" x14ac:dyDescent="0.25">
      <c r="A9" s="69"/>
      <c r="B9" s="89"/>
      <c r="C9" s="89"/>
      <c r="D9" s="89"/>
      <c r="E9" s="69"/>
      <c r="F9" s="69"/>
      <c r="G9" s="69"/>
      <c r="H9" s="69"/>
      <c r="I9" s="69"/>
      <c r="J9" s="69"/>
      <c r="K9" s="69"/>
      <c r="L9" s="69"/>
      <c r="M9" s="69"/>
      <c r="N9" s="69"/>
      <c r="O9" s="69"/>
      <c r="P9" s="69"/>
      <c r="Q9" s="69"/>
      <c r="R9" s="69"/>
      <c r="S9" s="69"/>
      <c r="T9" s="69"/>
      <c r="U9" s="69"/>
      <c r="V9" s="69"/>
      <c r="W9" s="69"/>
      <c r="X9" s="69"/>
      <c r="Y9" s="69"/>
      <c r="Z9" s="69"/>
      <c r="AA9" s="69"/>
      <c r="AB9" s="69"/>
      <c r="AC9" s="69"/>
      <c r="AD9" s="69"/>
      <c r="AE9" s="69"/>
      <c r="AF9" s="69"/>
      <c r="AG9" s="69"/>
      <c r="AH9" s="69"/>
      <c r="AI9" s="69"/>
      <c r="AJ9" s="69"/>
      <c r="AK9" s="69"/>
    </row>
    <row r="10" spans="1:37" ht="16.5" x14ac:dyDescent="0.25">
      <c r="A10" s="69"/>
      <c r="B10" s="90"/>
      <c r="C10" s="89"/>
      <c r="D10" s="89"/>
      <c r="E10" s="69"/>
      <c r="F10" s="69"/>
      <c r="G10" s="69"/>
      <c r="H10" s="69"/>
      <c r="I10" s="69"/>
      <c r="J10" s="69"/>
      <c r="K10" s="69"/>
      <c r="L10" s="69"/>
      <c r="M10" s="69"/>
      <c r="N10" s="69"/>
      <c r="O10" s="69"/>
      <c r="P10" s="69"/>
      <c r="Q10" s="69"/>
      <c r="R10" s="69"/>
      <c r="S10" s="69"/>
      <c r="T10" s="69"/>
      <c r="U10" s="69"/>
      <c r="V10" s="69"/>
      <c r="W10" s="69"/>
      <c r="X10" s="69"/>
      <c r="Y10" s="69"/>
      <c r="Z10" s="69"/>
      <c r="AA10" s="69"/>
      <c r="AB10" s="69"/>
      <c r="AC10" s="69"/>
      <c r="AD10" s="69"/>
      <c r="AE10" s="69"/>
      <c r="AF10" s="69"/>
      <c r="AG10" s="69"/>
      <c r="AH10" s="69"/>
      <c r="AI10" s="69"/>
      <c r="AJ10" s="69"/>
      <c r="AK10" s="69"/>
    </row>
    <row r="11" spans="1:37" x14ac:dyDescent="0.25">
      <c r="A11" s="69"/>
      <c r="B11" s="89"/>
      <c r="C11" s="89"/>
      <c r="D11" s="89"/>
      <c r="E11" s="69"/>
      <c r="F11" s="69"/>
      <c r="G11" s="69"/>
      <c r="H11" s="69"/>
      <c r="I11" s="69"/>
      <c r="J11" s="69"/>
      <c r="K11" s="69"/>
      <c r="L11" s="69"/>
      <c r="M11" s="69"/>
      <c r="N11" s="69"/>
      <c r="O11" s="69"/>
      <c r="P11" s="69"/>
      <c r="Q11" s="69"/>
      <c r="R11" s="69"/>
      <c r="S11" s="69"/>
      <c r="T11" s="69"/>
      <c r="U11" s="69"/>
      <c r="V11" s="69"/>
      <c r="W11" s="69"/>
      <c r="X11" s="69"/>
      <c r="Y11" s="69"/>
      <c r="Z11" s="69"/>
      <c r="AA11" s="69"/>
      <c r="AB11" s="69"/>
      <c r="AC11" s="69"/>
      <c r="AD11" s="69"/>
      <c r="AE11" s="69"/>
      <c r="AF11" s="69"/>
      <c r="AG11" s="69"/>
      <c r="AH11" s="69"/>
      <c r="AI11" s="69"/>
      <c r="AJ11" s="69"/>
      <c r="AK11" s="69"/>
    </row>
    <row r="12" spans="1:37" x14ac:dyDescent="0.25">
      <c r="A12" s="69"/>
      <c r="B12" s="89"/>
      <c r="C12" s="89"/>
      <c r="D12" s="89"/>
      <c r="E12" s="69"/>
      <c r="F12" s="69"/>
      <c r="G12" s="69"/>
      <c r="H12" s="69"/>
      <c r="I12" s="69"/>
      <c r="J12" s="69"/>
      <c r="K12" s="69"/>
      <c r="L12" s="69"/>
      <c r="M12" s="69"/>
      <c r="N12" s="69"/>
      <c r="O12" s="69"/>
      <c r="P12" s="69"/>
      <c r="Q12" s="69"/>
      <c r="R12" s="69"/>
      <c r="S12" s="69"/>
      <c r="T12" s="69"/>
      <c r="U12" s="69"/>
      <c r="V12" s="69"/>
      <c r="W12" s="69"/>
      <c r="X12" s="69"/>
      <c r="Y12" s="69"/>
      <c r="Z12" s="69"/>
      <c r="AA12" s="69"/>
      <c r="AB12" s="69"/>
      <c r="AC12" s="69"/>
      <c r="AD12" s="69"/>
      <c r="AE12" s="69"/>
      <c r="AF12" s="69"/>
      <c r="AG12" s="69"/>
      <c r="AH12" s="69"/>
      <c r="AI12" s="69"/>
      <c r="AJ12" s="69"/>
      <c r="AK12" s="69"/>
    </row>
    <row r="13" spans="1:37" x14ac:dyDescent="0.25">
      <c r="A13" s="69"/>
      <c r="B13" s="89"/>
      <c r="C13" s="89"/>
      <c r="D13" s="89"/>
      <c r="E13" s="69"/>
      <c r="F13" s="69"/>
      <c r="G13" s="69"/>
      <c r="H13" s="69"/>
      <c r="I13" s="69"/>
      <c r="J13" s="69"/>
      <c r="K13" s="69"/>
      <c r="L13" s="69"/>
      <c r="M13" s="69"/>
      <c r="N13" s="69"/>
      <c r="O13" s="69"/>
      <c r="P13" s="69"/>
      <c r="Q13" s="69"/>
      <c r="R13" s="69"/>
      <c r="S13" s="69"/>
      <c r="T13" s="69"/>
      <c r="U13" s="69"/>
      <c r="V13" s="69"/>
      <c r="W13" s="69"/>
      <c r="X13" s="69"/>
      <c r="Y13" s="69"/>
      <c r="Z13" s="69"/>
      <c r="AA13" s="69"/>
      <c r="AB13" s="69"/>
      <c r="AC13" s="69"/>
      <c r="AD13" s="69"/>
      <c r="AE13" s="69"/>
      <c r="AF13" s="69"/>
      <c r="AG13" s="69"/>
      <c r="AH13" s="69"/>
      <c r="AI13" s="69"/>
      <c r="AJ13" s="69"/>
      <c r="AK13" s="69"/>
    </row>
    <row r="14" spans="1:37" x14ac:dyDescent="0.25">
      <c r="A14" s="69"/>
      <c r="B14" s="89"/>
      <c r="C14" s="89"/>
      <c r="D14" s="8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row>
    <row r="15" spans="1:37" x14ac:dyDescent="0.25">
      <c r="A15" s="69"/>
      <c r="B15" s="89"/>
      <c r="C15" s="89"/>
      <c r="D15" s="89"/>
      <c r="E15" s="69"/>
      <c r="F15" s="69"/>
      <c r="G15" s="69"/>
      <c r="H15" s="69"/>
      <c r="I15" s="69"/>
      <c r="J15" s="69"/>
      <c r="K15" s="69"/>
      <c r="L15" s="69"/>
      <c r="M15" s="69"/>
      <c r="N15" s="69"/>
      <c r="O15" s="69"/>
      <c r="P15" s="69"/>
      <c r="Q15" s="69"/>
      <c r="R15" s="69"/>
      <c r="S15" s="69"/>
      <c r="T15" s="69"/>
      <c r="U15" s="69"/>
      <c r="V15" s="69"/>
      <c r="W15" s="69"/>
      <c r="X15" s="69"/>
      <c r="Y15" s="69"/>
      <c r="Z15" s="69"/>
      <c r="AA15" s="69"/>
      <c r="AB15" s="69"/>
      <c r="AC15" s="69"/>
      <c r="AD15" s="69"/>
      <c r="AE15" s="69"/>
      <c r="AF15" s="69"/>
      <c r="AG15" s="69"/>
      <c r="AH15" s="69"/>
      <c r="AI15" s="69"/>
      <c r="AJ15" s="69"/>
      <c r="AK15" s="69"/>
    </row>
    <row r="16" spans="1:37" x14ac:dyDescent="0.25">
      <c r="A16" s="69"/>
      <c r="B16" s="89"/>
      <c r="C16" s="89"/>
      <c r="D16" s="89"/>
      <c r="E16" s="69"/>
      <c r="F16" s="69"/>
      <c r="G16" s="69"/>
      <c r="H16" s="69"/>
      <c r="I16" s="69"/>
      <c r="J16" s="69"/>
      <c r="K16" s="69"/>
      <c r="L16" s="69"/>
      <c r="M16" s="69"/>
      <c r="N16" s="69"/>
      <c r="O16" s="69"/>
      <c r="P16" s="69"/>
      <c r="Q16" s="69"/>
      <c r="R16" s="69"/>
      <c r="S16" s="69"/>
      <c r="T16" s="69"/>
      <c r="U16" s="69"/>
      <c r="V16" s="69"/>
      <c r="W16" s="69"/>
      <c r="X16" s="69"/>
      <c r="Y16" s="69"/>
      <c r="Z16" s="69"/>
      <c r="AA16" s="69"/>
      <c r="AB16" s="69"/>
      <c r="AC16" s="69"/>
      <c r="AD16" s="69"/>
      <c r="AE16" s="69"/>
      <c r="AF16" s="69"/>
      <c r="AG16" s="69"/>
      <c r="AH16" s="69"/>
      <c r="AI16" s="69"/>
      <c r="AJ16" s="69"/>
      <c r="AK16" s="69"/>
    </row>
    <row r="17" spans="1:37" x14ac:dyDescent="0.25">
      <c r="A17" s="69"/>
      <c r="B17" s="89"/>
      <c r="C17" s="89"/>
      <c r="D17" s="89"/>
      <c r="E17" s="69"/>
      <c r="F17" s="69"/>
      <c r="G17" s="69"/>
      <c r="H17" s="69"/>
      <c r="I17" s="69"/>
      <c r="J17" s="69"/>
      <c r="K17" s="69"/>
      <c r="L17" s="69"/>
      <c r="M17" s="69"/>
      <c r="N17" s="69"/>
      <c r="O17" s="69"/>
      <c r="P17" s="69"/>
      <c r="Q17" s="69"/>
      <c r="R17" s="69"/>
      <c r="S17" s="69"/>
      <c r="T17" s="69"/>
      <c r="U17" s="69"/>
      <c r="V17" s="69"/>
      <c r="W17" s="69"/>
      <c r="X17" s="69"/>
      <c r="Y17" s="69"/>
      <c r="Z17" s="69"/>
      <c r="AA17" s="69"/>
      <c r="AB17" s="69"/>
      <c r="AC17" s="69"/>
      <c r="AD17" s="69"/>
      <c r="AE17" s="69"/>
      <c r="AF17" s="69"/>
      <c r="AG17" s="69"/>
      <c r="AH17" s="69"/>
      <c r="AI17" s="69"/>
      <c r="AJ17" s="69"/>
      <c r="AK17" s="69"/>
    </row>
    <row r="18" spans="1:37" x14ac:dyDescent="0.25">
      <c r="A18" s="69"/>
      <c r="B18" s="89"/>
      <c r="C18" s="89"/>
      <c r="D18" s="89"/>
      <c r="E18" s="69"/>
      <c r="F18" s="69"/>
      <c r="G18" s="69"/>
      <c r="H18" s="69"/>
      <c r="I18" s="69"/>
      <c r="J18" s="69"/>
      <c r="K18" s="69"/>
      <c r="L18" s="69"/>
      <c r="M18" s="69"/>
      <c r="N18" s="69"/>
      <c r="O18" s="69"/>
      <c r="P18" s="69"/>
      <c r="Q18" s="69"/>
      <c r="R18" s="69"/>
      <c r="S18" s="69"/>
      <c r="T18" s="69"/>
      <c r="U18" s="69"/>
      <c r="V18" s="69"/>
      <c r="W18" s="69"/>
      <c r="X18" s="69"/>
      <c r="Y18" s="69"/>
      <c r="Z18" s="69"/>
      <c r="AA18" s="69"/>
      <c r="AB18" s="69"/>
      <c r="AC18" s="69"/>
      <c r="AD18" s="69"/>
      <c r="AE18" s="69"/>
      <c r="AF18" s="69"/>
      <c r="AG18" s="69"/>
      <c r="AH18" s="69"/>
      <c r="AI18" s="69"/>
      <c r="AJ18" s="69"/>
      <c r="AK18" s="69"/>
    </row>
    <row r="19" spans="1:37" x14ac:dyDescent="0.25">
      <c r="A19" s="69"/>
      <c r="B19" s="69"/>
      <c r="C19" s="69"/>
      <c r="D19" s="69"/>
      <c r="E19" s="69"/>
      <c r="F19" s="69"/>
      <c r="G19" s="69"/>
      <c r="H19" s="69"/>
      <c r="I19" s="69"/>
      <c r="J19" s="69"/>
      <c r="K19" s="69"/>
      <c r="L19" s="69"/>
      <c r="M19" s="69"/>
      <c r="N19" s="69"/>
      <c r="O19" s="69"/>
      <c r="P19" s="69"/>
      <c r="Q19" s="69"/>
      <c r="R19" s="69"/>
      <c r="S19" s="69"/>
      <c r="T19" s="69"/>
      <c r="U19" s="69"/>
      <c r="V19" s="69"/>
      <c r="W19" s="69"/>
      <c r="X19" s="69"/>
      <c r="Y19" s="69"/>
      <c r="Z19" s="69"/>
      <c r="AA19" s="69"/>
      <c r="AB19" s="69"/>
      <c r="AC19" s="69"/>
      <c r="AD19" s="69"/>
      <c r="AE19" s="69"/>
      <c r="AF19" s="69"/>
      <c r="AG19" s="69"/>
      <c r="AH19" s="69"/>
      <c r="AI19" s="69"/>
      <c r="AJ19" s="69"/>
      <c r="AK19" s="69"/>
    </row>
    <row r="20" spans="1:37" x14ac:dyDescent="0.25">
      <c r="A20" s="69"/>
      <c r="B20" s="69"/>
      <c r="C20" s="69"/>
      <c r="D20" s="69"/>
      <c r="E20" s="69"/>
      <c r="F20" s="69"/>
      <c r="G20" s="69"/>
      <c r="H20" s="69"/>
      <c r="I20" s="69"/>
      <c r="J20" s="69"/>
      <c r="K20" s="69"/>
      <c r="L20" s="69"/>
      <c r="M20" s="69"/>
      <c r="N20" s="69"/>
      <c r="O20" s="69"/>
      <c r="P20" s="69"/>
      <c r="Q20" s="69"/>
      <c r="R20" s="69"/>
      <c r="S20" s="69"/>
      <c r="T20" s="69"/>
      <c r="U20" s="69"/>
      <c r="V20" s="69"/>
      <c r="W20" s="69"/>
      <c r="X20" s="69"/>
      <c r="Y20" s="69"/>
      <c r="Z20" s="69"/>
      <c r="AA20" s="69"/>
      <c r="AB20" s="69"/>
      <c r="AC20" s="69"/>
      <c r="AD20" s="69"/>
      <c r="AE20" s="69"/>
      <c r="AF20" s="69"/>
      <c r="AG20" s="69"/>
      <c r="AH20" s="69"/>
      <c r="AI20" s="69"/>
      <c r="AJ20" s="69"/>
      <c r="AK20" s="69"/>
    </row>
    <row r="21" spans="1:37" x14ac:dyDescent="0.25">
      <c r="A21" s="69"/>
      <c r="B21" s="69"/>
      <c r="C21" s="69"/>
      <c r="D21" s="69"/>
      <c r="E21" s="69"/>
      <c r="F21" s="69"/>
      <c r="G21" s="69"/>
      <c r="H21" s="69"/>
      <c r="I21" s="69"/>
      <c r="J21" s="69"/>
      <c r="K21" s="69"/>
      <c r="L21" s="69"/>
      <c r="M21" s="69"/>
      <c r="N21" s="69"/>
      <c r="O21" s="69"/>
      <c r="P21" s="69"/>
      <c r="Q21" s="69"/>
      <c r="R21" s="69"/>
      <c r="S21" s="69"/>
      <c r="T21" s="69"/>
      <c r="U21" s="69"/>
      <c r="V21" s="69"/>
      <c r="W21" s="69"/>
      <c r="X21" s="69"/>
      <c r="Y21" s="69"/>
      <c r="Z21" s="69"/>
      <c r="AA21" s="69"/>
      <c r="AB21" s="69"/>
      <c r="AC21" s="69"/>
      <c r="AD21" s="69"/>
      <c r="AE21" s="69"/>
      <c r="AF21" s="69"/>
      <c r="AG21" s="69"/>
      <c r="AH21" s="69"/>
      <c r="AI21" s="69"/>
      <c r="AJ21" s="69"/>
      <c r="AK21" s="69"/>
    </row>
    <row r="22" spans="1:37" x14ac:dyDescent="0.25">
      <c r="A22" s="69"/>
      <c r="B22" s="69"/>
      <c r="C22" s="69"/>
      <c r="D22" s="69"/>
      <c r="E22" s="69"/>
      <c r="F22" s="69"/>
      <c r="G22" s="69"/>
      <c r="H22" s="69"/>
      <c r="I22" s="69"/>
      <c r="J22" s="69"/>
      <c r="K22" s="69"/>
      <c r="L22" s="69"/>
      <c r="M22" s="69"/>
      <c r="N22" s="69"/>
      <c r="O22" s="69"/>
      <c r="P22" s="69"/>
      <c r="Q22" s="69"/>
      <c r="R22" s="69"/>
      <c r="S22" s="69"/>
      <c r="T22" s="69"/>
      <c r="U22" s="69"/>
      <c r="V22" s="69"/>
      <c r="W22" s="69"/>
      <c r="X22" s="69"/>
      <c r="Y22" s="69"/>
      <c r="Z22" s="69"/>
      <c r="AA22" s="69"/>
      <c r="AB22" s="69"/>
      <c r="AC22" s="69"/>
      <c r="AD22" s="69"/>
      <c r="AE22" s="69"/>
      <c r="AF22" s="69"/>
      <c r="AG22" s="69"/>
      <c r="AH22" s="69"/>
      <c r="AI22" s="69"/>
      <c r="AJ22" s="69"/>
      <c r="AK22" s="69"/>
    </row>
    <row r="23" spans="1:37" x14ac:dyDescent="0.25">
      <c r="A23" s="69"/>
      <c r="B23" s="69"/>
      <c r="C23" s="69"/>
      <c r="D23" s="69"/>
      <c r="E23" s="69"/>
      <c r="F23" s="69"/>
      <c r="G23" s="69"/>
      <c r="H23" s="69"/>
      <c r="I23" s="69"/>
      <c r="J23" s="69"/>
      <c r="K23" s="69"/>
      <c r="L23" s="69"/>
      <c r="M23" s="69"/>
      <c r="N23" s="69"/>
      <c r="O23" s="69"/>
      <c r="P23" s="69"/>
      <c r="Q23" s="69"/>
      <c r="R23" s="69"/>
      <c r="S23" s="69"/>
      <c r="T23" s="69"/>
      <c r="U23" s="69"/>
      <c r="V23" s="69"/>
      <c r="W23" s="69"/>
      <c r="X23" s="69"/>
      <c r="Y23" s="69"/>
      <c r="Z23" s="69"/>
      <c r="AA23" s="69"/>
      <c r="AB23" s="69"/>
      <c r="AC23" s="69"/>
      <c r="AD23" s="69"/>
      <c r="AE23" s="69"/>
      <c r="AF23" s="69"/>
      <c r="AG23" s="69"/>
      <c r="AH23" s="69"/>
      <c r="AI23" s="69"/>
      <c r="AJ23" s="69"/>
      <c r="AK23" s="69"/>
    </row>
    <row r="24" spans="1:37" x14ac:dyDescent="0.25">
      <c r="A24" s="69"/>
      <c r="B24" s="69"/>
      <c r="C24" s="69"/>
      <c r="D24" s="69"/>
      <c r="E24" s="69"/>
      <c r="F24" s="69"/>
      <c r="G24" s="69"/>
      <c r="H24" s="69"/>
      <c r="I24" s="69"/>
      <c r="J24" s="69"/>
      <c r="K24" s="69"/>
      <c r="L24" s="69"/>
      <c r="M24" s="69"/>
      <c r="N24" s="69"/>
      <c r="O24" s="69"/>
      <c r="P24" s="69"/>
      <c r="Q24" s="69"/>
      <c r="R24" s="69"/>
      <c r="S24" s="69"/>
      <c r="T24" s="69"/>
      <c r="U24" s="69"/>
      <c r="V24" s="69"/>
      <c r="W24" s="69"/>
      <c r="X24" s="69"/>
      <c r="Y24" s="69"/>
      <c r="Z24" s="69"/>
      <c r="AA24" s="69"/>
      <c r="AB24" s="69"/>
      <c r="AC24" s="69"/>
      <c r="AD24" s="69"/>
      <c r="AE24" s="69"/>
      <c r="AF24" s="69"/>
      <c r="AG24" s="69"/>
      <c r="AH24" s="69"/>
      <c r="AI24" s="69"/>
      <c r="AJ24" s="69"/>
      <c r="AK24" s="69"/>
    </row>
    <row r="25" spans="1:37" x14ac:dyDescent="0.25">
      <c r="A25" s="69"/>
      <c r="B25" s="69"/>
      <c r="C25" s="69"/>
      <c r="D25" s="69"/>
      <c r="E25" s="69"/>
      <c r="F25" s="69"/>
      <c r="G25" s="69"/>
      <c r="H25" s="69"/>
      <c r="I25" s="69"/>
      <c r="J25" s="69"/>
      <c r="K25" s="69"/>
      <c r="L25" s="69"/>
      <c r="M25" s="69"/>
      <c r="N25" s="69"/>
      <c r="O25" s="69"/>
      <c r="P25" s="69"/>
      <c r="Q25" s="69"/>
      <c r="R25" s="69"/>
      <c r="S25" s="69"/>
      <c r="T25" s="69"/>
      <c r="U25" s="69"/>
      <c r="V25" s="69"/>
      <c r="W25" s="69"/>
      <c r="X25" s="69"/>
      <c r="Y25" s="69"/>
      <c r="Z25" s="69"/>
      <c r="AA25" s="69"/>
      <c r="AB25" s="69"/>
      <c r="AC25" s="69"/>
      <c r="AD25" s="69"/>
      <c r="AE25" s="69"/>
      <c r="AF25" s="69"/>
      <c r="AG25" s="69"/>
      <c r="AH25" s="69"/>
      <c r="AI25" s="69"/>
      <c r="AJ25" s="69"/>
      <c r="AK25" s="69"/>
    </row>
    <row r="26" spans="1:37" x14ac:dyDescent="0.25">
      <c r="A26" s="69"/>
      <c r="B26" s="69"/>
      <c r="C26" s="69"/>
      <c r="D26" s="69"/>
      <c r="E26" s="69"/>
      <c r="F26" s="69"/>
      <c r="G26" s="69"/>
      <c r="H26" s="69"/>
      <c r="I26" s="69"/>
      <c r="J26" s="69"/>
      <c r="K26" s="69"/>
      <c r="L26" s="69"/>
      <c r="M26" s="69"/>
      <c r="N26" s="69"/>
      <c r="O26" s="69"/>
      <c r="P26" s="69"/>
      <c r="Q26" s="69"/>
      <c r="R26" s="69"/>
      <c r="S26" s="69"/>
      <c r="T26" s="69"/>
      <c r="U26" s="69"/>
      <c r="V26" s="69"/>
      <c r="W26" s="69"/>
      <c r="X26" s="69"/>
      <c r="Y26" s="69"/>
      <c r="Z26" s="69"/>
      <c r="AA26" s="69"/>
      <c r="AB26" s="69"/>
      <c r="AC26" s="69"/>
      <c r="AD26" s="69"/>
      <c r="AE26" s="69"/>
      <c r="AF26" s="69"/>
      <c r="AG26" s="69"/>
      <c r="AH26" s="69"/>
      <c r="AI26" s="69"/>
      <c r="AJ26" s="69"/>
      <c r="AK26" s="69"/>
    </row>
    <row r="27" spans="1:37" x14ac:dyDescent="0.25">
      <c r="A27" s="69"/>
      <c r="B27" s="69"/>
      <c r="C27" s="69"/>
      <c r="D27" s="69"/>
      <c r="E27" s="69"/>
      <c r="F27" s="69"/>
      <c r="G27" s="69"/>
      <c r="H27" s="69"/>
      <c r="I27" s="69"/>
      <c r="J27" s="69"/>
      <c r="K27" s="69"/>
      <c r="L27" s="69"/>
      <c r="M27" s="69"/>
      <c r="N27" s="69"/>
      <c r="O27" s="69"/>
      <c r="P27" s="69"/>
      <c r="Q27" s="69"/>
      <c r="R27" s="69"/>
      <c r="S27" s="69"/>
      <c r="T27" s="69"/>
      <c r="U27" s="69"/>
      <c r="V27" s="69"/>
      <c r="W27" s="69"/>
      <c r="X27" s="69"/>
      <c r="Y27" s="69"/>
      <c r="Z27" s="69"/>
      <c r="AA27" s="69"/>
      <c r="AB27" s="69"/>
      <c r="AC27" s="69"/>
      <c r="AD27" s="69"/>
      <c r="AE27" s="69"/>
      <c r="AF27" s="69"/>
      <c r="AG27" s="69"/>
      <c r="AH27" s="69"/>
      <c r="AI27" s="69"/>
      <c r="AJ27" s="69"/>
      <c r="AK27" s="69"/>
    </row>
    <row r="28" spans="1:37" x14ac:dyDescent="0.25">
      <c r="A28" s="69"/>
      <c r="B28" s="69"/>
      <c r="C28" s="69"/>
      <c r="D28" s="69"/>
      <c r="E28" s="69"/>
      <c r="F28" s="69"/>
      <c r="G28" s="69"/>
      <c r="H28" s="69"/>
      <c r="I28" s="69"/>
      <c r="J28" s="69"/>
      <c r="K28" s="69"/>
      <c r="L28" s="69"/>
      <c r="M28" s="69"/>
      <c r="N28" s="69"/>
      <c r="O28" s="69"/>
      <c r="P28" s="69"/>
      <c r="Q28" s="69"/>
      <c r="R28" s="69"/>
      <c r="S28" s="69"/>
      <c r="T28" s="69"/>
      <c r="U28" s="69"/>
      <c r="V28" s="69"/>
      <c r="W28" s="69"/>
      <c r="X28" s="69"/>
      <c r="Y28" s="69"/>
      <c r="Z28" s="69"/>
      <c r="AA28" s="69"/>
      <c r="AB28" s="69"/>
      <c r="AC28" s="69"/>
      <c r="AD28" s="69"/>
      <c r="AE28" s="69"/>
      <c r="AF28" s="69"/>
      <c r="AG28" s="69"/>
      <c r="AH28" s="69"/>
      <c r="AI28" s="69"/>
      <c r="AJ28" s="69"/>
      <c r="AK28" s="69"/>
    </row>
    <row r="29" spans="1:37" x14ac:dyDescent="0.25">
      <c r="A29" s="69"/>
      <c r="B29" s="69"/>
      <c r="C29" s="69"/>
      <c r="D29" s="69"/>
      <c r="E29" s="69"/>
      <c r="F29" s="69"/>
      <c r="G29" s="69"/>
      <c r="H29" s="69"/>
      <c r="I29" s="69"/>
      <c r="J29" s="69"/>
      <c r="K29" s="69"/>
      <c r="L29" s="69"/>
      <c r="M29" s="69"/>
      <c r="N29" s="69"/>
      <c r="O29" s="69"/>
      <c r="P29" s="69"/>
      <c r="Q29" s="69"/>
      <c r="R29" s="69"/>
      <c r="S29" s="69"/>
      <c r="T29" s="69"/>
      <c r="U29" s="69"/>
      <c r="V29" s="69"/>
      <c r="W29" s="69"/>
      <c r="X29" s="69"/>
      <c r="Y29" s="69"/>
      <c r="Z29" s="69"/>
      <c r="AA29" s="69"/>
      <c r="AB29" s="69"/>
      <c r="AC29" s="69"/>
      <c r="AD29" s="69"/>
      <c r="AE29" s="69"/>
      <c r="AF29" s="69"/>
      <c r="AG29" s="69"/>
      <c r="AH29" s="69"/>
      <c r="AI29" s="69"/>
      <c r="AJ29" s="69"/>
      <c r="AK29" s="69"/>
    </row>
    <row r="30" spans="1:37" x14ac:dyDescent="0.25">
      <c r="A30" s="69"/>
      <c r="B30" s="69"/>
      <c r="C30" s="69"/>
      <c r="D30" s="69"/>
      <c r="E30" s="69"/>
      <c r="F30" s="69"/>
      <c r="G30" s="69"/>
      <c r="H30" s="69"/>
      <c r="I30" s="69"/>
      <c r="J30" s="69"/>
      <c r="K30" s="69"/>
      <c r="L30" s="69"/>
      <c r="M30" s="69"/>
      <c r="N30" s="69"/>
      <c r="O30" s="69"/>
      <c r="P30" s="69"/>
      <c r="Q30" s="69"/>
      <c r="R30" s="69"/>
      <c r="S30" s="69"/>
      <c r="T30" s="69"/>
      <c r="U30" s="69"/>
      <c r="V30" s="69"/>
      <c r="W30" s="69"/>
      <c r="X30" s="69"/>
      <c r="Y30" s="69"/>
      <c r="Z30" s="69"/>
      <c r="AA30" s="69"/>
      <c r="AB30" s="69"/>
      <c r="AC30" s="69"/>
      <c r="AD30" s="69"/>
      <c r="AE30" s="69"/>
      <c r="AF30" s="69"/>
      <c r="AG30" s="69"/>
      <c r="AH30" s="69"/>
      <c r="AI30" s="69"/>
      <c r="AJ30" s="69"/>
      <c r="AK30" s="69"/>
    </row>
    <row r="31" spans="1:37" x14ac:dyDescent="0.25">
      <c r="A31" s="69"/>
      <c r="B31" s="69"/>
      <c r="C31" s="69"/>
      <c r="D31" s="69"/>
      <c r="E31" s="69"/>
      <c r="F31" s="69"/>
      <c r="G31" s="69"/>
      <c r="H31" s="69"/>
      <c r="I31" s="69"/>
      <c r="J31" s="69"/>
      <c r="K31" s="69"/>
      <c r="L31" s="69"/>
      <c r="M31" s="69"/>
      <c r="N31" s="69"/>
      <c r="O31" s="69"/>
      <c r="P31" s="69"/>
      <c r="Q31" s="69"/>
      <c r="R31" s="69"/>
      <c r="S31" s="69"/>
      <c r="T31" s="69"/>
      <c r="U31" s="69"/>
      <c r="V31" s="69"/>
      <c r="W31" s="69"/>
      <c r="X31" s="69"/>
      <c r="Y31" s="69"/>
      <c r="Z31" s="69"/>
      <c r="AA31" s="69"/>
      <c r="AB31" s="69"/>
      <c r="AC31" s="69"/>
      <c r="AD31" s="69"/>
      <c r="AE31" s="69"/>
      <c r="AF31" s="69"/>
      <c r="AG31" s="69"/>
      <c r="AH31" s="69"/>
      <c r="AI31" s="69"/>
      <c r="AJ31" s="69"/>
      <c r="AK31" s="69"/>
    </row>
    <row r="32" spans="1:37" x14ac:dyDescent="0.25">
      <c r="A32" s="69"/>
      <c r="B32" s="69"/>
      <c r="C32" s="69"/>
      <c r="D32" s="69"/>
      <c r="E32" s="69"/>
      <c r="F32" s="69"/>
      <c r="G32" s="69"/>
      <c r="H32" s="69"/>
      <c r="I32" s="69"/>
      <c r="J32" s="69"/>
      <c r="K32" s="69"/>
      <c r="L32" s="69"/>
      <c r="M32" s="69"/>
      <c r="N32" s="69"/>
      <c r="O32" s="69"/>
      <c r="P32" s="69"/>
      <c r="Q32" s="69"/>
      <c r="R32" s="69"/>
      <c r="S32" s="69"/>
      <c r="T32" s="69"/>
      <c r="U32" s="69"/>
      <c r="V32" s="69"/>
      <c r="W32" s="69"/>
      <c r="X32" s="69"/>
      <c r="Y32" s="69"/>
      <c r="Z32" s="69"/>
      <c r="AA32" s="69"/>
      <c r="AB32" s="69"/>
      <c r="AC32" s="69"/>
      <c r="AD32" s="69"/>
      <c r="AE32" s="69"/>
      <c r="AF32" s="69"/>
      <c r="AG32" s="69"/>
      <c r="AH32" s="69"/>
      <c r="AI32" s="69"/>
      <c r="AJ32" s="69"/>
      <c r="AK32" s="69"/>
    </row>
    <row r="33" spans="1:31" x14ac:dyDescent="0.25">
      <c r="A33" s="69"/>
      <c r="E33" s="69"/>
      <c r="F33" s="69"/>
      <c r="G33" s="69"/>
      <c r="H33" s="69"/>
      <c r="I33" s="69"/>
      <c r="J33" s="69"/>
      <c r="K33" s="69"/>
      <c r="L33" s="69"/>
      <c r="M33" s="69"/>
      <c r="N33" s="69"/>
      <c r="O33" s="69"/>
      <c r="P33" s="69"/>
      <c r="Q33" s="69"/>
      <c r="R33" s="69"/>
      <c r="S33" s="69"/>
      <c r="T33" s="69"/>
      <c r="U33" s="69"/>
      <c r="V33" s="69"/>
      <c r="W33" s="69"/>
      <c r="X33" s="69"/>
      <c r="Y33" s="69"/>
      <c r="Z33" s="69"/>
      <c r="AA33" s="69"/>
      <c r="AB33" s="69"/>
      <c r="AC33" s="69"/>
      <c r="AD33" s="69"/>
      <c r="AE33" s="69"/>
    </row>
    <row r="34" spans="1:31" x14ac:dyDescent="0.25">
      <c r="A34" s="69"/>
      <c r="E34" s="69"/>
      <c r="F34" s="69"/>
      <c r="G34" s="69"/>
      <c r="H34" s="69"/>
      <c r="I34" s="69"/>
      <c r="J34" s="69"/>
      <c r="K34" s="69"/>
      <c r="L34" s="69"/>
      <c r="M34" s="69"/>
      <c r="N34" s="69"/>
      <c r="O34" s="69"/>
      <c r="P34" s="69"/>
      <c r="Q34" s="69"/>
      <c r="R34" s="69"/>
      <c r="S34" s="69"/>
      <c r="T34" s="69"/>
      <c r="U34" s="69"/>
      <c r="V34" s="69"/>
      <c r="W34" s="69"/>
      <c r="X34" s="69"/>
      <c r="Y34" s="69"/>
      <c r="Z34" s="69"/>
      <c r="AA34" s="69"/>
      <c r="AB34" s="69"/>
      <c r="AC34" s="69"/>
      <c r="AD34" s="69"/>
      <c r="AE34" s="69"/>
    </row>
    <row r="35" spans="1:31" x14ac:dyDescent="0.25">
      <c r="A35" s="69"/>
    </row>
    <row r="36" spans="1:31" x14ac:dyDescent="0.25">
      <c r="A36" s="69"/>
    </row>
    <row r="37" spans="1:31" x14ac:dyDescent="0.25">
      <c r="A37" s="69"/>
    </row>
    <row r="38" spans="1:31" x14ac:dyDescent="0.25">
      <c r="A38" s="69"/>
    </row>
    <row r="39" spans="1:31" x14ac:dyDescent="0.25">
      <c r="A39" s="69"/>
    </row>
    <row r="40" spans="1:31" x14ac:dyDescent="0.25">
      <c r="A40" s="69"/>
    </row>
    <row r="41" spans="1:31" x14ac:dyDescent="0.25">
      <c r="A41" s="69"/>
    </row>
    <row r="42" spans="1:31" x14ac:dyDescent="0.25">
      <c r="A42" s="69"/>
    </row>
    <row r="43" spans="1:31" x14ac:dyDescent="0.25">
      <c r="A43" s="69"/>
    </row>
    <row r="44" spans="1:31" x14ac:dyDescent="0.25">
      <c r="A44" s="69"/>
    </row>
    <row r="45" spans="1:31" x14ac:dyDescent="0.25">
      <c r="A45" s="69"/>
    </row>
    <row r="46" spans="1:31" x14ac:dyDescent="0.25">
      <c r="A46" s="69"/>
    </row>
    <row r="47" spans="1:31" x14ac:dyDescent="0.25">
      <c r="A47" s="69"/>
    </row>
    <row r="48" spans="1:31" x14ac:dyDescent="0.25">
      <c r="A48" s="69"/>
    </row>
    <row r="49" spans="1:1" x14ac:dyDescent="0.25">
      <c r="A49" s="69"/>
    </row>
    <row r="50" spans="1:1" x14ac:dyDescent="0.25">
      <c r="A50" s="69"/>
    </row>
    <row r="51" spans="1:1" x14ac:dyDescent="0.25">
      <c r="A51" s="69"/>
    </row>
    <row r="52" spans="1:1" x14ac:dyDescent="0.25">
      <c r="A52" s="69"/>
    </row>
    <row r="53" spans="1:1" x14ac:dyDescent="0.25">
      <c r="A53" s="69"/>
    </row>
    <row r="54" spans="1:1" x14ac:dyDescent="0.25">
      <c r="A54" s="69"/>
    </row>
    <row r="55" spans="1:1" x14ac:dyDescent="0.25">
      <c r="A55" s="69"/>
    </row>
  </sheetData>
  <mergeCells count="1">
    <mergeCell ref="B1:D1"/>
  </mergeCells>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6" tint="-0.249977111117893"/>
  </sheetPr>
  <dimension ref="A1:U232"/>
  <sheetViews>
    <sheetView zoomScale="55" zoomScaleNormal="55" workbookViewId="0">
      <selection activeCell="D7" sqref="D7"/>
    </sheetView>
  </sheetViews>
  <sheetFormatPr baseColWidth="10" defaultColWidth="11.42578125" defaultRowHeight="15" x14ac:dyDescent="0.25"/>
  <cols>
    <col min="2" max="2" width="40.42578125" customWidth="1"/>
    <col min="3" max="3" width="74.7109375" customWidth="1"/>
    <col min="4" max="4" width="135" bestFit="1" customWidth="1"/>
    <col min="5" max="5" width="144.7109375" bestFit="1" customWidth="1"/>
  </cols>
  <sheetData>
    <row r="1" spans="1:21" ht="33.75" x14ac:dyDescent="0.25">
      <c r="A1" s="69"/>
      <c r="B1" s="646" t="s">
        <v>381</v>
      </c>
      <c r="C1" s="646"/>
      <c r="D1" s="646"/>
      <c r="E1" s="69"/>
      <c r="F1" s="69"/>
      <c r="G1" s="69"/>
      <c r="H1" s="69"/>
      <c r="I1" s="69"/>
      <c r="J1" s="69"/>
      <c r="K1" s="69"/>
      <c r="L1" s="69"/>
      <c r="M1" s="69"/>
      <c r="N1" s="69"/>
      <c r="O1" s="69"/>
      <c r="P1" s="69"/>
      <c r="Q1" s="69"/>
      <c r="R1" s="69"/>
      <c r="S1" s="69"/>
      <c r="T1" s="69"/>
      <c r="U1" s="69"/>
    </row>
    <row r="2" spans="1:21" x14ac:dyDescent="0.25">
      <c r="A2" s="69"/>
      <c r="B2" s="69"/>
      <c r="C2" s="69"/>
      <c r="D2" s="69"/>
      <c r="E2" s="69"/>
      <c r="F2" s="69"/>
      <c r="G2" s="69"/>
      <c r="H2" s="69"/>
      <c r="I2" s="69"/>
      <c r="J2" s="69"/>
      <c r="K2" s="69"/>
      <c r="L2" s="69"/>
      <c r="M2" s="69"/>
      <c r="N2" s="69"/>
      <c r="O2" s="69"/>
      <c r="P2" s="69"/>
      <c r="Q2" s="69"/>
      <c r="R2" s="69"/>
      <c r="S2" s="69"/>
      <c r="T2" s="69"/>
      <c r="U2" s="69"/>
    </row>
    <row r="3" spans="1:21" ht="60" x14ac:dyDescent="0.25">
      <c r="A3" s="69"/>
      <c r="B3" s="86"/>
      <c r="C3" s="22" t="s">
        <v>382</v>
      </c>
      <c r="D3" s="22" t="s">
        <v>383</v>
      </c>
      <c r="E3" s="69"/>
      <c r="F3" s="69"/>
      <c r="G3" s="69"/>
      <c r="H3" s="69"/>
      <c r="I3" s="69"/>
      <c r="J3" s="69"/>
      <c r="K3" s="69"/>
      <c r="L3" s="69"/>
      <c r="M3" s="69"/>
      <c r="N3" s="69"/>
      <c r="O3" s="69"/>
      <c r="P3" s="69"/>
      <c r="Q3" s="69"/>
      <c r="R3" s="69"/>
      <c r="S3" s="69"/>
      <c r="T3" s="69"/>
      <c r="U3" s="69"/>
    </row>
    <row r="4" spans="1:21" ht="33.75" x14ac:dyDescent="0.25">
      <c r="A4" s="85" t="s">
        <v>384</v>
      </c>
      <c r="B4" s="25" t="s">
        <v>385</v>
      </c>
      <c r="C4" s="30" t="s">
        <v>386</v>
      </c>
      <c r="D4" s="23" t="s">
        <v>387</v>
      </c>
      <c r="E4" s="69"/>
      <c r="F4" s="69"/>
      <c r="G4" s="69"/>
      <c r="H4" s="69"/>
      <c r="I4" s="69"/>
      <c r="J4" s="69"/>
      <c r="K4" s="69"/>
      <c r="L4" s="69"/>
      <c r="M4" s="69"/>
      <c r="N4" s="69"/>
      <c r="O4" s="69"/>
      <c r="P4" s="69"/>
      <c r="Q4" s="69"/>
      <c r="R4" s="69"/>
      <c r="S4" s="69"/>
      <c r="T4" s="69"/>
      <c r="U4" s="69"/>
    </row>
    <row r="5" spans="1:21" ht="101.25" x14ac:dyDescent="0.25">
      <c r="A5" s="85" t="s">
        <v>388</v>
      </c>
      <c r="B5" s="26" t="s">
        <v>389</v>
      </c>
      <c r="C5" s="31" t="s">
        <v>390</v>
      </c>
      <c r="D5" s="24" t="s">
        <v>391</v>
      </c>
      <c r="E5" s="69"/>
      <c r="F5" s="69"/>
      <c r="G5" s="69"/>
      <c r="H5" s="69"/>
      <c r="I5" s="69"/>
      <c r="J5" s="69"/>
      <c r="K5" s="69"/>
      <c r="L5" s="69"/>
      <c r="M5" s="69"/>
      <c r="N5" s="69"/>
      <c r="O5" s="69"/>
      <c r="P5" s="69"/>
      <c r="Q5" s="69"/>
      <c r="R5" s="69"/>
      <c r="S5" s="69"/>
      <c r="T5" s="69"/>
      <c r="U5" s="69"/>
    </row>
    <row r="6" spans="1:21" ht="67.5" x14ac:dyDescent="0.25">
      <c r="A6" s="85" t="s">
        <v>283</v>
      </c>
      <c r="B6" s="27" t="s">
        <v>392</v>
      </c>
      <c r="C6" s="31" t="s">
        <v>393</v>
      </c>
      <c r="D6" s="24" t="s">
        <v>394</v>
      </c>
      <c r="E6" s="69"/>
      <c r="F6" s="69"/>
      <c r="G6" s="69"/>
      <c r="H6" s="69"/>
      <c r="I6" s="69"/>
      <c r="J6" s="69"/>
      <c r="K6" s="69"/>
      <c r="L6" s="69"/>
      <c r="M6" s="69"/>
      <c r="N6" s="69"/>
      <c r="O6" s="69"/>
      <c r="P6" s="69"/>
      <c r="Q6" s="69"/>
      <c r="R6" s="69"/>
      <c r="S6" s="69"/>
      <c r="T6" s="69"/>
      <c r="U6" s="69"/>
    </row>
    <row r="7" spans="1:21" ht="101.25" x14ac:dyDescent="0.25">
      <c r="A7" s="85" t="s">
        <v>395</v>
      </c>
      <c r="B7" s="28" t="s">
        <v>396</v>
      </c>
      <c r="C7" s="31" t="s">
        <v>397</v>
      </c>
      <c r="D7" s="24" t="s">
        <v>398</v>
      </c>
      <c r="E7" s="69"/>
      <c r="F7" s="69"/>
      <c r="G7" s="69"/>
      <c r="H7" s="69"/>
      <c r="I7" s="69"/>
      <c r="J7" s="69"/>
      <c r="K7" s="69"/>
      <c r="L7" s="69"/>
      <c r="M7" s="69"/>
      <c r="N7" s="69"/>
      <c r="O7" s="69"/>
      <c r="P7" s="69"/>
      <c r="Q7" s="69"/>
      <c r="R7" s="69"/>
      <c r="S7" s="69"/>
      <c r="T7" s="69"/>
      <c r="U7" s="69"/>
    </row>
    <row r="8" spans="1:21" ht="67.5" x14ac:dyDescent="0.25">
      <c r="A8" s="85" t="s">
        <v>399</v>
      </c>
      <c r="B8" s="29" t="s">
        <v>400</v>
      </c>
      <c r="C8" s="31" t="s">
        <v>401</v>
      </c>
      <c r="D8" s="24" t="s">
        <v>402</v>
      </c>
      <c r="E8" s="69"/>
      <c r="F8" s="69"/>
      <c r="G8" s="69"/>
      <c r="H8" s="69"/>
      <c r="I8" s="69"/>
      <c r="J8" s="69"/>
      <c r="K8" s="69"/>
      <c r="L8" s="69"/>
      <c r="M8" s="69"/>
      <c r="N8" s="69"/>
      <c r="O8" s="69"/>
      <c r="P8" s="69"/>
      <c r="Q8" s="69"/>
      <c r="R8" s="69"/>
      <c r="S8" s="69"/>
      <c r="T8" s="69"/>
      <c r="U8" s="69"/>
    </row>
    <row r="9" spans="1:21" ht="20.25" x14ac:dyDescent="0.25">
      <c r="A9" s="85"/>
      <c r="B9" s="85"/>
      <c r="C9" s="87"/>
      <c r="D9" s="87"/>
      <c r="E9" s="69"/>
      <c r="F9" s="69"/>
      <c r="G9" s="69"/>
      <c r="H9" s="69"/>
      <c r="I9" s="69"/>
      <c r="J9" s="69"/>
      <c r="K9" s="69"/>
      <c r="L9" s="69"/>
      <c r="M9" s="69"/>
      <c r="N9" s="69"/>
      <c r="O9" s="69"/>
      <c r="P9" s="69"/>
      <c r="Q9" s="69"/>
      <c r="R9" s="69"/>
      <c r="S9" s="69"/>
      <c r="T9" s="69"/>
      <c r="U9" s="69"/>
    </row>
    <row r="10" spans="1:21" ht="16.5" x14ac:dyDescent="0.25">
      <c r="A10" s="85"/>
      <c r="B10" s="88"/>
      <c r="C10" s="88"/>
      <c r="D10" s="88"/>
      <c r="E10" s="69"/>
      <c r="F10" s="69"/>
      <c r="G10" s="69"/>
      <c r="H10" s="69"/>
      <c r="I10" s="69"/>
      <c r="J10" s="69"/>
      <c r="K10" s="69"/>
      <c r="L10" s="69"/>
      <c r="M10" s="69"/>
      <c r="N10" s="69"/>
      <c r="O10" s="69"/>
      <c r="P10" s="69"/>
      <c r="Q10" s="69"/>
      <c r="R10" s="69"/>
      <c r="S10" s="69"/>
      <c r="T10" s="69"/>
      <c r="U10" s="69"/>
    </row>
    <row r="11" spans="1:21" x14ac:dyDescent="0.25">
      <c r="A11" s="85"/>
      <c r="B11" s="85" t="s">
        <v>403</v>
      </c>
      <c r="C11" s="85" t="s">
        <v>140</v>
      </c>
      <c r="D11" s="85" t="s">
        <v>114</v>
      </c>
      <c r="E11" s="69"/>
      <c r="F11" s="69"/>
      <c r="G11" s="69"/>
      <c r="H11" s="69"/>
      <c r="I11" s="69"/>
      <c r="J11" s="69"/>
      <c r="K11" s="69"/>
      <c r="L11" s="69"/>
      <c r="M11" s="69"/>
      <c r="N11" s="69"/>
      <c r="O11" s="69"/>
      <c r="P11" s="69"/>
      <c r="Q11" s="69"/>
      <c r="R11" s="69"/>
      <c r="S11" s="69"/>
      <c r="T11" s="69"/>
      <c r="U11" s="69"/>
    </row>
    <row r="12" spans="1:21" x14ac:dyDescent="0.25">
      <c r="A12" s="85"/>
      <c r="B12" s="85" t="s">
        <v>404</v>
      </c>
      <c r="C12" s="85" t="s">
        <v>405</v>
      </c>
      <c r="D12" s="85" t="s">
        <v>406</v>
      </c>
      <c r="E12" s="69"/>
      <c r="F12" s="69"/>
      <c r="G12" s="69"/>
      <c r="H12" s="69"/>
      <c r="I12" s="69"/>
      <c r="J12" s="69"/>
      <c r="K12" s="69"/>
      <c r="L12" s="69"/>
      <c r="M12" s="69"/>
      <c r="N12" s="69"/>
      <c r="O12" s="69"/>
      <c r="P12" s="69"/>
      <c r="Q12" s="69"/>
      <c r="R12" s="69"/>
      <c r="S12" s="69"/>
      <c r="T12" s="69"/>
      <c r="U12" s="69"/>
    </row>
    <row r="13" spans="1:21" x14ac:dyDescent="0.25">
      <c r="A13" s="85"/>
      <c r="B13" s="85"/>
      <c r="C13" s="85" t="s">
        <v>407</v>
      </c>
      <c r="D13" s="85" t="s">
        <v>408</v>
      </c>
      <c r="E13" s="69"/>
      <c r="F13" s="69"/>
      <c r="G13" s="69"/>
      <c r="H13" s="69"/>
      <c r="I13" s="69"/>
      <c r="J13" s="69"/>
      <c r="K13" s="69"/>
      <c r="L13" s="69"/>
      <c r="M13" s="69"/>
      <c r="N13" s="69"/>
      <c r="O13" s="69"/>
      <c r="P13" s="69"/>
      <c r="Q13" s="69"/>
      <c r="R13" s="69"/>
      <c r="S13" s="69"/>
      <c r="T13" s="69"/>
      <c r="U13" s="69"/>
    </row>
    <row r="14" spans="1:21" x14ac:dyDescent="0.25">
      <c r="A14" s="85"/>
      <c r="B14" s="85"/>
      <c r="C14" s="85" t="s">
        <v>409</v>
      </c>
      <c r="D14" s="85" t="s">
        <v>410</v>
      </c>
      <c r="E14" s="69"/>
      <c r="F14" s="69"/>
      <c r="G14" s="69"/>
      <c r="H14" s="69"/>
      <c r="I14" s="69"/>
      <c r="J14" s="69"/>
      <c r="K14" s="69"/>
      <c r="L14" s="69"/>
      <c r="M14" s="69"/>
      <c r="N14" s="69"/>
      <c r="O14" s="69"/>
      <c r="P14" s="69"/>
      <c r="Q14" s="69"/>
      <c r="R14" s="69"/>
      <c r="S14" s="69"/>
      <c r="T14" s="69"/>
      <c r="U14" s="69"/>
    </row>
    <row r="15" spans="1:21" x14ac:dyDescent="0.25">
      <c r="A15" s="85"/>
      <c r="B15" s="85"/>
      <c r="C15" s="85" t="s">
        <v>411</v>
      </c>
      <c r="D15" s="85" t="s">
        <v>412</v>
      </c>
      <c r="E15" s="69"/>
      <c r="F15" s="69"/>
      <c r="G15" s="69"/>
      <c r="H15" s="69"/>
      <c r="I15" s="69"/>
      <c r="J15" s="69"/>
      <c r="K15" s="69"/>
      <c r="L15" s="69"/>
      <c r="M15" s="69"/>
      <c r="N15" s="69"/>
      <c r="O15" s="69"/>
      <c r="P15" s="69"/>
      <c r="Q15" s="69"/>
      <c r="R15" s="69"/>
      <c r="S15" s="69"/>
      <c r="T15" s="69"/>
      <c r="U15" s="69"/>
    </row>
    <row r="16" spans="1:21" x14ac:dyDescent="0.25">
      <c r="A16" s="85"/>
      <c r="B16" s="85"/>
      <c r="C16" s="85"/>
      <c r="D16" s="85"/>
      <c r="E16" s="69"/>
      <c r="F16" s="69"/>
      <c r="G16" s="69"/>
      <c r="H16" s="69"/>
      <c r="I16" s="69"/>
      <c r="J16" s="69"/>
      <c r="K16" s="69"/>
      <c r="L16" s="69"/>
      <c r="M16" s="69"/>
      <c r="N16" s="69"/>
      <c r="O16" s="69"/>
    </row>
    <row r="17" spans="1:15" x14ac:dyDescent="0.25">
      <c r="A17" s="85"/>
      <c r="B17" s="85"/>
      <c r="C17" s="85"/>
      <c r="D17" s="85"/>
      <c r="E17" s="69"/>
      <c r="F17" s="69"/>
      <c r="G17" s="69"/>
      <c r="H17" s="69"/>
      <c r="I17" s="69"/>
      <c r="J17" s="69"/>
      <c r="K17" s="69"/>
      <c r="L17" s="69"/>
      <c r="M17" s="69"/>
      <c r="N17" s="69"/>
      <c r="O17" s="69"/>
    </row>
    <row r="18" spans="1:15" x14ac:dyDescent="0.25">
      <c r="A18" s="85"/>
      <c r="B18" s="89"/>
      <c r="C18" s="89"/>
      <c r="D18" s="89"/>
      <c r="E18" s="69"/>
      <c r="F18" s="69"/>
      <c r="G18" s="69"/>
      <c r="H18" s="69"/>
      <c r="I18" s="69"/>
      <c r="J18" s="69"/>
      <c r="K18" s="69"/>
      <c r="L18" s="69"/>
      <c r="M18" s="69"/>
      <c r="N18" s="69"/>
      <c r="O18" s="69"/>
    </row>
    <row r="19" spans="1:15" x14ac:dyDescent="0.25">
      <c r="A19" s="85"/>
      <c r="B19" s="89"/>
      <c r="C19" s="89"/>
      <c r="D19" s="89"/>
      <c r="E19" s="69"/>
      <c r="F19" s="69"/>
      <c r="G19" s="69"/>
      <c r="H19" s="69"/>
      <c r="I19" s="69"/>
      <c r="J19" s="69"/>
      <c r="K19" s="69"/>
      <c r="L19" s="69"/>
      <c r="M19" s="69"/>
      <c r="N19" s="69"/>
      <c r="O19" s="69"/>
    </row>
    <row r="20" spans="1:15" x14ac:dyDescent="0.25">
      <c r="A20" s="85"/>
      <c r="B20" s="89"/>
      <c r="C20" s="89"/>
      <c r="D20" s="89"/>
      <c r="E20" s="69"/>
      <c r="F20" s="69"/>
      <c r="G20" s="69"/>
      <c r="H20" s="69"/>
      <c r="I20" s="69"/>
      <c r="J20" s="69"/>
      <c r="K20" s="69"/>
      <c r="L20" s="69"/>
      <c r="M20" s="69"/>
      <c r="N20" s="69"/>
      <c r="O20" s="69"/>
    </row>
    <row r="21" spans="1:15" x14ac:dyDescent="0.25">
      <c r="A21" s="85"/>
      <c r="B21" s="89"/>
      <c r="C21" s="89"/>
      <c r="D21" s="89"/>
      <c r="E21" s="69"/>
      <c r="F21" s="69"/>
      <c r="G21" s="69"/>
      <c r="H21" s="69"/>
      <c r="I21" s="69"/>
      <c r="J21" s="69"/>
      <c r="K21" s="69"/>
      <c r="L21" s="69"/>
      <c r="M21" s="69"/>
      <c r="N21" s="69"/>
      <c r="O21" s="69"/>
    </row>
    <row r="22" spans="1:15" ht="20.25" x14ac:dyDescent="0.25">
      <c r="A22" s="85"/>
      <c r="B22" s="85"/>
      <c r="C22" s="87"/>
      <c r="D22" s="87"/>
      <c r="E22" s="69"/>
      <c r="F22" s="69"/>
      <c r="G22" s="69"/>
      <c r="H22" s="69"/>
      <c r="I22" s="69"/>
      <c r="J22" s="69"/>
      <c r="K22" s="69"/>
      <c r="L22" s="69"/>
      <c r="M22" s="69"/>
      <c r="N22" s="69"/>
      <c r="O22" s="69"/>
    </row>
    <row r="23" spans="1:15" ht="20.25" x14ac:dyDescent="0.25">
      <c r="A23" s="85"/>
      <c r="B23" s="85"/>
      <c r="C23" s="87"/>
      <c r="D23" s="87"/>
      <c r="E23" s="69"/>
      <c r="F23" s="69"/>
      <c r="G23" s="69"/>
      <c r="H23" s="69"/>
      <c r="I23" s="69"/>
      <c r="J23" s="69"/>
      <c r="K23" s="69"/>
      <c r="L23" s="69"/>
      <c r="M23" s="69"/>
      <c r="N23" s="69"/>
      <c r="O23" s="69"/>
    </row>
    <row r="24" spans="1:15" ht="20.25" x14ac:dyDescent="0.25">
      <c r="A24" s="85"/>
      <c r="B24" s="85"/>
      <c r="C24" s="87"/>
      <c r="D24" s="87"/>
      <c r="E24" s="69"/>
      <c r="F24" s="69"/>
      <c r="G24" s="69"/>
      <c r="H24" s="69"/>
      <c r="I24" s="69"/>
      <c r="J24" s="69"/>
      <c r="K24" s="69"/>
      <c r="L24" s="69"/>
      <c r="M24" s="69"/>
      <c r="N24" s="69"/>
      <c r="O24" s="69"/>
    </row>
    <row r="25" spans="1:15" ht="20.25" x14ac:dyDescent="0.25">
      <c r="A25" s="85"/>
      <c r="B25" s="85"/>
      <c r="C25" s="87"/>
      <c r="D25" s="87"/>
      <c r="E25" s="69"/>
      <c r="F25" s="69"/>
      <c r="G25" s="69"/>
      <c r="H25" s="69"/>
      <c r="I25" s="69"/>
      <c r="J25" s="69"/>
      <c r="K25" s="69"/>
      <c r="L25" s="69"/>
      <c r="M25" s="69"/>
      <c r="N25" s="69"/>
      <c r="O25" s="69"/>
    </row>
    <row r="26" spans="1:15" ht="20.25" x14ac:dyDescent="0.25">
      <c r="A26" s="85"/>
      <c r="B26" s="85"/>
      <c r="C26" s="87"/>
      <c r="D26" s="87"/>
      <c r="E26" s="69"/>
      <c r="F26" s="69"/>
      <c r="G26" s="69"/>
      <c r="H26" s="69"/>
      <c r="I26" s="69"/>
      <c r="J26" s="69"/>
      <c r="K26" s="69"/>
      <c r="L26" s="69"/>
      <c r="M26" s="69"/>
      <c r="N26" s="69"/>
      <c r="O26" s="69"/>
    </row>
    <row r="27" spans="1:15" ht="20.25" x14ac:dyDescent="0.25">
      <c r="A27" s="85"/>
      <c r="B27" s="85"/>
      <c r="C27" s="87"/>
      <c r="D27" s="87"/>
      <c r="E27" s="69"/>
      <c r="F27" s="69"/>
      <c r="G27" s="69"/>
      <c r="H27" s="69"/>
      <c r="I27" s="69"/>
      <c r="J27" s="69"/>
      <c r="K27" s="69"/>
      <c r="L27" s="69"/>
      <c r="M27" s="69"/>
      <c r="N27" s="69"/>
      <c r="O27" s="69"/>
    </row>
    <row r="28" spans="1:15" ht="20.25" x14ac:dyDescent="0.25">
      <c r="A28" s="85"/>
      <c r="B28" s="85"/>
      <c r="C28" s="87"/>
      <c r="D28" s="87"/>
      <c r="E28" s="69"/>
      <c r="F28" s="69"/>
      <c r="G28" s="69"/>
      <c r="H28" s="69"/>
      <c r="I28" s="69"/>
      <c r="J28" s="69"/>
      <c r="K28" s="69"/>
      <c r="L28" s="69"/>
      <c r="M28" s="69"/>
      <c r="N28" s="69"/>
      <c r="O28" s="69"/>
    </row>
    <row r="29" spans="1:15" ht="20.25" x14ac:dyDescent="0.25">
      <c r="A29" s="85"/>
      <c r="B29" s="85"/>
      <c r="C29" s="87"/>
      <c r="D29" s="87"/>
      <c r="E29" s="69"/>
      <c r="F29" s="69"/>
      <c r="G29" s="69"/>
      <c r="H29" s="69"/>
      <c r="I29" s="69"/>
      <c r="J29" s="69"/>
      <c r="K29" s="69"/>
      <c r="L29" s="69"/>
      <c r="M29" s="69"/>
      <c r="N29" s="69"/>
      <c r="O29" s="69"/>
    </row>
    <row r="30" spans="1:15" ht="20.25" x14ac:dyDescent="0.25">
      <c r="A30" s="85"/>
      <c r="B30" s="85"/>
      <c r="C30" s="87"/>
      <c r="D30" s="87"/>
      <c r="E30" s="69"/>
      <c r="F30" s="69"/>
      <c r="G30" s="69"/>
      <c r="H30" s="69"/>
      <c r="I30" s="69"/>
      <c r="J30" s="69"/>
      <c r="K30" s="69"/>
      <c r="L30" s="69"/>
      <c r="M30" s="69"/>
      <c r="N30" s="69"/>
      <c r="O30" s="69"/>
    </row>
    <row r="31" spans="1:15" ht="20.25" x14ac:dyDescent="0.25">
      <c r="A31" s="85"/>
      <c r="B31" s="85"/>
      <c r="C31" s="87"/>
      <c r="D31" s="87"/>
      <c r="E31" s="69"/>
      <c r="F31" s="69"/>
      <c r="G31" s="69"/>
      <c r="H31" s="69"/>
      <c r="I31" s="69"/>
      <c r="J31" s="69"/>
      <c r="K31" s="69"/>
      <c r="L31" s="69"/>
      <c r="M31" s="69"/>
      <c r="N31" s="69"/>
      <c r="O31" s="69"/>
    </row>
    <row r="32" spans="1:15" ht="20.25" x14ac:dyDescent="0.25">
      <c r="A32" s="85"/>
      <c r="B32" s="85"/>
      <c r="C32" s="87"/>
      <c r="D32" s="87"/>
      <c r="E32" s="69"/>
      <c r="F32" s="69"/>
      <c r="G32" s="69"/>
      <c r="H32" s="69"/>
      <c r="I32" s="69"/>
      <c r="J32" s="69"/>
      <c r="K32" s="69"/>
      <c r="L32" s="69"/>
      <c r="M32" s="69"/>
      <c r="N32" s="69"/>
      <c r="O32" s="69"/>
    </row>
    <row r="33" spans="1:15" ht="20.25" x14ac:dyDescent="0.25">
      <c r="A33" s="85"/>
      <c r="B33" s="85"/>
      <c r="C33" s="87"/>
      <c r="D33" s="87"/>
      <c r="E33" s="69"/>
      <c r="F33" s="69"/>
      <c r="G33" s="69"/>
      <c r="H33" s="69"/>
      <c r="I33" s="69"/>
      <c r="J33" s="69"/>
      <c r="K33" s="69"/>
      <c r="L33" s="69"/>
      <c r="M33" s="69"/>
      <c r="N33" s="69"/>
      <c r="O33" s="69"/>
    </row>
    <row r="34" spans="1:15" ht="20.25" x14ac:dyDescent="0.25">
      <c r="A34" s="85"/>
      <c r="B34" s="85"/>
      <c r="C34" s="87"/>
      <c r="D34" s="87"/>
      <c r="E34" s="69"/>
      <c r="F34" s="69"/>
      <c r="G34" s="69"/>
      <c r="H34" s="69"/>
      <c r="I34" s="69"/>
      <c r="J34" s="69"/>
      <c r="K34" s="69"/>
      <c r="L34" s="69"/>
      <c r="M34" s="69"/>
      <c r="N34" s="69"/>
      <c r="O34" s="69"/>
    </row>
    <row r="35" spans="1:15" ht="20.25" x14ac:dyDescent="0.25">
      <c r="A35" s="85"/>
      <c r="B35" s="85"/>
      <c r="C35" s="87"/>
      <c r="D35" s="87"/>
      <c r="E35" s="69"/>
      <c r="F35" s="69"/>
      <c r="G35" s="69"/>
      <c r="H35" s="69"/>
      <c r="I35" s="69"/>
      <c r="J35" s="69"/>
      <c r="K35" s="69"/>
      <c r="L35" s="69"/>
      <c r="M35" s="69"/>
      <c r="N35" s="69"/>
      <c r="O35" s="69"/>
    </row>
    <row r="36" spans="1:15" ht="20.25" x14ac:dyDescent="0.25">
      <c r="A36" s="85"/>
      <c r="B36" s="85"/>
      <c r="C36" s="87"/>
      <c r="D36" s="87"/>
      <c r="E36" s="69"/>
      <c r="F36" s="69"/>
      <c r="G36" s="69"/>
      <c r="H36" s="69"/>
      <c r="I36" s="69"/>
      <c r="J36" s="69"/>
      <c r="K36" s="69"/>
      <c r="L36" s="69"/>
      <c r="M36" s="69"/>
      <c r="N36" s="69"/>
      <c r="O36" s="69"/>
    </row>
    <row r="37" spans="1:15" ht="20.25" x14ac:dyDescent="0.25">
      <c r="A37" s="85"/>
      <c r="B37" s="85"/>
      <c r="C37" s="87"/>
      <c r="D37" s="87"/>
      <c r="E37" s="69"/>
      <c r="F37" s="69"/>
      <c r="G37" s="69"/>
      <c r="H37" s="69"/>
      <c r="I37" s="69"/>
      <c r="J37" s="69"/>
      <c r="K37" s="69"/>
      <c r="L37" s="69"/>
      <c r="M37" s="69"/>
      <c r="N37" s="69"/>
      <c r="O37" s="69"/>
    </row>
    <row r="38" spans="1:15" ht="20.25" x14ac:dyDescent="0.25">
      <c r="A38" s="85"/>
      <c r="B38" s="85"/>
      <c r="C38" s="87"/>
      <c r="D38" s="87"/>
      <c r="E38" s="69"/>
      <c r="F38" s="69"/>
      <c r="G38" s="69"/>
      <c r="H38" s="69"/>
      <c r="I38" s="69"/>
      <c r="J38" s="69"/>
      <c r="K38" s="69"/>
      <c r="L38" s="69"/>
      <c r="M38" s="69"/>
      <c r="N38" s="69"/>
      <c r="O38" s="69"/>
    </row>
    <row r="39" spans="1:15" ht="20.25" x14ac:dyDescent="0.25">
      <c r="A39" s="85"/>
      <c r="B39" s="85"/>
      <c r="C39" s="87"/>
      <c r="D39" s="87"/>
      <c r="E39" s="69"/>
      <c r="F39" s="69"/>
      <c r="G39" s="69"/>
      <c r="H39" s="69"/>
      <c r="I39" s="69"/>
      <c r="J39" s="69"/>
      <c r="K39" s="69"/>
      <c r="L39" s="69"/>
      <c r="M39" s="69"/>
      <c r="N39" s="69"/>
      <c r="O39" s="69"/>
    </row>
    <row r="40" spans="1:15" ht="20.25" x14ac:dyDescent="0.25">
      <c r="A40" s="85"/>
      <c r="B40" s="85"/>
      <c r="C40" s="87"/>
      <c r="D40" s="87"/>
      <c r="E40" s="69"/>
      <c r="F40" s="69"/>
      <c r="G40" s="69"/>
      <c r="H40" s="69"/>
      <c r="I40" s="69"/>
      <c r="J40" s="69"/>
      <c r="K40" s="69"/>
      <c r="L40" s="69"/>
      <c r="M40" s="69"/>
      <c r="N40" s="69"/>
      <c r="O40" s="69"/>
    </row>
    <row r="41" spans="1:15" ht="20.25" x14ac:dyDescent="0.25">
      <c r="A41" s="85"/>
      <c r="B41" s="85"/>
      <c r="C41" s="87"/>
      <c r="D41" s="87"/>
      <c r="E41" s="69"/>
      <c r="F41" s="69"/>
      <c r="G41" s="69"/>
      <c r="H41" s="69"/>
      <c r="I41" s="69"/>
      <c r="J41" s="69"/>
      <c r="K41" s="69"/>
      <c r="L41" s="69"/>
      <c r="M41" s="69"/>
      <c r="N41" s="69"/>
      <c r="O41" s="69"/>
    </row>
    <row r="42" spans="1:15" ht="20.25" x14ac:dyDescent="0.25">
      <c r="A42" s="85"/>
      <c r="B42" s="85"/>
      <c r="C42" s="87"/>
      <c r="D42" s="87"/>
      <c r="E42" s="69"/>
      <c r="F42" s="69"/>
      <c r="G42" s="69"/>
      <c r="H42" s="69"/>
      <c r="I42" s="69"/>
      <c r="J42" s="69"/>
      <c r="K42" s="69"/>
      <c r="L42" s="69"/>
      <c r="M42" s="69"/>
      <c r="N42" s="69"/>
      <c r="O42" s="69"/>
    </row>
    <row r="43" spans="1:15" ht="20.25" x14ac:dyDescent="0.25">
      <c r="A43" s="85"/>
      <c r="B43" s="85"/>
      <c r="C43" s="87"/>
      <c r="D43" s="87"/>
      <c r="E43" s="69"/>
      <c r="F43" s="69"/>
      <c r="G43" s="69"/>
      <c r="H43" s="69"/>
      <c r="I43" s="69"/>
      <c r="J43" s="69"/>
      <c r="K43" s="69"/>
      <c r="L43" s="69"/>
      <c r="M43" s="69"/>
      <c r="N43" s="69"/>
      <c r="O43" s="69"/>
    </row>
    <row r="44" spans="1:15" ht="20.25" x14ac:dyDescent="0.25">
      <c r="A44" s="85"/>
      <c r="B44" s="85"/>
      <c r="C44" s="87"/>
      <c r="D44" s="87"/>
      <c r="E44" s="69"/>
      <c r="F44" s="69"/>
      <c r="G44" s="69"/>
      <c r="H44" s="69"/>
      <c r="I44" s="69"/>
      <c r="J44" s="69"/>
      <c r="K44" s="69"/>
      <c r="L44" s="69"/>
      <c r="M44" s="69"/>
      <c r="N44" s="69"/>
      <c r="O44" s="69"/>
    </row>
    <row r="45" spans="1:15" ht="20.25" x14ac:dyDescent="0.25">
      <c r="A45" s="85"/>
      <c r="B45" s="85"/>
      <c r="C45" s="87"/>
      <c r="D45" s="87"/>
      <c r="E45" s="69"/>
      <c r="F45" s="69"/>
      <c r="G45" s="69"/>
      <c r="H45" s="69"/>
      <c r="I45" s="69"/>
      <c r="J45" s="69"/>
      <c r="K45" s="69"/>
      <c r="L45" s="69"/>
      <c r="M45" s="69"/>
      <c r="N45" s="69"/>
      <c r="O45" s="69"/>
    </row>
    <row r="46" spans="1:15" ht="20.25" x14ac:dyDescent="0.25">
      <c r="A46" s="85"/>
      <c r="B46" s="85"/>
      <c r="C46" s="87"/>
      <c r="D46" s="87"/>
      <c r="E46" s="69"/>
      <c r="F46" s="69"/>
      <c r="G46" s="69"/>
      <c r="H46" s="69"/>
      <c r="I46" s="69"/>
      <c r="J46" s="69"/>
      <c r="K46" s="69"/>
      <c r="L46" s="69"/>
      <c r="M46" s="69"/>
      <c r="N46" s="69"/>
      <c r="O46" s="69"/>
    </row>
    <row r="47" spans="1:15" ht="20.25" x14ac:dyDescent="0.25">
      <c r="A47" s="85"/>
      <c r="B47" s="85"/>
      <c r="C47" s="87"/>
      <c r="D47" s="87"/>
      <c r="E47" s="69"/>
      <c r="F47" s="69"/>
      <c r="G47" s="69"/>
      <c r="H47" s="69"/>
      <c r="I47" s="69"/>
      <c r="J47" s="69"/>
      <c r="K47" s="69"/>
      <c r="L47" s="69"/>
      <c r="M47" s="69"/>
      <c r="N47" s="69"/>
      <c r="O47" s="69"/>
    </row>
    <row r="48" spans="1:15" ht="20.25" x14ac:dyDescent="0.25">
      <c r="A48" s="85"/>
      <c r="B48" s="85"/>
      <c r="C48" s="87"/>
      <c r="D48" s="87"/>
      <c r="E48" s="69"/>
      <c r="F48" s="69"/>
      <c r="G48" s="69"/>
      <c r="H48" s="69"/>
      <c r="I48" s="69"/>
      <c r="J48" s="69"/>
      <c r="K48" s="69"/>
      <c r="L48" s="69"/>
      <c r="M48" s="69"/>
      <c r="N48" s="69"/>
      <c r="O48" s="69"/>
    </row>
    <row r="49" spans="1:15" ht="20.25" x14ac:dyDescent="0.25">
      <c r="A49" s="85"/>
      <c r="B49" s="85"/>
      <c r="C49" s="87"/>
      <c r="D49" s="87"/>
      <c r="E49" s="69"/>
      <c r="F49" s="69"/>
      <c r="G49" s="69"/>
      <c r="H49" s="69"/>
      <c r="I49" s="69"/>
      <c r="J49" s="69"/>
      <c r="K49" s="69"/>
      <c r="L49" s="69"/>
      <c r="M49" s="69"/>
      <c r="N49" s="69"/>
      <c r="O49" s="69"/>
    </row>
    <row r="50" spans="1:15" ht="20.25" x14ac:dyDescent="0.25">
      <c r="A50" s="85"/>
      <c r="B50" s="85"/>
      <c r="C50" s="87"/>
      <c r="D50" s="87"/>
      <c r="E50" s="69"/>
      <c r="F50" s="69"/>
      <c r="G50" s="69"/>
      <c r="H50" s="69"/>
      <c r="I50" s="69"/>
      <c r="J50" s="69"/>
      <c r="K50" s="69"/>
      <c r="L50" s="69"/>
      <c r="M50" s="69"/>
      <c r="N50" s="69"/>
      <c r="O50" s="69"/>
    </row>
    <row r="51" spans="1:15" ht="20.25" x14ac:dyDescent="0.25">
      <c r="A51" s="85"/>
      <c r="B51" s="85"/>
      <c r="C51" s="87"/>
      <c r="D51" s="87"/>
      <c r="E51" s="69"/>
      <c r="F51" s="69"/>
      <c r="G51" s="69"/>
      <c r="H51" s="69"/>
      <c r="I51" s="69"/>
      <c r="J51" s="69"/>
      <c r="K51" s="69"/>
      <c r="L51" s="69"/>
      <c r="M51" s="69"/>
      <c r="N51" s="69"/>
      <c r="O51" s="69"/>
    </row>
    <row r="52" spans="1:15" ht="20.25" x14ac:dyDescent="0.25">
      <c r="A52" s="85"/>
      <c r="B52" s="15"/>
      <c r="C52" s="20"/>
      <c r="D52" s="20"/>
    </row>
    <row r="53" spans="1:15" ht="20.25" x14ac:dyDescent="0.25">
      <c r="A53" s="85"/>
      <c r="B53" s="15"/>
      <c r="C53" s="20"/>
      <c r="D53" s="20"/>
    </row>
    <row r="54" spans="1:15" ht="20.25" x14ac:dyDescent="0.25">
      <c r="A54" s="85"/>
      <c r="B54" s="15"/>
      <c r="C54" s="20"/>
      <c r="D54" s="20"/>
    </row>
    <row r="55" spans="1:15" ht="20.25" x14ac:dyDescent="0.25">
      <c r="A55" s="85"/>
      <c r="B55" s="15"/>
      <c r="C55" s="20"/>
      <c r="D55" s="20"/>
    </row>
    <row r="56" spans="1:15" ht="20.25" x14ac:dyDescent="0.25">
      <c r="A56" s="85"/>
      <c r="B56" s="15"/>
      <c r="C56" s="20"/>
      <c r="D56" s="20"/>
    </row>
    <row r="57" spans="1:15" ht="20.25" x14ac:dyDescent="0.25">
      <c r="A57" s="85"/>
      <c r="B57" s="15"/>
      <c r="C57" s="20"/>
      <c r="D57" s="20"/>
    </row>
    <row r="58" spans="1:15" ht="20.25" x14ac:dyDescent="0.25">
      <c r="A58" s="85"/>
      <c r="B58" s="15"/>
      <c r="C58" s="20"/>
      <c r="D58" s="20"/>
    </row>
    <row r="59" spans="1:15" ht="20.25" x14ac:dyDescent="0.25">
      <c r="A59" s="85"/>
      <c r="B59" s="15"/>
      <c r="C59" s="20"/>
      <c r="D59" s="20"/>
    </row>
    <row r="60" spans="1:15" ht="20.25" x14ac:dyDescent="0.25">
      <c r="A60" s="85"/>
      <c r="B60" s="15"/>
      <c r="C60" s="20"/>
      <c r="D60" s="20"/>
    </row>
    <row r="61" spans="1:15" ht="20.25" x14ac:dyDescent="0.25">
      <c r="A61" s="85"/>
      <c r="B61" s="15"/>
      <c r="C61" s="20"/>
      <c r="D61" s="20"/>
    </row>
    <row r="62" spans="1:15" ht="20.25" x14ac:dyDescent="0.25">
      <c r="A62" s="85"/>
      <c r="B62" s="15"/>
      <c r="C62" s="20"/>
      <c r="D62" s="20"/>
    </row>
    <row r="63" spans="1:15" ht="20.25" x14ac:dyDescent="0.25">
      <c r="A63" s="85"/>
      <c r="B63" s="15"/>
      <c r="C63" s="20"/>
      <c r="D63" s="20"/>
    </row>
    <row r="64" spans="1:15" ht="20.25" x14ac:dyDescent="0.25">
      <c r="A64" s="85"/>
      <c r="B64" s="15"/>
      <c r="C64" s="20"/>
      <c r="D64" s="20"/>
    </row>
    <row r="65" spans="1:4" ht="20.25" x14ac:dyDescent="0.25">
      <c r="A65" s="85"/>
      <c r="B65" s="15"/>
      <c r="C65" s="20"/>
      <c r="D65" s="20"/>
    </row>
    <row r="66" spans="1:4" ht="20.25" x14ac:dyDescent="0.25">
      <c r="A66" s="85"/>
      <c r="B66" s="15"/>
      <c r="C66" s="20"/>
      <c r="D66" s="20"/>
    </row>
    <row r="67" spans="1:4" ht="20.25" x14ac:dyDescent="0.25">
      <c r="A67" s="85"/>
      <c r="B67" s="15"/>
      <c r="C67" s="20"/>
      <c r="D67" s="20"/>
    </row>
    <row r="68" spans="1:4" ht="20.25" x14ac:dyDescent="0.25">
      <c r="A68" s="85"/>
      <c r="B68" s="15"/>
      <c r="C68" s="20"/>
      <c r="D68" s="20"/>
    </row>
    <row r="69" spans="1:4" ht="20.25" x14ac:dyDescent="0.25">
      <c r="A69" s="85"/>
      <c r="B69" s="15"/>
      <c r="C69" s="20"/>
      <c r="D69" s="20"/>
    </row>
    <row r="70" spans="1:4" ht="20.25" x14ac:dyDescent="0.25">
      <c r="A70" s="85"/>
      <c r="B70" s="15"/>
      <c r="C70" s="20"/>
      <c r="D70" s="20"/>
    </row>
    <row r="71" spans="1:4" ht="20.25" x14ac:dyDescent="0.25">
      <c r="A71" s="85"/>
      <c r="B71" s="15"/>
      <c r="C71" s="20"/>
      <c r="D71" s="20"/>
    </row>
    <row r="72" spans="1:4" ht="20.25" x14ac:dyDescent="0.25">
      <c r="A72" s="85"/>
      <c r="B72" s="15"/>
      <c r="C72" s="20"/>
      <c r="D72" s="20"/>
    </row>
    <row r="73" spans="1:4" ht="20.25" x14ac:dyDescent="0.25">
      <c r="A73" s="85"/>
      <c r="B73" s="15"/>
      <c r="C73" s="20"/>
      <c r="D73" s="20"/>
    </row>
    <row r="74" spans="1:4" ht="20.25" x14ac:dyDescent="0.25">
      <c r="A74" s="85"/>
      <c r="B74" s="15"/>
      <c r="C74" s="20"/>
      <c r="D74" s="20"/>
    </row>
    <row r="75" spans="1:4" ht="20.25" x14ac:dyDescent="0.25">
      <c r="A75" s="85"/>
      <c r="B75" s="15"/>
      <c r="C75" s="20"/>
      <c r="D75" s="20"/>
    </row>
    <row r="76" spans="1:4" ht="20.25" x14ac:dyDescent="0.25">
      <c r="A76" s="85"/>
      <c r="B76" s="15"/>
      <c r="C76" s="20"/>
      <c r="D76" s="20"/>
    </row>
    <row r="77" spans="1:4" ht="20.25" x14ac:dyDescent="0.25">
      <c r="A77" s="85"/>
      <c r="B77" s="15"/>
      <c r="C77" s="20"/>
      <c r="D77" s="20"/>
    </row>
    <row r="78" spans="1:4" ht="20.25" x14ac:dyDescent="0.25">
      <c r="A78" s="85"/>
      <c r="B78" s="15"/>
      <c r="C78" s="20"/>
      <c r="D78" s="20"/>
    </row>
    <row r="79" spans="1:4" ht="20.25" x14ac:dyDescent="0.25">
      <c r="A79" s="85"/>
      <c r="B79" s="15"/>
      <c r="C79" s="20"/>
      <c r="D79" s="20"/>
    </row>
    <row r="80" spans="1:4" ht="20.25" x14ac:dyDescent="0.25">
      <c r="A80" s="85"/>
      <c r="B80" s="15"/>
      <c r="C80" s="20"/>
      <c r="D80" s="20"/>
    </row>
    <row r="81" spans="1:4" ht="20.25" x14ac:dyDescent="0.25">
      <c r="A81" s="85"/>
      <c r="B81" s="15"/>
      <c r="C81" s="20"/>
      <c r="D81" s="20"/>
    </row>
    <row r="82" spans="1:4" ht="20.25" x14ac:dyDescent="0.25">
      <c r="A82" s="85"/>
      <c r="B82" s="15"/>
      <c r="C82" s="20"/>
      <c r="D82" s="20"/>
    </row>
    <row r="83" spans="1:4" ht="20.25" x14ac:dyDescent="0.25">
      <c r="A83" s="85"/>
      <c r="B83" s="15"/>
      <c r="C83" s="20"/>
      <c r="D83" s="20"/>
    </row>
    <row r="84" spans="1:4" ht="20.25" x14ac:dyDescent="0.25">
      <c r="A84" s="85"/>
      <c r="B84" s="15"/>
      <c r="C84" s="20"/>
      <c r="D84" s="20"/>
    </row>
    <row r="85" spans="1:4" ht="20.25" x14ac:dyDescent="0.25">
      <c r="A85" s="85"/>
      <c r="B85" s="15"/>
      <c r="C85" s="20"/>
      <c r="D85" s="20"/>
    </row>
    <row r="86" spans="1:4" ht="20.25" x14ac:dyDescent="0.25">
      <c r="A86" s="85"/>
      <c r="B86" s="15"/>
      <c r="C86" s="20"/>
      <c r="D86" s="20"/>
    </row>
    <row r="87" spans="1:4" ht="20.25" x14ac:dyDescent="0.25">
      <c r="A87" s="85"/>
      <c r="B87" s="15"/>
      <c r="C87" s="20"/>
      <c r="D87" s="20"/>
    </row>
    <row r="88" spans="1:4" ht="20.25" x14ac:dyDescent="0.25">
      <c r="A88" s="85"/>
      <c r="B88" s="15"/>
      <c r="C88" s="20"/>
      <c r="D88" s="20"/>
    </row>
    <row r="89" spans="1:4" ht="20.25" x14ac:dyDescent="0.25">
      <c r="A89" s="85"/>
      <c r="B89" s="15"/>
      <c r="C89" s="20"/>
      <c r="D89" s="20"/>
    </row>
    <row r="90" spans="1:4" ht="20.25" x14ac:dyDescent="0.25">
      <c r="A90" s="85"/>
      <c r="B90" s="15"/>
      <c r="C90" s="20"/>
      <c r="D90" s="20"/>
    </row>
    <row r="91" spans="1:4" ht="20.25" x14ac:dyDescent="0.25">
      <c r="A91" s="85"/>
      <c r="B91" s="15"/>
      <c r="C91" s="20"/>
      <c r="D91" s="20"/>
    </row>
    <row r="92" spans="1:4" ht="20.25" x14ac:dyDescent="0.25">
      <c r="A92" s="85"/>
      <c r="B92" s="15"/>
      <c r="C92" s="20"/>
      <c r="D92" s="20"/>
    </row>
    <row r="93" spans="1:4" ht="20.25" x14ac:dyDescent="0.25">
      <c r="A93" s="85"/>
      <c r="B93" s="15"/>
      <c r="C93" s="20"/>
      <c r="D93" s="20"/>
    </row>
    <row r="94" spans="1:4" ht="20.25" x14ac:dyDescent="0.25">
      <c r="A94" s="85"/>
      <c r="B94" s="15"/>
      <c r="C94" s="20"/>
      <c r="D94" s="20"/>
    </row>
    <row r="95" spans="1:4" ht="20.25" x14ac:dyDescent="0.25">
      <c r="A95" s="85"/>
      <c r="B95" s="15"/>
      <c r="C95" s="20"/>
      <c r="D95" s="20"/>
    </row>
    <row r="96" spans="1:4" ht="20.25" x14ac:dyDescent="0.25">
      <c r="A96" s="85"/>
      <c r="B96" s="15"/>
      <c r="C96" s="20"/>
      <c r="D96" s="20"/>
    </row>
    <row r="97" spans="1:4" ht="20.25" x14ac:dyDescent="0.25">
      <c r="A97" s="85"/>
      <c r="B97" s="15"/>
      <c r="C97" s="20"/>
      <c r="D97" s="20"/>
    </row>
    <row r="98" spans="1:4" ht="20.25" x14ac:dyDescent="0.25">
      <c r="A98" s="85"/>
      <c r="B98" s="15"/>
      <c r="C98" s="20"/>
      <c r="D98" s="20"/>
    </row>
    <row r="99" spans="1:4" ht="20.25" x14ac:dyDescent="0.25">
      <c r="A99" s="85"/>
      <c r="B99" s="15"/>
      <c r="C99" s="20"/>
      <c r="D99" s="20"/>
    </row>
    <row r="100" spans="1:4" ht="20.25" x14ac:dyDescent="0.25">
      <c r="A100" s="85"/>
      <c r="B100" s="15"/>
      <c r="C100" s="20"/>
      <c r="D100" s="20"/>
    </row>
    <row r="101" spans="1:4" ht="20.25" x14ac:dyDescent="0.25">
      <c r="A101" s="85"/>
      <c r="B101" s="15"/>
      <c r="C101" s="20"/>
      <c r="D101" s="20"/>
    </row>
    <row r="102" spans="1:4" ht="20.25" x14ac:dyDescent="0.25">
      <c r="A102" s="85"/>
      <c r="B102" s="15"/>
      <c r="C102" s="20"/>
      <c r="D102" s="20"/>
    </row>
    <row r="103" spans="1:4" ht="20.25" x14ac:dyDescent="0.25">
      <c r="A103" s="85"/>
      <c r="B103" s="15"/>
      <c r="C103" s="20"/>
      <c r="D103" s="20"/>
    </row>
    <row r="104" spans="1:4" ht="20.25" x14ac:dyDescent="0.25">
      <c r="A104" s="85"/>
      <c r="B104" s="15"/>
      <c r="C104" s="20"/>
      <c r="D104" s="20"/>
    </row>
    <row r="105" spans="1:4" ht="20.25" x14ac:dyDescent="0.25">
      <c r="A105" s="85"/>
      <c r="B105" s="15"/>
      <c r="C105" s="20"/>
      <c r="D105" s="20"/>
    </row>
    <row r="106" spans="1:4" ht="20.25" x14ac:dyDescent="0.25">
      <c r="A106" s="85"/>
      <c r="B106" s="15"/>
      <c r="C106" s="20"/>
      <c r="D106" s="20"/>
    </row>
    <row r="107" spans="1:4" ht="20.25" x14ac:dyDescent="0.25">
      <c r="A107" s="85"/>
      <c r="B107" s="15"/>
      <c r="C107" s="20"/>
      <c r="D107" s="20"/>
    </row>
    <row r="108" spans="1:4" ht="20.25" x14ac:dyDescent="0.25">
      <c r="A108" s="85"/>
      <c r="B108" s="15"/>
      <c r="C108" s="20"/>
      <c r="D108" s="20"/>
    </row>
    <row r="109" spans="1:4" ht="20.25" x14ac:dyDescent="0.25">
      <c r="A109" s="85"/>
      <c r="B109" s="15"/>
      <c r="C109" s="20"/>
      <c r="D109" s="20"/>
    </row>
    <row r="110" spans="1:4" ht="20.25" x14ac:dyDescent="0.25">
      <c r="A110" s="85"/>
      <c r="B110" s="15"/>
      <c r="C110" s="20"/>
      <c r="D110" s="20"/>
    </row>
    <row r="111" spans="1:4" ht="20.25" x14ac:dyDescent="0.25">
      <c r="A111" s="85"/>
      <c r="B111" s="15"/>
      <c r="C111" s="20"/>
      <c r="D111" s="20"/>
    </row>
    <row r="112" spans="1:4" ht="20.25" x14ac:dyDescent="0.25">
      <c r="A112" s="85"/>
      <c r="B112" s="15"/>
      <c r="C112" s="20"/>
      <c r="D112" s="20"/>
    </row>
    <row r="113" spans="1:4" ht="20.25" x14ac:dyDescent="0.25">
      <c r="A113" s="85"/>
      <c r="B113" s="15"/>
      <c r="C113" s="20"/>
      <c r="D113" s="20"/>
    </row>
    <row r="114" spans="1:4" ht="20.25" x14ac:dyDescent="0.25">
      <c r="A114" s="85"/>
      <c r="B114" s="15"/>
      <c r="C114" s="20"/>
      <c r="D114" s="20"/>
    </row>
    <row r="115" spans="1:4" ht="20.25" x14ac:dyDescent="0.25">
      <c r="A115" s="85"/>
      <c r="B115" s="15"/>
      <c r="C115" s="20"/>
      <c r="D115" s="20"/>
    </row>
    <row r="116" spans="1:4" ht="20.25" x14ac:dyDescent="0.25">
      <c r="A116" s="85"/>
      <c r="B116" s="15"/>
      <c r="C116" s="20"/>
      <c r="D116" s="20"/>
    </row>
    <row r="117" spans="1:4" ht="20.25" x14ac:dyDescent="0.25">
      <c r="A117" s="85"/>
      <c r="B117" s="15"/>
      <c r="C117" s="20"/>
      <c r="D117" s="20"/>
    </row>
    <row r="118" spans="1:4" ht="20.25" x14ac:dyDescent="0.25">
      <c r="A118" s="85"/>
      <c r="B118" s="15"/>
      <c r="C118" s="20"/>
      <c r="D118" s="20"/>
    </row>
    <row r="119" spans="1:4" ht="20.25" x14ac:dyDescent="0.25">
      <c r="A119" s="85"/>
      <c r="B119" s="15"/>
      <c r="C119" s="20"/>
      <c r="D119" s="20"/>
    </row>
    <row r="120" spans="1:4" ht="20.25" x14ac:dyDescent="0.25">
      <c r="A120" s="85"/>
      <c r="B120" s="15"/>
      <c r="C120" s="20"/>
      <c r="D120" s="20"/>
    </row>
    <row r="121" spans="1:4" ht="20.25" x14ac:dyDescent="0.25">
      <c r="A121" s="85"/>
      <c r="B121" s="15"/>
      <c r="C121" s="20"/>
      <c r="D121" s="20"/>
    </row>
    <row r="122" spans="1:4" ht="20.25" x14ac:dyDescent="0.25">
      <c r="A122" s="85"/>
      <c r="B122" s="15"/>
      <c r="C122" s="20"/>
      <c r="D122" s="20"/>
    </row>
    <row r="123" spans="1:4" ht="20.25" x14ac:dyDescent="0.25">
      <c r="A123" s="85"/>
      <c r="B123" s="15"/>
      <c r="C123" s="20"/>
      <c r="D123" s="20"/>
    </row>
    <row r="124" spans="1:4" ht="20.25" x14ac:dyDescent="0.25">
      <c r="A124" s="85"/>
      <c r="B124" s="15"/>
      <c r="C124" s="20"/>
      <c r="D124" s="20"/>
    </row>
    <row r="125" spans="1:4" ht="20.25" x14ac:dyDescent="0.25">
      <c r="A125" s="85"/>
      <c r="B125" s="15"/>
      <c r="C125" s="20"/>
      <c r="D125" s="20"/>
    </row>
    <row r="126" spans="1:4" ht="20.25" x14ac:dyDescent="0.25">
      <c r="A126" s="85"/>
      <c r="B126" s="15"/>
      <c r="C126" s="20"/>
      <c r="D126" s="20"/>
    </row>
    <row r="127" spans="1:4" ht="20.25" x14ac:dyDescent="0.25">
      <c r="A127" s="85"/>
      <c r="B127" s="15"/>
      <c r="C127" s="20"/>
      <c r="D127" s="20"/>
    </row>
    <row r="128" spans="1:4" ht="20.25" x14ac:dyDescent="0.25">
      <c r="A128" s="85"/>
      <c r="B128" s="15"/>
      <c r="C128" s="20"/>
      <c r="D128" s="20"/>
    </row>
    <row r="129" spans="1:4" ht="20.25" x14ac:dyDescent="0.25">
      <c r="A129" s="85"/>
      <c r="B129" s="15"/>
      <c r="C129" s="20"/>
      <c r="D129" s="20"/>
    </row>
    <row r="130" spans="1:4" ht="20.25" x14ac:dyDescent="0.25">
      <c r="A130" s="85"/>
      <c r="B130" s="15"/>
      <c r="C130" s="20"/>
      <c r="D130" s="20"/>
    </row>
    <row r="131" spans="1:4" ht="20.25" x14ac:dyDescent="0.25">
      <c r="A131" s="85"/>
      <c r="B131" s="15"/>
      <c r="C131" s="20"/>
      <c r="D131" s="20"/>
    </row>
    <row r="132" spans="1:4" ht="20.25" x14ac:dyDescent="0.25">
      <c r="A132" s="85"/>
      <c r="B132" s="15"/>
      <c r="C132" s="20"/>
      <c r="D132" s="20"/>
    </row>
    <row r="133" spans="1:4" ht="20.25" x14ac:dyDescent="0.25">
      <c r="A133" s="85"/>
      <c r="B133" s="15"/>
      <c r="C133" s="20"/>
      <c r="D133" s="20"/>
    </row>
    <row r="134" spans="1:4" ht="20.25" x14ac:dyDescent="0.25">
      <c r="A134" s="85"/>
      <c r="B134" s="15"/>
      <c r="C134" s="20"/>
      <c r="D134" s="20"/>
    </row>
    <row r="135" spans="1:4" ht="20.25" x14ac:dyDescent="0.25">
      <c r="A135" s="85"/>
      <c r="B135" s="15"/>
      <c r="C135" s="20"/>
      <c r="D135" s="20"/>
    </row>
    <row r="136" spans="1:4" ht="20.25" x14ac:dyDescent="0.25">
      <c r="A136" s="85"/>
      <c r="B136" s="15"/>
      <c r="C136" s="20"/>
      <c r="D136" s="20"/>
    </row>
    <row r="137" spans="1:4" ht="20.25" x14ac:dyDescent="0.25">
      <c r="A137" s="85"/>
      <c r="B137" s="15"/>
      <c r="C137" s="20"/>
      <c r="D137" s="20"/>
    </row>
    <row r="138" spans="1:4" ht="20.25" x14ac:dyDescent="0.25">
      <c r="A138" s="85"/>
      <c r="B138" s="15"/>
      <c r="C138" s="20"/>
      <c r="D138" s="20"/>
    </row>
    <row r="139" spans="1:4" ht="20.25" x14ac:dyDescent="0.25">
      <c r="A139" s="85"/>
      <c r="B139" s="15"/>
      <c r="C139" s="20"/>
      <c r="D139" s="20"/>
    </row>
    <row r="140" spans="1:4" ht="20.25" x14ac:dyDescent="0.25">
      <c r="A140" s="85"/>
      <c r="B140" s="15"/>
      <c r="C140" s="20"/>
      <c r="D140" s="20"/>
    </row>
    <row r="141" spans="1:4" ht="20.25" x14ac:dyDescent="0.25">
      <c r="A141" s="85"/>
      <c r="B141" s="15"/>
      <c r="C141" s="20"/>
      <c r="D141" s="20"/>
    </row>
    <row r="142" spans="1:4" ht="20.25" x14ac:dyDescent="0.25">
      <c r="A142" s="85"/>
      <c r="B142" s="15"/>
      <c r="C142" s="20"/>
      <c r="D142" s="20"/>
    </row>
    <row r="143" spans="1:4" ht="20.25" x14ac:dyDescent="0.25">
      <c r="A143" s="85"/>
      <c r="B143" s="15"/>
      <c r="C143" s="20"/>
      <c r="D143" s="20"/>
    </row>
    <row r="144" spans="1:4" ht="20.25" x14ac:dyDescent="0.25">
      <c r="A144" s="85"/>
      <c r="B144" s="15"/>
      <c r="C144" s="20"/>
      <c r="D144" s="20"/>
    </row>
    <row r="145" spans="1:4" ht="20.25" x14ac:dyDescent="0.25">
      <c r="A145" s="85"/>
      <c r="B145" s="15"/>
      <c r="C145" s="20"/>
      <c r="D145" s="20"/>
    </row>
    <row r="146" spans="1:4" ht="20.25" x14ac:dyDescent="0.25">
      <c r="A146" s="85"/>
      <c r="B146" s="15"/>
      <c r="C146" s="20"/>
      <c r="D146" s="20"/>
    </row>
    <row r="147" spans="1:4" ht="20.25" x14ac:dyDescent="0.25">
      <c r="A147" s="85"/>
      <c r="B147" s="15"/>
      <c r="C147" s="20"/>
      <c r="D147" s="20"/>
    </row>
    <row r="148" spans="1:4" ht="20.25" x14ac:dyDescent="0.25">
      <c r="A148" s="85"/>
      <c r="B148" s="15"/>
      <c r="C148" s="20"/>
      <c r="D148" s="20"/>
    </row>
    <row r="149" spans="1:4" ht="20.25" x14ac:dyDescent="0.25">
      <c r="A149" s="85"/>
      <c r="B149" s="15"/>
      <c r="C149" s="20"/>
      <c r="D149" s="20"/>
    </row>
    <row r="150" spans="1:4" ht="20.25" x14ac:dyDescent="0.25">
      <c r="A150" s="85"/>
      <c r="B150" s="15"/>
      <c r="C150" s="20"/>
      <c r="D150" s="20"/>
    </row>
    <row r="151" spans="1:4" ht="20.25" x14ac:dyDescent="0.25">
      <c r="A151" s="85"/>
      <c r="B151" s="15"/>
      <c r="C151" s="20"/>
      <c r="D151" s="20"/>
    </row>
    <row r="152" spans="1:4" ht="20.25" x14ac:dyDescent="0.25">
      <c r="A152" s="85"/>
      <c r="B152" s="15"/>
      <c r="C152" s="20"/>
      <c r="D152" s="20"/>
    </row>
    <row r="153" spans="1:4" ht="20.25" x14ac:dyDescent="0.25">
      <c r="A153" s="85"/>
      <c r="B153" s="15"/>
      <c r="C153" s="20"/>
      <c r="D153" s="20"/>
    </row>
    <row r="154" spans="1:4" ht="20.25" x14ac:dyDescent="0.25">
      <c r="A154" s="85"/>
      <c r="B154" s="15"/>
      <c r="C154" s="20"/>
      <c r="D154" s="20"/>
    </row>
    <row r="155" spans="1:4" ht="20.25" x14ac:dyDescent="0.25">
      <c r="A155" s="85"/>
      <c r="B155" s="15"/>
      <c r="C155" s="20"/>
      <c r="D155" s="20"/>
    </row>
    <row r="156" spans="1:4" ht="20.25" x14ac:dyDescent="0.25">
      <c r="A156" s="85"/>
      <c r="B156" s="15"/>
      <c r="C156" s="20"/>
      <c r="D156" s="20"/>
    </row>
    <row r="157" spans="1:4" ht="20.25" x14ac:dyDescent="0.25">
      <c r="A157" s="85"/>
      <c r="B157" s="15"/>
      <c r="C157" s="20"/>
      <c r="D157" s="20"/>
    </row>
    <row r="158" spans="1:4" ht="20.25" x14ac:dyDescent="0.25">
      <c r="A158" s="85"/>
      <c r="B158" s="15"/>
      <c r="C158" s="20"/>
      <c r="D158" s="20"/>
    </row>
    <row r="159" spans="1:4" ht="20.25" x14ac:dyDescent="0.25">
      <c r="A159" s="85"/>
      <c r="B159" s="15"/>
      <c r="C159" s="20"/>
      <c r="D159" s="20"/>
    </row>
    <row r="160" spans="1:4" ht="20.25" x14ac:dyDescent="0.25">
      <c r="A160" s="85"/>
      <c r="B160" s="15"/>
      <c r="C160" s="20"/>
      <c r="D160" s="20"/>
    </row>
    <row r="161" spans="1:4" ht="20.25" x14ac:dyDescent="0.25">
      <c r="A161" s="85"/>
      <c r="B161" s="15"/>
      <c r="C161" s="20"/>
      <c r="D161" s="20"/>
    </row>
    <row r="162" spans="1:4" ht="20.25" x14ac:dyDescent="0.25">
      <c r="A162" s="85"/>
      <c r="B162" s="15"/>
      <c r="C162" s="20"/>
      <c r="D162" s="20"/>
    </row>
    <row r="163" spans="1:4" ht="20.25" x14ac:dyDescent="0.25">
      <c r="A163" s="85"/>
      <c r="B163" s="15"/>
      <c r="C163" s="20"/>
      <c r="D163" s="20"/>
    </row>
    <row r="164" spans="1:4" ht="20.25" x14ac:dyDescent="0.25">
      <c r="A164" s="85"/>
      <c r="B164" s="15"/>
      <c r="C164" s="20"/>
      <c r="D164" s="20"/>
    </row>
    <row r="165" spans="1:4" ht="20.25" x14ac:dyDescent="0.25">
      <c r="A165" s="85"/>
      <c r="B165" s="15"/>
      <c r="C165" s="20"/>
      <c r="D165" s="20"/>
    </row>
    <row r="166" spans="1:4" ht="20.25" x14ac:dyDescent="0.25">
      <c r="A166" s="85"/>
      <c r="B166" s="15"/>
      <c r="C166" s="20"/>
      <c r="D166" s="20"/>
    </row>
    <row r="167" spans="1:4" ht="20.25" x14ac:dyDescent="0.25">
      <c r="A167" s="85"/>
      <c r="B167" s="15"/>
      <c r="C167" s="20"/>
      <c r="D167" s="20"/>
    </row>
    <row r="168" spans="1:4" ht="20.25" x14ac:dyDescent="0.25">
      <c r="A168" s="85"/>
      <c r="B168" s="15"/>
      <c r="C168" s="20"/>
      <c r="D168" s="20"/>
    </row>
    <row r="169" spans="1:4" ht="20.25" x14ac:dyDescent="0.25">
      <c r="A169" s="85"/>
      <c r="B169" s="15"/>
      <c r="C169" s="20"/>
      <c r="D169" s="20"/>
    </row>
    <row r="170" spans="1:4" ht="20.25" x14ac:dyDescent="0.25">
      <c r="A170" s="85"/>
      <c r="B170" s="15"/>
      <c r="C170" s="20"/>
      <c r="D170" s="20"/>
    </row>
    <row r="171" spans="1:4" ht="20.25" x14ac:dyDescent="0.25">
      <c r="A171" s="85"/>
      <c r="B171" s="15"/>
      <c r="C171" s="20"/>
      <c r="D171" s="20"/>
    </row>
    <row r="172" spans="1:4" ht="20.25" x14ac:dyDescent="0.25">
      <c r="A172" s="85"/>
      <c r="B172" s="15"/>
      <c r="C172" s="20"/>
      <c r="D172" s="20"/>
    </row>
    <row r="173" spans="1:4" ht="20.25" x14ac:dyDescent="0.25">
      <c r="A173" s="85"/>
      <c r="B173" s="15"/>
      <c r="C173" s="20"/>
      <c r="D173" s="20"/>
    </row>
    <row r="174" spans="1:4" ht="20.25" x14ac:dyDescent="0.25">
      <c r="A174" s="85"/>
      <c r="B174" s="15"/>
      <c r="C174" s="20"/>
      <c r="D174" s="20"/>
    </row>
    <row r="175" spans="1:4" ht="20.25" x14ac:dyDescent="0.25">
      <c r="A175" s="85"/>
      <c r="B175" s="15"/>
      <c r="C175" s="20"/>
      <c r="D175" s="20"/>
    </row>
    <row r="176" spans="1:4" ht="20.25" x14ac:dyDescent="0.25">
      <c r="A176" s="85"/>
      <c r="B176" s="15"/>
      <c r="C176" s="20"/>
      <c r="D176" s="20"/>
    </row>
    <row r="177" spans="1:4" ht="20.25" x14ac:dyDescent="0.25">
      <c r="A177" s="85"/>
      <c r="B177" s="15"/>
      <c r="C177" s="20"/>
      <c r="D177" s="20"/>
    </row>
    <row r="178" spans="1:4" ht="20.25" x14ac:dyDescent="0.25">
      <c r="A178" s="85"/>
      <c r="B178" s="15"/>
      <c r="C178" s="20"/>
      <c r="D178" s="20"/>
    </row>
    <row r="179" spans="1:4" ht="20.25" x14ac:dyDescent="0.25">
      <c r="A179" s="85"/>
      <c r="B179" s="15"/>
      <c r="C179" s="20"/>
      <c r="D179" s="20"/>
    </row>
    <row r="180" spans="1:4" ht="20.25" x14ac:dyDescent="0.25">
      <c r="A180" s="85"/>
      <c r="B180" s="15"/>
      <c r="C180" s="20"/>
      <c r="D180" s="20"/>
    </row>
    <row r="181" spans="1:4" ht="20.25" x14ac:dyDescent="0.25">
      <c r="A181" s="85"/>
      <c r="B181" s="15"/>
      <c r="C181" s="20"/>
      <c r="D181" s="20"/>
    </row>
    <row r="182" spans="1:4" ht="20.25" x14ac:dyDescent="0.25">
      <c r="A182" s="85"/>
      <c r="B182" s="15"/>
      <c r="C182" s="20"/>
      <c r="D182" s="20"/>
    </row>
    <row r="183" spans="1:4" ht="20.25" x14ac:dyDescent="0.25">
      <c r="A183" s="85"/>
      <c r="B183" s="15"/>
      <c r="C183" s="20"/>
      <c r="D183" s="20"/>
    </row>
    <row r="184" spans="1:4" ht="20.25" x14ac:dyDescent="0.25">
      <c r="A184" s="85"/>
      <c r="B184" s="15"/>
      <c r="C184" s="20"/>
      <c r="D184" s="20"/>
    </row>
    <row r="185" spans="1:4" ht="20.25" x14ac:dyDescent="0.25">
      <c r="A185" s="85"/>
      <c r="B185" s="15"/>
      <c r="C185" s="20"/>
      <c r="D185" s="20"/>
    </row>
    <row r="186" spans="1:4" ht="20.25" x14ac:dyDescent="0.25">
      <c r="A186" s="85"/>
      <c r="B186" s="15"/>
      <c r="C186" s="20"/>
      <c r="D186" s="20"/>
    </row>
    <row r="187" spans="1:4" ht="20.25" x14ac:dyDescent="0.25">
      <c r="A187" s="85"/>
      <c r="B187" s="15"/>
      <c r="C187" s="20"/>
      <c r="D187" s="20"/>
    </row>
    <row r="188" spans="1:4" ht="20.25" x14ac:dyDescent="0.25">
      <c r="A188" s="85"/>
      <c r="B188" s="15"/>
      <c r="C188" s="20"/>
      <c r="D188" s="20"/>
    </row>
    <row r="189" spans="1:4" ht="20.25" x14ac:dyDescent="0.25">
      <c r="A189" s="85"/>
      <c r="B189" s="15"/>
      <c r="C189" s="20"/>
      <c r="D189" s="20"/>
    </row>
    <row r="190" spans="1:4" ht="20.25" x14ac:dyDescent="0.25">
      <c r="A190" s="85"/>
      <c r="B190" s="15"/>
      <c r="C190" s="20"/>
      <c r="D190" s="20"/>
    </row>
    <row r="191" spans="1:4" ht="20.25" x14ac:dyDescent="0.25">
      <c r="A191" s="85"/>
      <c r="B191" s="15"/>
      <c r="C191" s="20"/>
      <c r="D191" s="20"/>
    </row>
    <row r="192" spans="1:4" ht="20.25" x14ac:dyDescent="0.25">
      <c r="A192" s="85"/>
      <c r="B192" s="15"/>
      <c r="C192" s="20"/>
      <c r="D192" s="20"/>
    </row>
    <row r="193" spans="1:4" ht="20.25" x14ac:dyDescent="0.25">
      <c r="A193" s="85"/>
      <c r="B193" s="15"/>
      <c r="C193" s="20"/>
      <c r="D193" s="20"/>
    </row>
    <row r="194" spans="1:4" ht="20.25" x14ac:dyDescent="0.25">
      <c r="A194" s="85"/>
      <c r="B194" s="15"/>
      <c r="C194" s="20"/>
      <c r="D194" s="20"/>
    </row>
    <row r="195" spans="1:4" ht="20.25" x14ac:dyDescent="0.25">
      <c r="A195" s="85"/>
      <c r="B195" s="15"/>
      <c r="C195" s="20"/>
      <c r="D195" s="20"/>
    </row>
    <row r="196" spans="1:4" ht="20.25" x14ac:dyDescent="0.25">
      <c r="A196" s="85"/>
      <c r="B196" s="15"/>
      <c r="C196" s="20"/>
      <c r="D196" s="20"/>
    </row>
    <row r="197" spans="1:4" ht="20.25" x14ac:dyDescent="0.25">
      <c r="A197" s="85"/>
      <c r="B197" s="15"/>
      <c r="C197" s="20"/>
      <c r="D197" s="20"/>
    </row>
    <row r="198" spans="1:4" ht="20.25" x14ac:dyDescent="0.25">
      <c r="A198" s="85"/>
      <c r="B198" s="15"/>
      <c r="C198" s="20"/>
      <c r="D198" s="20"/>
    </row>
    <row r="199" spans="1:4" ht="20.25" x14ac:dyDescent="0.25">
      <c r="A199" s="85"/>
      <c r="B199" s="15"/>
      <c r="C199" s="20"/>
      <c r="D199" s="20"/>
    </row>
    <row r="200" spans="1:4" ht="20.25" x14ac:dyDescent="0.25">
      <c r="A200" s="85"/>
      <c r="B200" s="15"/>
      <c r="C200" s="20"/>
      <c r="D200" s="20"/>
    </row>
    <row r="201" spans="1:4" ht="20.25" x14ac:dyDescent="0.25">
      <c r="A201" s="85"/>
      <c r="B201" s="15"/>
      <c r="C201" s="20"/>
      <c r="D201" s="20"/>
    </row>
    <row r="202" spans="1:4" ht="20.25" x14ac:dyDescent="0.25">
      <c r="A202" s="85"/>
      <c r="B202" s="15"/>
      <c r="C202" s="20"/>
      <c r="D202" s="20"/>
    </row>
    <row r="203" spans="1:4" ht="20.25" x14ac:dyDescent="0.25">
      <c r="A203" s="85"/>
      <c r="B203" s="15"/>
      <c r="C203" s="20"/>
      <c r="D203" s="20"/>
    </row>
    <row r="204" spans="1:4" ht="20.25" x14ac:dyDescent="0.25">
      <c r="A204" s="85"/>
      <c r="B204" s="15"/>
      <c r="C204" s="20"/>
      <c r="D204" s="20"/>
    </row>
    <row r="205" spans="1:4" ht="20.25" x14ac:dyDescent="0.25">
      <c r="A205" s="85"/>
      <c r="B205" s="15"/>
      <c r="C205" s="20"/>
      <c r="D205" s="20"/>
    </row>
    <row r="206" spans="1:4" ht="20.25" x14ac:dyDescent="0.25">
      <c r="A206" s="85"/>
      <c r="B206" s="15"/>
      <c r="C206" s="20"/>
      <c r="D206" s="20"/>
    </row>
    <row r="207" spans="1:4" ht="20.25" x14ac:dyDescent="0.25">
      <c r="A207" s="85"/>
      <c r="B207" s="15"/>
      <c r="C207" s="20"/>
      <c r="D207" s="20"/>
    </row>
    <row r="208" spans="1:4" x14ac:dyDescent="0.25">
      <c r="A208" s="69"/>
      <c r="B208" s="15"/>
      <c r="C208" s="15"/>
      <c r="D208" s="15"/>
    </row>
    <row r="209" spans="1:8" ht="20.25" x14ac:dyDescent="0.25">
      <c r="A209" s="69"/>
      <c r="B209" s="16" t="s">
        <v>413</v>
      </c>
      <c r="C209" s="16" t="s">
        <v>414</v>
      </c>
      <c r="D209" s="19" t="s">
        <v>413</v>
      </c>
      <c r="E209" s="19" t="s">
        <v>414</v>
      </c>
    </row>
    <row r="210" spans="1:8" ht="21" x14ac:dyDescent="0.35">
      <c r="A210" s="69"/>
      <c r="B210" s="17" t="s">
        <v>415</v>
      </c>
      <c r="C210" s="17" t="s">
        <v>416</v>
      </c>
      <c r="D210" t="s">
        <v>415</v>
      </c>
      <c r="F210" t="str">
        <f>IF(NOT(ISBLANK(D210)),D210,IF(NOT(ISBLANK(E210)),"     "&amp;E210,FALSE))</f>
        <v>Afectación Económica o presupuestal</v>
      </c>
      <c r="G210" t="s">
        <v>415</v>
      </c>
      <c r="H210" t="str">
        <f>IF(NOT(ISERROR(MATCH(G210,_xlfn.ANCHORARRAY(B221),0))),F223&amp;"Por favor no seleccionar los criterios de impacto",G210)</f>
        <v>❌Por favor no seleccionar los criterios de impacto</v>
      </c>
    </row>
    <row r="211" spans="1:8" ht="21" x14ac:dyDescent="0.35">
      <c r="A211" s="69"/>
      <c r="B211" s="17" t="s">
        <v>415</v>
      </c>
      <c r="C211" s="17" t="s">
        <v>390</v>
      </c>
      <c r="E211" t="s">
        <v>416</v>
      </c>
      <c r="F211" t="str">
        <f t="shared" ref="F211:F221" si="0">IF(NOT(ISBLANK(D211)),D211,IF(NOT(ISBLANK(E211)),"     "&amp;E211,FALSE))</f>
        <v xml:space="preserve">     Afectación menor a 10 SMLMV .</v>
      </c>
    </row>
    <row r="212" spans="1:8" ht="21" x14ac:dyDescent="0.35">
      <c r="A212" s="69"/>
      <c r="B212" s="17" t="s">
        <v>415</v>
      </c>
      <c r="C212" s="17" t="s">
        <v>393</v>
      </c>
      <c r="E212" t="s">
        <v>390</v>
      </c>
      <c r="F212" t="str">
        <f t="shared" si="0"/>
        <v xml:space="preserve">     Entre 10 y 50 SMLMV </v>
      </c>
    </row>
    <row r="213" spans="1:8" ht="21" x14ac:dyDescent="0.35">
      <c r="A213" s="69"/>
      <c r="B213" s="17" t="s">
        <v>415</v>
      </c>
      <c r="C213" s="17" t="s">
        <v>397</v>
      </c>
      <c r="E213" t="s">
        <v>393</v>
      </c>
      <c r="F213" t="str">
        <f t="shared" si="0"/>
        <v xml:space="preserve">     Entre 50 y 100 SMLMV </v>
      </c>
    </row>
    <row r="214" spans="1:8" ht="21" x14ac:dyDescent="0.35">
      <c r="A214" s="69"/>
      <c r="B214" s="17" t="s">
        <v>415</v>
      </c>
      <c r="C214" s="17" t="s">
        <v>401</v>
      </c>
      <c r="E214" t="s">
        <v>397</v>
      </c>
      <c r="F214" t="str">
        <f t="shared" si="0"/>
        <v xml:space="preserve">     Entre 100 y 500 SMLMV </v>
      </c>
    </row>
    <row r="215" spans="1:8" ht="21" x14ac:dyDescent="0.35">
      <c r="A215" s="69"/>
      <c r="B215" s="17" t="s">
        <v>383</v>
      </c>
      <c r="C215" s="17" t="s">
        <v>387</v>
      </c>
      <c r="E215" t="s">
        <v>401</v>
      </c>
      <c r="F215" t="str">
        <f t="shared" si="0"/>
        <v xml:space="preserve">     Mayor a 500 SMLMV </v>
      </c>
    </row>
    <row r="216" spans="1:8" ht="21" x14ac:dyDescent="0.35">
      <c r="A216" s="69"/>
      <c r="B216" s="17" t="s">
        <v>383</v>
      </c>
      <c r="C216" s="17" t="s">
        <v>391</v>
      </c>
      <c r="D216" t="s">
        <v>383</v>
      </c>
      <c r="F216" t="str">
        <f t="shared" si="0"/>
        <v>Pérdida Reputacional</v>
      </c>
    </row>
    <row r="217" spans="1:8" ht="21" x14ac:dyDescent="0.35">
      <c r="A217" s="69"/>
      <c r="B217" s="17" t="s">
        <v>383</v>
      </c>
      <c r="C217" s="17" t="s">
        <v>394</v>
      </c>
      <c r="E217" t="s">
        <v>387</v>
      </c>
      <c r="F217" t="str">
        <f t="shared" si="0"/>
        <v xml:space="preserve">     El riesgo afecta la imagen de alguna área de la organización</v>
      </c>
    </row>
    <row r="218" spans="1:8" ht="21" x14ac:dyDescent="0.35">
      <c r="A218" s="69"/>
      <c r="B218" s="17" t="s">
        <v>383</v>
      </c>
      <c r="C218" s="17" t="s">
        <v>417</v>
      </c>
      <c r="E218" t="s">
        <v>391</v>
      </c>
      <c r="F218" t="str">
        <f t="shared" si="0"/>
        <v xml:space="preserve">     El riesgo afecta la imagen de la entidad internamente, de conocimiento general, nivel interno, de junta dircetiva y accionistas y/o de provedores</v>
      </c>
    </row>
    <row r="219" spans="1:8" ht="21" x14ac:dyDescent="0.35">
      <c r="A219" s="69"/>
      <c r="B219" s="17" t="s">
        <v>383</v>
      </c>
      <c r="C219" s="17" t="s">
        <v>402</v>
      </c>
      <c r="E219" t="s">
        <v>394</v>
      </c>
      <c r="F219" t="str">
        <f t="shared" si="0"/>
        <v xml:space="preserve">     El riesgo afecta la imagen de la entidad con algunos usuarios de relevancia frente al logro de los objetivos</v>
      </c>
    </row>
    <row r="220" spans="1:8" x14ac:dyDescent="0.25">
      <c r="A220" s="69"/>
      <c r="B220" s="18"/>
      <c r="C220" s="18"/>
      <c r="E220" t="s">
        <v>417</v>
      </c>
      <c r="F220" t="str">
        <f t="shared" si="0"/>
        <v xml:space="preserve">     El riesgo afecta la imagen de de la entidad con efecto publicitario sostenido a nivel de sector administrativo, nivel departamental o municipal</v>
      </c>
    </row>
    <row r="221" spans="1:8" x14ac:dyDescent="0.25">
      <c r="A221" s="69"/>
      <c r="B221" s="18" t="str" cm="1">
        <f t="array" ref="B221:B223">_xlfn.UNIQUE(Tabla1[[#All],[Criterios]])</f>
        <v>Criterios</v>
      </c>
      <c r="C221" s="18"/>
      <c r="E221" t="s">
        <v>402</v>
      </c>
      <c r="F221" t="str">
        <f t="shared" si="0"/>
        <v xml:space="preserve">     El riesgo afecta la imagen de la entidad a nivel nacional, con efecto publicitarios sostenible a nivel país</v>
      </c>
    </row>
    <row r="222" spans="1:8" x14ac:dyDescent="0.25">
      <c r="A222" s="69"/>
      <c r="B222" s="18" t="str">
        <v>Afectación Económica o presupuestal</v>
      </c>
      <c r="C222" s="18"/>
    </row>
    <row r="223" spans="1:8" x14ac:dyDescent="0.25">
      <c r="B223" s="18" t="str">
        <v>Pérdida Reputacional</v>
      </c>
      <c r="C223" s="18"/>
      <c r="F223" s="21" t="s">
        <v>418</v>
      </c>
    </row>
    <row r="224" spans="1:8" x14ac:dyDescent="0.25">
      <c r="B224" s="14"/>
      <c r="C224" s="14"/>
      <c r="F224" s="21" t="s">
        <v>419</v>
      </c>
    </row>
    <row r="225" spans="2:4" x14ac:dyDescent="0.25">
      <c r="B225" s="14"/>
      <c r="C225" s="14"/>
    </row>
    <row r="226" spans="2:4" x14ac:dyDescent="0.25">
      <c r="B226" s="14"/>
      <c r="C226" s="14"/>
    </row>
    <row r="227" spans="2:4" x14ac:dyDescent="0.25">
      <c r="B227" s="14"/>
      <c r="C227" s="14"/>
      <c r="D227" s="14"/>
    </row>
    <row r="228" spans="2:4" x14ac:dyDescent="0.25">
      <c r="B228" s="14"/>
      <c r="C228" s="14"/>
      <c r="D228" s="14"/>
    </row>
    <row r="229" spans="2:4" x14ac:dyDescent="0.25">
      <c r="B229" s="14"/>
      <c r="C229" s="14"/>
      <c r="D229" s="14"/>
    </row>
    <row r="230" spans="2:4" x14ac:dyDescent="0.25">
      <c r="B230" s="14"/>
      <c r="C230" s="14"/>
      <c r="D230" s="14"/>
    </row>
    <row r="231" spans="2:4" x14ac:dyDescent="0.25">
      <c r="B231" s="14"/>
      <c r="C231" s="14"/>
      <c r="D231" s="14"/>
    </row>
    <row r="232" spans="2:4" x14ac:dyDescent="0.25">
      <c r="B232" s="14"/>
      <c r="C232" s="14"/>
      <c r="D232" s="14"/>
    </row>
  </sheetData>
  <mergeCells count="1">
    <mergeCell ref="B1:D1"/>
  </mergeCells>
  <dataValidations disablePrompts="1" count="1">
    <dataValidation type="list" allowBlank="1" showInputMessage="1" showErrorMessage="1" sqref="G210" xr:uid="{00000000-0002-0000-0600-000000000000}">
      <formula1>$F$210:$F$221</formula1>
    </dataValidation>
  </dataValidations>
  <pageMargins left="0.7" right="0.7" top="0.75" bottom="0.75" header="0.3" footer="0.3"/>
  <pageSetup orientation="portrait" r:id="rId2"/>
  <tableParts count="1">
    <tablePart r:id="rId3"/>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7" tint="-0.249977111117893"/>
  </sheetPr>
  <dimension ref="B1:F16"/>
  <sheetViews>
    <sheetView topLeftCell="A10" workbookViewId="0">
      <selection activeCell="I11" sqref="I11"/>
    </sheetView>
  </sheetViews>
  <sheetFormatPr baseColWidth="10" defaultColWidth="14.28515625" defaultRowHeight="12.75" x14ac:dyDescent="0.2"/>
  <cols>
    <col min="1" max="2" width="14.28515625" style="74"/>
    <col min="3" max="3" width="17" style="74" customWidth="1"/>
    <col min="4" max="4" width="14.28515625" style="74"/>
    <col min="5" max="5" width="46" style="74" customWidth="1"/>
    <col min="6" max="16384" width="14.28515625" style="74"/>
  </cols>
  <sheetData>
    <row r="1" spans="2:6" ht="24" customHeight="1" thickBot="1" x14ac:dyDescent="0.25">
      <c r="B1" s="647" t="s">
        <v>420</v>
      </c>
      <c r="C1" s="648"/>
      <c r="D1" s="648"/>
      <c r="E1" s="648"/>
      <c r="F1" s="649"/>
    </row>
    <row r="2" spans="2:6" ht="16.5" thickBot="1" x14ac:dyDescent="0.3">
      <c r="B2" s="75"/>
      <c r="C2" s="75"/>
      <c r="D2" s="75"/>
      <c r="E2" s="75"/>
      <c r="F2" s="75"/>
    </row>
    <row r="3" spans="2:6" ht="16.5" thickBot="1" x14ac:dyDescent="0.25">
      <c r="B3" s="651" t="s">
        <v>421</v>
      </c>
      <c r="C3" s="652"/>
      <c r="D3" s="652"/>
      <c r="E3" s="244" t="s">
        <v>422</v>
      </c>
      <c r="F3" s="84" t="s">
        <v>423</v>
      </c>
    </row>
    <row r="4" spans="2:6" ht="31.5" x14ac:dyDescent="0.2">
      <c r="B4" s="653" t="s">
        <v>424</v>
      </c>
      <c r="C4" s="655" t="s">
        <v>98</v>
      </c>
      <c r="D4" s="245" t="s">
        <v>117</v>
      </c>
      <c r="E4" s="76" t="s">
        <v>425</v>
      </c>
      <c r="F4" s="77">
        <v>0.25</v>
      </c>
    </row>
    <row r="5" spans="2:6" ht="47.25" x14ac:dyDescent="0.2">
      <c r="B5" s="654"/>
      <c r="C5" s="656"/>
      <c r="D5" s="246" t="s">
        <v>187</v>
      </c>
      <c r="E5" s="78" t="s">
        <v>426</v>
      </c>
      <c r="F5" s="79">
        <v>0.15</v>
      </c>
    </row>
    <row r="6" spans="2:6" ht="47.25" x14ac:dyDescent="0.2">
      <c r="B6" s="654"/>
      <c r="C6" s="656"/>
      <c r="D6" s="246" t="s">
        <v>198</v>
      </c>
      <c r="E6" s="78" t="s">
        <v>427</v>
      </c>
      <c r="F6" s="79">
        <v>0.1</v>
      </c>
    </row>
    <row r="7" spans="2:6" ht="63" x14ac:dyDescent="0.2">
      <c r="B7" s="654"/>
      <c r="C7" s="656" t="s">
        <v>99</v>
      </c>
      <c r="D7" s="246" t="s">
        <v>177</v>
      </c>
      <c r="E7" s="78" t="s">
        <v>428</v>
      </c>
      <c r="F7" s="79">
        <v>0.25</v>
      </c>
    </row>
    <row r="8" spans="2:6" ht="31.5" x14ac:dyDescent="0.2">
      <c r="B8" s="654"/>
      <c r="C8" s="656"/>
      <c r="D8" s="246" t="s">
        <v>118</v>
      </c>
      <c r="E8" s="78" t="s">
        <v>429</v>
      </c>
      <c r="F8" s="79">
        <v>0.15</v>
      </c>
    </row>
    <row r="9" spans="2:6" ht="47.25" x14ac:dyDescent="0.2">
      <c r="B9" s="654" t="s">
        <v>430</v>
      </c>
      <c r="C9" s="656" t="s">
        <v>54</v>
      </c>
      <c r="D9" s="246" t="s">
        <v>119</v>
      </c>
      <c r="E9" s="78" t="s">
        <v>431</v>
      </c>
      <c r="F9" s="80" t="s">
        <v>432</v>
      </c>
    </row>
    <row r="10" spans="2:6" ht="63" x14ac:dyDescent="0.2">
      <c r="B10" s="654"/>
      <c r="C10" s="656"/>
      <c r="D10" s="246" t="s">
        <v>188</v>
      </c>
      <c r="E10" s="78" t="s">
        <v>433</v>
      </c>
      <c r="F10" s="80" t="s">
        <v>432</v>
      </c>
    </row>
    <row r="11" spans="2:6" ht="47.25" x14ac:dyDescent="0.2">
      <c r="B11" s="654"/>
      <c r="C11" s="656" t="s">
        <v>101</v>
      </c>
      <c r="D11" s="246" t="s">
        <v>120</v>
      </c>
      <c r="E11" s="78" t="s">
        <v>434</v>
      </c>
      <c r="F11" s="80" t="s">
        <v>432</v>
      </c>
    </row>
    <row r="12" spans="2:6" ht="47.25" x14ac:dyDescent="0.2">
      <c r="B12" s="654"/>
      <c r="C12" s="656"/>
      <c r="D12" s="246" t="s">
        <v>131</v>
      </c>
      <c r="E12" s="78" t="s">
        <v>435</v>
      </c>
      <c r="F12" s="80" t="s">
        <v>432</v>
      </c>
    </row>
    <row r="13" spans="2:6" ht="31.5" x14ac:dyDescent="0.2">
      <c r="B13" s="654"/>
      <c r="C13" s="656" t="s">
        <v>102</v>
      </c>
      <c r="D13" s="246" t="s">
        <v>121</v>
      </c>
      <c r="E13" s="78" t="s">
        <v>436</v>
      </c>
      <c r="F13" s="80" t="s">
        <v>432</v>
      </c>
    </row>
    <row r="14" spans="2:6" ht="32.25" thickBot="1" x14ac:dyDescent="0.25">
      <c r="B14" s="657"/>
      <c r="C14" s="658"/>
      <c r="D14" s="247" t="s">
        <v>437</v>
      </c>
      <c r="E14" s="81" t="s">
        <v>438</v>
      </c>
      <c r="F14" s="82" t="s">
        <v>432</v>
      </c>
    </row>
    <row r="15" spans="2:6" ht="49.5" customHeight="1" x14ac:dyDescent="0.2">
      <c r="B15" s="650" t="s">
        <v>439</v>
      </c>
      <c r="C15" s="650"/>
      <c r="D15" s="650"/>
      <c r="E15" s="650"/>
      <c r="F15" s="650"/>
    </row>
    <row r="16" spans="2:6" ht="27" customHeight="1" x14ac:dyDescent="0.25">
      <c r="B16" s="83"/>
    </row>
  </sheetData>
  <mergeCells count="10">
    <mergeCell ref="B1:F1"/>
    <mergeCell ref="B15:F15"/>
    <mergeCell ref="B3:D3"/>
    <mergeCell ref="B4:B8"/>
    <mergeCell ref="C4:C6"/>
    <mergeCell ref="C7:C8"/>
    <mergeCell ref="B9:B14"/>
    <mergeCell ref="C9:C10"/>
    <mergeCell ref="C11:C12"/>
    <mergeCell ref="C13:C14"/>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E19"/>
  <sheetViews>
    <sheetView workbookViewId="0">
      <selection activeCell="E2" sqref="E2:E4"/>
    </sheetView>
  </sheetViews>
  <sheetFormatPr baseColWidth="10" defaultColWidth="11.42578125" defaultRowHeight="15" x14ac:dyDescent="0.25"/>
  <sheetData>
    <row r="2" spans="2:5" x14ac:dyDescent="0.25">
      <c r="B2" t="s">
        <v>179</v>
      </c>
      <c r="E2" t="s">
        <v>174</v>
      </c>
    </row>
    <row r="3" spans="2:5" x14ac:dyDescent="0.25">
      <c r="B3" t="s">
        <v>190</v>
      </c>
      <c r="E3" t="s">
        <v>105</v>
      </c>
    </row>
    <row r="4" spans="2:5" x14ac:dyDescent="0.25">
      <c r="B4" t="s">
        <v>211</v>
      </c>
      <c r="E4" t="s">
        <v>193</v>
      </c>
    </row>
    <row r="5" spans="2:5" x14ac:dyDescent="0.25">
      <c r="B5" t="s">
        <v>123</v>
      </c>
    </row>
    <row r="8" spans="2:5" x14ac:dyDescent="0.25">
      <c r="B8" t="s">
        <v>172</v>
      </c>
    </row>
    <row r="9" spans="2:5" x14ac:dyDescent="0.25">
      <c r="B9" t="s">
        <v>180</v>
      </c>
    </row>
    <row r="10" spans="2:5" x14ac:dyDescent="0.25">
      <c r="B10" t="s">
        <v>127</v>
      </c>
    </row>
    <row r="13" spans="2:5" x14ac:dyDescent="0.25">
      <c r="B13" t="s">
        <v>176</v>
      </c>
    </row>
    <row r="14" spans="2:5" x14ac:dyDescent="0.25">
      <c r="B14" t="s">
        <v>185</v>
      </c>
    </row>
    <row r="15" spans="2:5" x14ac:dyDescent="0.25">
      <c r="B15" t="s">
        <v>196</v>
      </c>
    </row>
    <row r="16" spans="2:5" x14ac:dyDescent="0.25">
      <c r="B16" t="s">
        <v>203</v>
      </c>
    </row>
    <row r="17" spans="2:2" x14ac:dyDescent="0.25">
      <c r="B17" t="s">
        <v>209</v>
      </c>
    </row>
    <row r="18" spans="2:2" x14ac:dyDescent="0.25">
      <c r="B18" t="s">
        <v>212</v>
      </c>
    </row>
    <row r="19" spans="2:2" x14ac:dyDescent="0.25">
      <c r="B19" t="s">
        <v>215</v>
      </c>
    </row>
  </sheetData>
  <sortState xmlns:xlrd2="http://schemas.microsoft.com/office/spreadsheetml/2017/richdata2" ref="B2:B5">
    <sortCondition ref="B2:B5"/>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F06228-F5A5-46F7-B9B7-5792FAEC722A}">
  <dimension ref="A1:H31"/>
  <sheetViews>
    <sheetView showGridLines="0" workbookViewId="0"/>
  </sheetViews>
  <sheetFormatPr baseColWidth="10" defaultColWidth="11.42578125" defaultRowHeight="15" x14ac:dyDescent="0.25"/>
  <cols>
    <col min="1" max="1" width="17.42578125" customWidth="1"/>
    <col min="2" max="2" width="9.7109375" customWidth="1"/>
    <col min="4" max="4" width="72.140625" customWidth="1"/>
    <col min="5" max="6" width="11" customWidth="1"/>
    <col min="7" max="7" width="11.42578125" style="142"/>
    <col min="8" max="8" width="11.42578125" style="15"/>
  </cols>
  <sheetData>
    <row r="1" spans="1:8" ht="15.75" thickBot="1" x14ac:dyDescent="0.3"/>
    <row r="2" spans="1:8" ht="19.5" customHeight="1" x14ac:dyDescent="0.25">
      <c r="B2" s="262" t="s">
        <v>8</v>
      </c>
      <c r="C2" s="295"/>
      <c r="D2" s="283" t="s">
        <v>9</v>
      </c>
      <c r="E2" s="280" t="s">
        <v>10</v>
      </c>
      <c r="F2" s="269"/>
    </row>
    <row r="3" spans="1:8" ht="19.5" customHeight="1" x14ac:dyDescent="0.25">
      <c r="B3" s="264"/>
      <c r="C3" s="296"/>
      <c r="D3" s="284"/>
      <c r="E3" s="281" t="s">
        <v>4</v>
      </c>
      <c r="F3" s="271"/>
    </row>
    <row r="4" spans="1:8" ht="19.5" customHeight="1" x14ac:dyDescent="0.25">
      <c r="B4" s="264"/>
      <c r="C4" s="296"/>
      <c r="D4" s="284"/>
      <c r="E4" s="281" t="s">
        <v>5</v>
      </c>
      <c r="F4" s="271"/>
    </row>
    <row r="5" spans="1:8" ht="19.5" customHeight="1" thickBot="1" x14ac:dyDescent="0.3">
      <c r="A5" t="s">
        <v>11</v>
      </c>
      <c r="B5" s="266"/>
      <c r="C5" s="297"/>
      <c r="D5" s="285"/>
      <c r="E5" s="282" t="s">
        <v>6</v>
      </c>
      <c r="F5" s="273"/>
    </row>
    <row r="6" spans="1:8" ht="15.75" thickBot="1" x14ac:dyDescent="0.3"/>
    <row r="7" spans="1:8" x14ac:dyDescent="0.25">
      <c r="B7" s="286" t="s">
        <v>12</v>
      </c>
      <c r="C7" s="289" t="s">
        <v>13</v>
      </c>
      <c r="D7" s="290"/>
      <c r="E7" s="276" t="s">
        <v>14</v>
      </c>
      <c r="F7" s="277"/>
    </row>
    <row r="8" spans="1:8" ht="15.75" thickBot="1" x14ac:dyDescent="0.3">
      <c r="B8" s="287"/>
      <c r="C8" s="291"/>
      <c r="D8" s="292"/>
      <c r="E8" s="278"/>
      <c r="F8" s="279"/>
      <c r="H8" s="152">
        <f>+COUNTA($E$10:$E$28)</f>
        <v>7</v>
      </c>
    </row>
    <row r="9" spans="1:8" ht="15.75" thickBot="1" x14ac:dyDescent="0.3">
      <c r="B9" s="288"/>
      <c r="C9" s="293" t="s">
        <v>15</v>
      </c>
      <c r="D9" s="294"/>
      <c r="E9" s="149" t="s">
        <v>16</v>
      </c>
      <c r="F9" s="149" t="s">
        <v>17</v>
      </c>
      <c r="H9" s="152">
        <f>+COUNTA($F$10:$F$28)</f>
        <v>12</v>
      </c>
    </row>
    <row r="10" spans="1:8" ht="15.75" thickBot="1" x14ac:dyDescent="0.3">
      <c r="B10" s="148">
        <v>1</v>
      </c>
      <c r="C10" s="274" t="s">
        <v>18</v>
      </c>
      <c r="D10" s="275"/>
      <c r="E10" s="144" t="s">
        <v>19</v>
      </c>
      <c r="F10" s="145"/>
      <c r="H10" s="152">
        <f>+COUNTA($E$10:$E$28)-COUNTA(F10:F28)</f>
        <v>-5</v>
      </c>
    </row>
    <row r="11" spans="1:8" ht="15.75" thickBot="1" x14ac:dyDescent="0.3">
      <c r="B11" s="148">
        <v>2</v>
      </c>
      <c r="C11" s="274" t="s">
        <v>20</v>
      </c>
      <c r="D11" s="275" t="s">
        <v>20</v>
      </c>
      <c r="E11" s="144" t="s">
        <v>19</v>
      </c>
      <c r="F11" s="145"/>
      <c r="H11" s="153"/>
    </row>
    <row r="12" spans="1:8" ht="15.75" thickBot="1" x14ac:dyDescent="0.3">
      <c r="B12" s="148">
        <v>3</v>
      </c>
      <c r="C12" s="274" t="s">
        <v>21</v>
      </c>
      <c r="D12" s="275" t="s">
        <v>21</v>
      </c>
      <c r="E12" s="144" t="s">
        <v>19</v>
      </c>
      <c r="F12" s="145"/>
    </row>
    <row r="13" spans="1:8" ht="15.75" thickBot="1" x14ac:dyDescent="0.3">
      <c r="B13" s="148">
        <v>4</v>
      </c>
      <c r="C13" s="274" t="s">
        <v>22</v>
      </c>
      <c r="D13" s="275" t="s">
        <v>23</v>
      </c>
      <c r="E13" s="144" t="s">
        <v>19</v>
      </c>
      <c r="F13" s="145"/>
    </row>
    <row r="14" spans="1:8" ht="15.75" thickBot="1" x14ac:dyDescent="0.3">
      <c r="B14" s="148">
        <v>5</v>
      </c>
      <c r="C14" s="274" t="s">
        <v>24</v>
      </c>
      <c r="D14" s="275" t="s">
        <v>24</v>
      </c>
      <c r="E14" s="144" t="s">
        <v>19</v>
      </c>
      <c r="F14" s="145"/>
    </row>
    <row r="15" spans="1:8" ht="15.75" thickBot="1" x14ac:dyDescent="0.3">
      <c r="B15" s="148">
        <v>6</v>
      </c>
      <c r="C15" s="274" t="s">
        <v>25</v>
      </c>
      <c r="D15" s="275" t="s">
        <v>25</v>
      </c>
      <c r="E15" s="144"/>
      <c r="F15" s="145" t="s">
        <v>19</v>
      </c>
    </row>
    <row r="16" spans="1:8" ht="15.75" thickBot="1" x14ac:dyDescent="0.3">
      <c r="B16" s="148">
        <v>7</v>
      </c>
      <c r="C16" s="274" t="s">
        <v>26</v>
      </c>
      <c r="D16" s="275" t="s">
        <v>26</v>
      </c>
      <c r="E16" s="144" t="s">
        <v>19</v>
      </c>
      <c r="F16" s="145"/>
    </row>
    <row r="17" spans="2:7" ht="28.5" customHeight="1" thickBot="1" x14ac:dyDescent="0.3">
      <c r="B17" s="148">
        <v>8</v>
      </c>
      <c r="C17" s="274" t="s">
        <v>27</v>
      </c>
      <c r="D17" s="275" t="s">
        <v>27</v>
      </c>
      <c r="E17" s="144"/>
      <c r="F17" s="145" t="s">
        <v>19</v>
      </c>
    </row>
    <row r="18" spans="2:7" ht="18.75" customHeight="1" thickBot="1" x14ac:dyDescent="0.3">
      <c r="B18" s="148">
        <v>9</v>
      </c>
      <c r="C18" s="274" t="s">
        <v>28</v>
      </c>
      <c r="D18" s="275" t="s">
        <v>28</v>
      </c>
      <c r="E18" s="144"/>
      <c r="F18" s="145" t="s">
        <v>19</v>
      </c>
    </row>
    <row r="19" spans="2:7" ht="15.75" thickBot="1" x14ac:dyDescent="0.3">
      <c r="B19" s="148">
        <v>10</v>
      </c>
      <c r="C19" s="274" t="s">
        <v>29</v>
      </c>
      <c r="D19" s="275" t="s">
        <v>29</v>
      </c>
      <c r="E19" s="144"/>
      <c r="F19" s="145" t="s">
        <v>19</v>
      </c>
    </row>
    <row r="20" spans="2:7" ht="15.75" thickBot="1" x14ac:dyDescent="0.3">
      <c r="B20" s="148">
        <v>11</v>
      </c>
      <c r="C20" s="274" t="s">
        <v>30</v>
      </c>
      <c r="D20" s="275" t="s">
        <v>30</v>
      </c>
      <c r="E20" s="144"/>
      <c r="F20" s="145" t="s">
        <v>19</v>
      </c>
    </row>
    <row r="21" spans="2:7" ht="15.75" thickBot="1" x14ac:dyDescent="0.3">
      <c r="B21" s="148">
        <v>12</v>
      </c>
      <c r="C21" s="274" t="s">
        <v>31</v>
      </c>
      <c r="D21" s="275" t="s">
        <v>31</v>
      </c>
      <c r="E21" s="144" t="s">
        <v>19</v>
      </c>
      <c r="F21" s="145"/>
    </row>
    <row r="22" spans="2:7" ht="15.75" thickBot="1" x14ac:dyDescent="0.3">
      <c r="B22" s="148">
        <v>13</v>
      </c>
      <c r="C22" s="274" t="s">
        <v>32</v>
      </c>
      <c r="D22" s="275" t="s">
        <v>32</v>
      </c>
      <c r="E22" s="144"/>
      <c r="F22" s="145" t="s">
        <v>19</v>
      </c>
    </row>
    <row r="23" spans="2:7" ht="15.75" thickBot="1" x14ac:dyDescent="0.3">
      <c r="B23" s="148">
        <v>14</v>
      </c>
      <c r="C23" s="274" t="s">
        <v>33</v>
      </c>
      <c r="D23" s="275" t="s">
        <v>33</v>
      </c>
      <c r="E23" s="144"/>
      <c r="F23" s="145" t="s">
        <v>19</v>
      </c>
    </row>
    <row r="24" spans="2:7" ht="15.75" thickBot="1" x14ac:dyDescent="0.3">
      <c r="B24" s="148">
        <v>15</v>
      </c>
      <c r="C24" s="274" t="s">
        <v>34</v>
      </c>
      <c r="D24" s="275" t="s">
        <v>34</v>
      </c>
      <c r="E24" s="144"/>
      <c r="F24" s="145" t="s">
        <v>19</v>
      </c>
    </row>
    <row r="25" spans="2:7" ht="15.75" thickBot="1" x14ac:dyDescent="0.3">
      <c r="B25" s="148">
        <v>16</v>
      </c>
      <c r="C25" s="274" t="s">
        <v>35</v>
      </c>
      <c r="D25" s="275" t="s">
        <v>35</v>
      </c>
      <c r="E25" s="144"/>
      <c r="F25" s="145" t="s">
        <v>19</v>
      </c>
    </row>
    <row r="26" spans="2:7" ht="15.75" thickBot="1" x14ac:dyDescent="0.3">
      <c r="B26" s="148">
        <v>17</v>
      </c>
      <c r="C26" s="274" t="s">
        <v>36</v>
      </c>
      <c r="D26" s="275" t="s">
        <v>36</v>
      </c>
      <c r="E26" s="144"/>
      <c r="F26" s="145" t="s">
        <v>19</v>
      </c>
    </row>
    <row r="27" spans="2:7" ht="15.75" thickBot="1" x14ac:dyDescent="0.3">
      <c r="B27" s="148">
        <v>18</v>
      </c>
      <c r="C27" s="274" t="s">
        <v>37</v>
      </c>
      <c r="D27" s="275" t="s">
        <v>37</v>
      </c>
      <c r="E27" s="144"/>
      <c r="F27" s="145" t="s">
        <v>19</v>
      </c>
    </row>
    <row r="28" spans="2:7" ht="15.75" thickBot="1" x14ac:dyDescent="0.3">
      <c r="B28" s="148">
        <v>19</v>
      </c>
      <c r="C28" s="274" t="s">
        <v>38</v>
      </c>
      <c r="D28" s="275" t="s">
        <v>38</v>
      </c>
      <c r="E28" s="144"/>
      <c r="F28" s="145" t="s">
        <v>19</v>
      </c>
    </row>
    <row r="29" spans="2:7" x14ac:dyDescent="0.25">
      <c r="C29" s="143"/>
      <c r="D29" s="143"/>
      <c r="E29" s="151">
        <f>COUNTIF(E10:E28,"x")</f>
        <v>7</v>
      </c>
      <c r="F29" s="151">
        <f>COUNTIF(F10:F28,"x")</f>
        <v>12</v>
      </c>
      <c r="G29" s="150" t="str">
        <f>+IF(H10=0,"",IF(H10&gt;=12,"Catastrófico",IF(H10&gt;=6,"Mayor",IF(H10&lt;=5,"Moderado",""))))</f>
        <v>Moderado</v>
      </c>
    </row>
    <row r="30" spans="2:7" x14ac:dyDescent="0.25">
      <c r="C30" s="141"/>
      <c r="D30" s="141"/>
      <c r="E30" s="141"/>
      <c r="F30" s="141"/>
    </row>
    <row r="31" spans="2:7" x14ac:dyDescent="0.25">
      <c r="C31" s="141"/>
      <c r="D31" s="141"/>
      <c r="E31" s="141"/>
      <c r="F31" s="141"/>
    </row>
  </sheetData>
  <mergeCells count="29">
    <mergeCell ref="C12:D12"/>
    <mergeCell ref="D2:D5"/>
    <mergeCell ref="B7:B9"/>
    <mergeCell ref="C7:D8"/>
    <mergeCell ref="C9:D9"/>
    <mergeCell ref="C11:D11"/>
    <mergeCell ref="B2:C5"/>
    <mergeCell ref="C10:D10"/>
    <mergeCell ref="E7:F8"/>
    <mergeCell ref="E2:F2"/>
    <mergeCell ref="E3:F3"/>
    <mergeCell ref="E4:F4"/>
    <mergeCell ref="E5:F5"/>
    <mergeCell ref="C16:D16"/>
    <mergeCell ref="C13:D13"/>
    <mergeCell ref="C14:D14"/>
    <mergeCell ref="C28:D28"/>
    <mergeCell ref="C17:D17"/>
    <mergeCell ref="C18:D18"/>
    <mergeCell ref="C19:D19"/>
    <mergeCell ref="C20:D20"/>
    <mergeCell ref="C21:D21"/>
    <mergeCell ref="C22:D22"/>
    <mergeCell ref="C23:D23"/>
    <mergeCell ref="C24:D24"/>
    <mergeCell ref="C25:D25"/>
    <mergeCell ref="C26:D26"/>
    <mergeCell ref="C27:D27"/>
    <mergeCell ref="C15:D15"/>
  </mergeCells>
  <conditionalFormatting sqref="G29">
    <cfRule type="cellIs" dxfId="22" priority="1" stopIfTrue="1" operator="equal">
      <formula>"Catastrófico"</formula>
    </cfRule>
    <cfRule type="cellIs" dxfId="21" priority="2" stopIfTrue="1" operator="equal">
      <formula>"Moderado"</formula>
    </cfRule>
    <cfRule type="cellIs" dxfId="20" priority="3" stopIfTrue="1" operator="equal">
      <formula>"Mayor"</formula>
    </cfRule>
  </conditionalFormatting>
  <pageMargins left="0.7" right="0.7" top="0.75" bottom="0.75" header="0.3" footer="0.3"/>
  <pageSetup paperSize="9" orientation="portrait" horizontalDpi="0" verticalDpi="0"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FEDDAA4E-D254-4140-91F7-79E301199378}">
          <x14:formula1>
            <xm:f>Intructivo!$J$2</xm:f>
          </x14:formula1>
          <xm:sqref>E10:F28</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3:A21"/>
  <sheetViews>
    <sheetView workbookViewId="0">
      <selection activeCell="H29" sqref="H29"/>
    </sheetView>
  </sheetViews>
  <sheetFormatPr baseColWidth="10" defaultColWidth="11.42578125" defaultRowHeight="12.75" x14ac:dyDescent="0.2"/>
  <cols>
    <col min="1" max="1" width="32.7109375" style="1" customWidth="1"/>
    <col min="2" max="16384" width="11.42578125" style="1"/>
  </cols>
  <sheetData>
    <row r="3" spans="1:1" x14ac:dyDescent="0.2">
      <c r="A3" s="2" t="s">
        <v>117</v>
      </c>
    </row>
    <row r="4" spans="1:1" x14ac:dyDescent="0.2">
      <c r="A4" s="2" t="s">
        <v>187</v>
      </c>
    </row>
    <row r="5" spans="1:1" x14ac:dyDescent="0.2">
      <c r="A5" s="2" t="s">
        <v>198</v>
      </c>
    </row>
    <row r="6" spans="1:1" x14ac:dyDescent="0.2">
      <c r="A6" s="2" t="s">
        <v>177</v>
      </c>
    </row>
    <row r="7" spans="1:1" x14ac:dyDescent="0.2">
      <c r="A7" s="2" t="s">
        <v>118</v>
      </c>
    </row>
    <row r="8" spans="1:1" x14ac:dyDescent="0.2">
      <c r="A8" s="2" t="s">
        <v>119</v>
      </c>
    </row>
    <row r="9" spans="1:1" x14ac:dyDescent="0.2">
      <c r="A9" s="2" t="s">
        <v>188</v>
      </c>
    </row>
    <row r="10" spans="1:1" x14ac:dyDescent="0.2">
      <c r="A10" s="2" t="s">
        <v>120</v>
      </c>
    </row>
    <row r="11" spans="1:1" x14ac:dyDescent="0.2">
      <c r="A11" s="2" t="s">
        <v>131</v>
      </c>
    </row>
    <row r="12" spans="1:1" x14ac:dyDescent="0.2">
      <c r="A12" s="2" t="s">
        <v>178</v>
      </c>
    </row>
    <row r="13" spans="1:1" x14ac:dyDescent="0.2">
      <c r="A13" s="2" t="s">
        <v>189</v>
      </c>
    </row>
    <row r="14" spans="1:1" x14ac:dyDescent="0.2">
      <c r="A14" s="2" t="s">
        <v>199</v>
      </c>
    </row>
    <row r="16" spans="1:1" x14ac:dyDescent="0.2">
      <c r="A16" s="2" t="s">
        <v>200</v>
      </c>
    </row>
    <row r="17" spans="1:1" x14ac:dyDescent="0.2">
      <c r="A17" s="2" t="s">
        <v>179</v>
      </c>
    </row>
    <row r="18" spans="1:1" x14ac:dyDescent="0.2">
      <c r="A18" s="2" t="s">
        <v>190</v>
      </c>
    </row>
    <row r="20" spans="1:1" x14ac:dyDescent="0.2">
      <c r="A20" s="2" t="s">
        <v>180</v>
      </c>
    </row>
    <row r="21" spans="1:1" x14ac:dyDescent="0.2">
      <c r="A21" s="2" t="s">
        <v>127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287840"/>
  </sheetPr>
  <dimension ref="A1:CE29"/>
  <sheetViews>
    <sheetView showGridLines="0" tabSelected="1" topLeftCell="AK16" zoomScale="70" zoomScaleNormal="70" workbookViewId="0">
      <selection activeCell="AZ18" sqref="AZ18"/>
    </sheetView>
  </sheetViews>
  <sheetFormatPr baseColWidth="10" defaultColWidth="11.42578125" defaultRowHeight="14.25" x14ac:dyDescent="0.2"/>
  <cols>
    <col min="1" max="1" width="11.42578125" style="174"/>
    <col min="2" max="2" width="3" style="174" customWidth="1"/>
    <col min="3" max="3" width="2.5703125" style="174" customWidth="1"/>
    <col min="4" max="4" width="4.7109375" style="175" customWidth="1"/>
    <col min="5" max="5" width="14.7109375" style="175" customWidth="1"/>
    <col min="6" max="8" width="12" style="175" customWidth="1"/>
    <col min="9" max="9" width="35.42578125" style="175" customWidth="1"/>
    <col min="10" max="10" width="23.42578125" style="175" customWidth="1"/>
    <col min="11" max="11" width="31" style="175" customWidth="1"/>
    <col min="12" max="12" width="16.28515625" style="175" hidden="1" customWidth="1"/>
    <col min="13" max="13" width="25.5703125" style="175" customWidth="1"/>
    <col min="14" max="14" width="32.42578125" style="174" customWidth="1"/>
    <col min="15" max="17" width="19" style="176" customWidth="1"/>
    <col min="18" max="18" width="17.7109375" style="174" customWidth="1"/>
    <col min="19" max="19" width="16.42578125" style="174" customWidth="1"/>
    <col min="20" max="20" width="6.28515625" style="174" bestFit="1" customWidth="1"/>
    <col min="21" max="21" width="27.28515625" style="174" bestFit="1" customWidth="1"/>
    <col min="22" max="22" width="18.140625" style="174" customWidth="1"/>
    <col min="23" max="23" width="17.42578125" style="174" customWidth="1"/>
    <col min="24" max="24" width="6.28515625" style="174" bestFit="1" customWidth="1"/>
    <col min="25" max="25" width="16" style="174" customWidth="1"/>
    <col min="26" max="26" width="5.7109375" style="174" customWidth="1"/>
    <col min="27" max="27" width="59.28515625" style="174" customWidth="1"/>
    <col min="28" max="28" width="69.5703125" style="174" customWidth="1"/>
    <col min="29" max="29" width="15.140625" style="174" bestFit="1" customWidth="1"/>
    <col min="30" max="30" width="6.7109375" style="174" customWidth="1"/>
    <col min="31" max="31" width="5" style="174" customWidth="1"/>
    <col min="32" max="32" width="5.42578125" style="174" customWidth="1"/>
    <col min="33" max="33" width="7.140625" style="174" customWidth="1"/>
    <col min="34" max="34" width="6.7109375" style="174" customWidth="1"/>
    <col min="35" max="35" width="12.5703125" style="174" customWidth="1"/>
    <col min="36" max="36" width="29.42578125" style="174" customWidth="1"/>
    <col min="37" max="37" width="13.7109375" style="174" customWidth="1"/>
    <col min="38" max="38" width="8.7109375" style="174" customWidth="1"/>
    <col min="39" max="39" width="10.42578125" style="174" customWidth="1"/>
    <col min="40" max="40" width="9.28515625" style="174" customWidth="1"/>
    <col min="41" max="41" width="9.140625" style="174" customWidth="1"/>
    <col min="42" max="42" width="8.42578125" style="174" customWidth="1"/>
    <col min="43" max="43" width="7.28515625" style="174" customWidth="1"/>
    <col min="44" max="44" width="44.28515625" style="174" hidden="1" customWidth="1"/>
    <col min="45" max="45" width="33.85546875" style="174" customWidth="1"/>
    <col min="46" max="46" width="18.7109375" style="174" customWidth="1"/>
    <col min="47" max="47" width="16.7109375" style="174" customWidth="1"/>
    <col min="48" max="48" width="14.7109375" style="174" customWidth="1"/>
    <col min="49" max="49" width="18.42578125" style="174" customWidth="1"/>
    <col min="50" max="50" width="21" style="174" customWidth="1"/>
    <col min="51" max="51" width="14.140625" style="174" customWidth="1"/>
    <col min="52" max="52" width="17.7109375" style="174" customWidth="1"/>
    <col min="53" max="54" width="20.7109375" style="174" customWidth="1"/>
    <col min="55" max="55" width="15.42578125" style="174" customWidth="1"/>
    <col min="56" max="56" width="19.5703125" style="174" customWidth="1"/>
    <col min="57" max="57" width="17.28515625" style="174" customWidth="1"/>
    <col min="58" max="16384" width="11.42578125" style="174"/>
  </cols>
  <sheetData>
    <row r="1" spans="1:83" ht="15" thickBot="1" x14ac:dyDescent="0.25"/>
    <row r="2" spans="1:83" ht="27.75" customHeight="1" x14ac:dyDescent="0.2">
      <c r="D2" s="358" t="s">
        <v>39</v>
      </c>
      <c r="E2" s="359"/>
      <c r="F2" s="359"/>
      <c r="G2" s="359"/>
      <c r="H2" s="359"/>
      <c r="I2" s="343" t="s">
        <v>1</v>
      </c>
      <c r="J2" s="344"/>
      <c r="K2" s="344"/>
      <c r="L2" s="344"/>
      <c r="M2" s="344"/>
      <c r="N2" s="344"/>
      <c r="O2" s="344"/>
      <c r="P2" s="344"/>
      <c r="Q2" s="344"/>
      <c r="R2" s="344"/>
      <c r="S2" s="344"/>
      <c r="T2" s="344"/>
      <c r="U2" s="344"/>
      <c r="V2" s="344"/>
      <c r="W2" s="344"/>
      <c r="X2" s="344"/>
      <c r="Y2" s="344"/>
      <c r="Z2" s="344"/>
      <c r="AA2" s="344"/>
      <c r="AB2" s="344"/>
      <c r="AC2" s="344"/>
      <c r="AD2" s="344"/>
      <c r="AE2" s="344"/>
      <c r="AF2" s="344"/>
      <c r="AG2" s="344"/>
      <c r="AH2" s="344"/>
      <c r="AI2" s="344"/>
      <c r="AJ2" s="344"/>
      <c r="AK2" s="344"/>
      <c r="AL2" s="344"/>
      <c r="AM2" s="344"/>
      <c r="AN2" s="344"/>
      <c r="AO2" s="344"/>
      <c r="AP2" s="344"/>
      <c r="AQ2" s="344"/>
      <c r="AR2" s="344"/>
      <c r="AS2" s="344"/>
      <c r="AT2" s="344"/>
      <c r="AU2" s="344"/>
      <c r="AV2" s="344"/>
      <c r="AW2" s="344"/>
      <c r="AX2" s="344"/>
      <c r="AY2" s="344"/>
      <c r="AZ2" s="344"/>
      <c r="BA2" s="344"/>
      <c r="BB2" s="344"/>
      <c r="BC2" s="345"/>
      <c r="BD2" s="332" t="s">
        <v>10</v>
      </c>
      <c r="BE2" s="333"/>
    </row>
    <row r="3" spans="1:83" ht="27.75" customHeight="1" x14ac:dyDescent="0.2">
      <c r="D3" s="360"/>
      <c r="E3" s="361"/>
      <c r="F3" s="361"/>
      <c r="G3" s="361"/>
      <c r="H3" s="361"/>
      <c r="I3" s="346"/>
      <c r="J3" s="347"/>
      <c r="K3" s="347"/>
      <c r="L3" s="347"/>
      <c r="M3" s="347"/>
      <c r="N3" s="347"/>
      <c r="O3" s="347"/>
      <c r="P3" s="347"/>
      <c r="Q3" s="347"/>
      <c r="R3" s="347"/>
      <c r="S3" s="347"/>
      <c r="T3" s="347"/>
      <c r="U3" s="347"/>
      <c r="V3" s="347"/>
      <c r="W3" s="347"/>
      <c r="X3" s="347"/>
      <c r="Y3" s="347"/>
      <c r="Z3" s="347"/>
      <c r="AA3" s="347"/>
      <c r="AB3" s="347"/>
      <c r="AC3" s="347"/>
      <c r="AD3" s="347"/>
      <c r="AE3" s="347"/>
      <c r="AF3" s="347"/>
      <c r="AG3" s="347"/>
      <c r="AH3" s="347"/>
      <c r="AI3" s="347"/>
      <c r="AJ3" s="347"/>
      <c r="AK3" s="347"/>
      <c r="AL3" s="347"/>
      <c r="AM3" s="347"/>
      <c r="AN3" s="347"/>
      <c r="AO3" s="347"/>
      <c r="AP3" s="347"/>
      <c r="AQ3" s="347"/>
      <c r="AR3" s="347"/>
      <c r="AS3" s="347"/>
      <c r="AT3" s="347"/>
      <c r="AU3" s="347"/>
      <c r="AV3" s="347"/>
      <c r="AW3" s="347"/>
      <c r="AX3" s="347"/>
      <c r="AY3" s="347"/>
      <c r="AZ3" s="347"/>
      <c r="BA3" s="347"/>
      <c r="BB3" s="347"/>
      <c r="BC3" s="348"/>
      <c r="BD3" s="333" t="s">
        <v>40</v>
      </c>
      <c r="BE3" s="334"/>
    </row>
    <row r="4" spans="1:83" ht="27.75" customHeight="1" x14ac:dyDescent="0.2">
      <c r="D4" s="360"/>
      <c r="E4" s="361"/>
      <c r="F4" s="361"/>
      <c r="G4" s="361"/>
      <c r="H4" s="361"/>
      <c r="I4" s="346"/>
      <c r="J4" s="347"/>
      <c r="K4" s="347"/>
      <c r="L4" s="347"/>
      <c r="M4" s="347"/>
      <c r="N4" s="347"/>
      <c r="O4" s="347"/>
      <c r="P4" s="347"/>
      <c r="Q4" s="347"/>
      <c r="R4" s="347"/>
      <c r="S4" s="347"/>
      <c r="T4" s="347"/>
      <c r="U4" s="347"/>
      <c r="V4" s="347"/>
      <c r="W4" s="347"/>
      <c r="X4" s="347"/>
      <c r="Y4" s="347"/>
      <c r="Z4" s="347"/>
      <c r="AA4" s="347"/>
      <c r="AB4" s="347"/>
      <c r="AC4" s="347"/>
      <c r="AD4" s="347"/>
      <c r="AE4" s="347"/>
      <c r="AF4" s="347"/>
      <c r="AG4" s="347"/>
      <c r="AH4" s="347"/>
      <c r="AI4" s="347"/>
      <c r="AJ4" s="347"/>
      <c r="AK4" s="347"/>
      <c r="AL4" s="347"/>
      <c r="AM4" s="347"/>
      <c r="AN4" s="347"/>
      <c r="AO4" s="347"/>
      <c r="AP4" s="347"/>
      <c r="AQ4" s="347"/>
      <c r="AR4" s="347"/>
      <c r="AS4" s="347"/>
      <c r="AT4" s="347"/>
      <c r="AU4" s="347"/>
      <c r="AV4" s="347"/>
      <c r="AW4" s="347"/>
      <c r="AX4" s="347"/>
      <c r="AY4" s="347"/>
      <c r="AZ4" s="347"/>
      <c r="BA4" s="347"/>
      <c r="BB4" s="347"/>
      <c r="BC4" s="348"/>
      <c r="BD4" s="333" t="s">
        <v>5</v>
      </c>
      <c r="BE4" s="334"/>
    </row>
    <row r="5" spans="1:83" ht="27.75" customHeight="1" thickBot="1" x14ac:dyDescent="0.25">
      <c r="D5" s="362"/>
      <c r="E5" s="363"/>
      <c r="F5" s="363"/>
      <c r="G5" s="363"/>
      <c r="H5" s="363"/>
      <c r="I5" s="349"/>
      <c r="J5" s="350"/>
      <c r="K5" s="350"/>
      <c r="L5" s="350"/>
      <c r="M5" s="350"/>
      <c r="N5" s="350"/>
      <c r="O5" s="350"/>
      <c r="P5" s="350"/>
      <c r="Q5" s="350"/>
      <c r="R5" s="350"/>
      <c r="S5" s="350"/>
      <c r="T5" s="350"/>
      <c r="U5" s="350"/>
      <c r="V5" s="350"/>
      <c r="W5" s="350"/>
      <c r="X5" s="350"/>
      <c r="Y5" s="350"/>
      <c r="Z5" s="350"/>
      <c r="AA5" s="350"/>
      <c r="AB5" s="350"/>
      <c r="AC5" s="350"/>
      <c r="AD5" s="350"/>
      <c r="AE5" s="350"/>
      <c r="AF5" s="350"/>
      <c r="AG5" s="350"/>
      <c r="AH5" s="350"/>
      <c r="AI5" s="350"/>
      <c r="AJ5" s="350"/>
      <c r="AK5" s="350"/>
      <c r="AL5" s="350"/>
      <c r="AM5" s="350"/>
      <c r="AN5" s="350"/>
      <c r="AO5" s="350"/>
      <c r="AP5" s="350"/>
      <c r="AQ5" s="350"/>
      <c r="AR5" s="350"/>
      <c r="AS5" s="350"/>
      <c r="AT5" s="350"/>
      <c r="AU5" s="350"/>
      <c r="AV5" s="350"/>
      <c r="AW5" s="350"/>
      <c r="AX5" s="350"/>
      <c r="AY5" s="350"/>
      <c r="AZ5" s="350"/>
      <c r="BA5" s="350"/>
      <c r="BB5" s="350"/>
      <c r="BC5" s="351"/>
      <c r="BD5" s="333" t="s">
        <v>41</v>
      </c>
      <c r="BE5" s="334"/>
    </row>
    <row r="6" spans="1:83" ht="13.9" customHeight="1" x14ac:dyDescent="0.25">
      <c r="D6" s="115"/>
      <c r="E6" s="116"/>
      <c r="F6" s="116"/>
      <c r="G6" s="116"/>
      <c r="H6" s="116"/>
      <c r="I6" s="116"/>
      <c r="J6" s="116"/>
      <c r="K6" s="177"/>
      <c r="L6" s="177"/>
      <c r="M6" s="177"/>
      <c r="N6" s="177"/>
      <c r="O6" s="177"/>
      <c r="P6" s="177"/>
      <c r="Q6" s="177"/>
      <c r="R6" s="177"/>
      <c r="S6" s="177"/>
      <c r="T6" s="177"/>
      <c r="U6" s="177"/>
      <c r="V6" s="177"/>
      <c r="W6" s="177"/>
      <c r="X6" s="177"/>
      <c r="Y6" s="177"/>
      <c r="Z6" s="177"/>
      <c r="AA6" s="177"/>
      <c r="AB6" s="177"/>
      <c r="AC6" s="177"/>
      <c r="AD6" s="177"/>
      <c r="AE6" s="177"/>
      <c r="AF6" s="177"/>
      <c r="AG6" s="177"/>
      <c r="AH6" s="177"/>
      <c r="AI6" s="177"/>
      <c r="AJ6" s="177"/>
      <c r="AK6" s="177"/>
      <c r="AL6" s="177"/>
      <c r="AM6" s="177"/>
      <c r="AN6" s="177"/>
      <c r="AO6" s="177"/>
      <c r="AP6" s="177"/>
      <c r="AQ6" s="177"/>
      <c r="AR6" s="177"/>
      <c r="AS6" s="177"/>
      <c r="AT6" s="177"/>
      <c r="AU6" s="177"/>
      <c r="AV6" s="177"/>
      <c r="AW6" s="177"/>
      <c r="AX6" s="177"/>
      <c r="AY6" s="177"/>
      <c r="AZ6" s="177"/>
      <c r="BA6" s="177"/>
      <c r="BB6" s="177"/>
      <c r="BC6" s="177"/>
      <c r="BD6" s="118"/>
      <c r="BE6" s="117"/>
    </row>
    <row r="7" spans="1:83" ht="26.25" customHeight="1" x14ac:dyDescent="0.2">
      <c r="D7" s="317" t="s">
        <v>42</v>
      </c>
      <c r="E7" s="318"/>
      <c r="F7" s="318"/>
      <c r="G7" s="319"/>
      <c r="H7" s="320" t="s">
        <v>43</v>
      </c>
      <c r="I7" s="321"/>
      <c r="J7" s="321"/>
      <c r="K7" s="321"/>
      <c r="L7" s="321"/>
      <c r="M7" s="321"/>
      <c r="N7" s="321"/>
      <c r="O7" s="321"/>
      <c r="P7" s="321"/>
      <c r="Q7" s="321"/>
      <c r="R7" s="321"/>
      <c r="S7" s="321"/>
      <c r="T7" s="321"/>
      <c r="U7" s="321"/>
      <c r="V7" s="321"/>
      <c r="W7" s="321"/>
      <c r="X7" s="321"/>
      <c r="Y7" s="321"/>
      <c r="Z7" s="321"/>
      <c r="AA7" s="321"/>
      <c r="AB7" s="321"/>
      <c r="AC7" s="321"/>
      <c r="AD7" s="321"/>
      <c r="AE7" s="321"/>
      <c r="AF7" s="321"/>
      <c r="AG7" s="321"/>
      <c r="AH7" s="321"/>
      <c r="AI7" s="321"/>
      <c r="AJ7" s="321"/>
      <c r="AK7" s="321"/>
      <c r="AL7" s="321"/>
      <c r="AM7" s="321"/>
      <c r="AN7" s="321"/>
      <c r="AO7" s="321"/>
      <c r="AP7" s="321"/>
      <c r="AQ7" s="321"/>
      <c r="AR7" s="321"/>
      <c r="AS7" s="321"/>
      <c r="AT7" s="321"/>
      <c r="AU7" s="321"/>
      <c r="AV7" s="321"/>
      <c r="AW7" s="321"/>
      <c r="AX7" s="321"/>
      <c r="AY7" s="321"/>
      <c r="AZ7" s="321"/>
      <c r="BA7" s="321"/>
      <c r="BB7" s="321"/>
      <c r="BC7" s="321"/>
      <c r="BD7" s="321"/>
      <c r="BE7" s="322"/>
      <c r="BF7" s="178"/>
      <c r="BG7" s="178"/>
      <c r="BH7" s="178"/>
      <c r="BI7" s="178"/>
      <c r="BJ7" s="178"/>
      <c r="BK7" s="178"/>
      <c r="BL7" s="178"/>
      <c r="BM7" s="178"/>
      <c r="BN7" s="178"/>
      <c r="BO7" s="178"/>
      <c r="BP7" s="178"/>
      <c r="BQ7" s="178"/>
      <c r="BR7" s="178"/>
      <c r="BS7" s="178"/>
      <c r="BT7" s="178"/>
      <c r="BU7" s="178"/>
      <c r="BV7" s="178"/>
      <c r="BW7" s="178"/>
      <c r="BX7" s="178"/>
      <c r="BY7" s="178"/>
      <c r="BZ7" s="178"/>
      <c r="CA7" s="178"/>
      <c r="CB7" s="178"/>
      <c r="CC7" s="178"/>
      <c r="CD7" s="178"/>
      <c r="CE7" s="178"/>
    </row>
    <row r="8" spans="1:83" ht="105" customHeight="1" x14ac:dyDescent="0.2">
      <c r="D8" s="317" t="s">
        <v>44</v>
      </c>
      <c r="E8" s="318"/>
      <c r="F8" s="318"/>
      <c r="G8" s="319"/>
      <c r="H8" s="323" t="s">
        <v>45</v>
      </c>
      <c r="I8" s="321"/>
      <c r="J8" s="321"/>
      <c r="K8" s="321"/>
      <c r="L8" s="321"/>
      <c r="M8" s="321"/>
      <c r="N8" s="321"/>
      <c r="O8" s="321"/>
      <c r="P8" s="321"/>
      <c r="Q8" s="321"/>
      <c r="R8" s="321"/>
      <c r="S8" s="321"/>
      <c r="T8" s="321"/>
      <c r="U8" s="321"/>
      <c r="V8" s="321"/>
      <c r="W8" s="321"/>
      <c r="X8" s="321"/>
      <c r="Y8" s="321"/>
      <c r="Z8" s="321"/>
      <c r="AA8" s="321"/>
      <c r="AB8" s="321"/>
      <c r="AC8" s="321"/>
      <c r="AD8" s="321"/>
      <c r="AE8" s="321"/>
      <c r="AF8" s="321"/>
      <c r="AG8" s="321"/>
      <c r="AH8" s="321"/>
      <c r="AI8" s="321"/>
      <c r="AJ8" s="321"/>
      <c r="AK8" s="321"/>
      <c r="AL8" s="321"/>
      <c r="AM8" s="321"/>
      <c r="AN8" s="321"/>
      <c r="AO8" s="321"/>
      <c r="AP8" s="321"/>
      <c r="AQ8" s="321"/>
      <c r="AR8" s="321"/>
      <c r="AS8" s="321"/>
      <c r="AT8" s="321"/>
      <c r="AU8" s="321"/>
      <c r="AV8" s="321"/>
      <c r="AW8" s="321"/>
      <c r="AX8" s="321"/>
      <c r="AY8" s="321"/>
      <c r="AZ8" s="321"/>
      <c r="BA8" s="321"/>
      <c r="BB8" s="321"/>
      <c r="BC8" s="321"/>
      <c r="BD8" s="321"/>
      <c r="BE8" s="322"/>
      <c r="BF8" s="178"/>
      <c r="BG8" s="178"/>
      <c r="BH8" s="178"/>
      <c r="BI8" s="178"/>
      <c r="BJ8" s="178"/>
      <c r="BK8" s="178"/>
      <c r="BL8" s="178"/>
      <c r="BM8" s="178"/>
      <c r="BN8" s="178"/>
      <c r="BO8" s="178"/>
      <c r="BP8" s="178"/>
      <c r="BQ8" s="178"/>
      <c r="BR8" s="178"/>
      <c r="BS8" s="178"/>
      <c r="BT8" s="178"/>
      <c r="BU8" s="178"/>
      <c r="BV8" s="178"/>
      <c r="BW8" s="178"/>
      <c r="BX8" s="178"/>
      <c r="BY8" s="178"/>
      <c r="BZ8" s="178"/>
      <c r="CA8" s="178"/>
      <c r="CB8" s="178"/>
      <c r="CC8" s="178"/>
      <c r="CD8" s="178"/>
      <c r="CE8" s="178"/>
    </row>
    <row r="9" spans="1:83" ht="24" customHeight="1" x14ac:dyDescent="0.2">
      <c r="D9" s="317" t="s">
        <v>46</v>
      </c>
      <c r="E9" s="318"/>
      <c r="F9" s="318"/>
      <c r="G9" s="319"/>
      <c r="H9" s="320" t="s">
        <v>47</v>
      </c>
      <c r="I9" s="321"/>
      <c r="J9" s="321"/>
      <c r="K9" s="321"/>
      <c r="L9" s="321"/>
      <c r="M9" s="321"/>
      <c r="N9" s="321"/>
      <c r="O9" s="321"/>
      <c r="P9" s="321"/>
      <c r="Q9" s="321"/>
      <c r="R9" s="321"/>
      <c r="S9" s="321"/>
      <c r="T9" s="321"/>
      <c r="U9" s="321"/>
      <c r="V9" s="321"/>
      <c r="W9" s="321"/>
      <c r="X9" s="321"/>
      <c r="Y9" s="321"/>
      <c r="Z9" s="321"/>
      <c r="AA9" s="321"/>
      <c r="AB9" s="321"/>
      <c r="AC9" s="321"/>
      <c r="AD9" s="321"/>
      <c r="AE9" s="321"/>
      <c r="AF9" s="321"/>
      <c r="AG9" s="321"/>
      <c r="AH9" s="321"/>
      <c r="AI9" s="321"/>
      <c r="AJ9" s="321"/>
      <c r="AK9" s="321"/>
      <c r="AL9" s="321"/>
      <c r="AM9" s="321"/>
      <c r="AN9" s="321"/>
      <c r="AO9" s="321"/>
      <c r="AP9" s="321"/>
      <c r="AQ9" s="321"/>
      <c r="AR9" s="321"/>
      <c r="AS9" s="321"/>
      <c r="AT9" s="321"/>
      <c r="AU9" s="321"/>
      <c r="AV9" s="321"/>
      <c r="AW9" s="321"/>
      <c r="AX9" s="321"/>
      <c r="AY9" s="321"/>
      <c r="AZ9" s="321"/>
      <c r="BA9" s="321"/>
      <c r="BB9" s="321"/>
      <c r="BC9" s="321"/>
      <c r="BD9" s="321"/>
      <c r="BE9" s="322"/>
      <c r="BF9" s="178"/>
      <c r="BG9" s="178"/>
      <c r="BH9" s="178"/>
      <c r="BI9" s="178"/>
      <c r="BJ9" s="178"/>
      <c r="BK9" s="178"/>
      <c r="BL9" s="178"/>
      <c r="BM9" s="178"/>
      <c r="BN9" s="178"/>
      <c r="BO9" s="178"/>
      <c r="BP9" s="178"/>
      <c r="BQ9" s="178"/>
      <c r="BR9" s="178"/>
      <c r="BS9" s="178"/>
      <c r="BT9" s="178"/>
      <c r="BU9" s="178"/>
      <c r="BV9" s="178"/>
      <c r="BW9" s="178"/>
      <c r="BX9" s="178"/>
      <c r="BY9" s="178"/>
      <c r="BZ9" s="178"/>
      <c r="CA9" s="178"/>
      <c r="CB9" s="178"/>
      <c r="CC9" s="178"/>
      <c r="CD9" s="178"/>
      <c r="CE9" s="178"/>
    </row>
    <row r="10" spans="1:83" s="179" customFormat="1" ht="24" customHeight="1" x14ac:dyDescent="0.2">
      <c r="D10" s="180"/>
      <c r="E10" s="181"/>
      <c r="F10" s="182"/>
      <c r="G10" s="182"/>
      <c r="H10" s="180"/>
      <c r="I10" s="183"/>
      <c r="J10" s="183"/>
      <c r="K10" s="183"/>
      <c r="L10" s="183"/>
      <c r="M10" s="183"/>
      <c r="N10" s="183"/>
      <c r="O10" s="183"/>
      <c r="P10" s="183"/>
      <c r="Q10" s="183"/>
      <c r="R10" s="183"/>
      <c r="S10" s="183"/>
      <c r="T10" s="183"/>
      <c r="U10" s="183"/>
      <c r="V10" s="183"/>
      <c r="W10" s="183"/>
      <c r="X10" s="183"/>
      <c r="Y10" s="183"/>
      <c r="Z10" s="183"/>
      <c r="AA10" s="183"/>
      <c r="AB10" s="183"/>
      <c r="AC10" s="183"/>
      <c r="AD10" s="183"/>
      <c r="AE10" s="183"/>
      <c r="AF10" s="183"/>
      <c r="AG10" s="183"/>
      <c r="AH10" s="183"/>
      <c r="AI10" s="183"/>
      <c r="AJ10" s="183"/>
      <c r="AK10" s="183"/>
      <c r="AL10" s="183"/>
      <c r="AM10" s="183"/>
      <c r="AN10" s="183"/>
      <c r="AO10" s="183"/>
      <c r="AP10" s="183"/>
      <c r="AQ10" s="183"/>
      <c r="AR10" s="183"/>
      <c r="AS10" s="183"/>
      <c r="AT10" s="183"/>
      <c r="AU10" s="183"/>
      <c r="AV10" s="183"/>
      <c r="AW10" s="183"/>
      <c r="AX10" s="183"/>
      <c r="AY10" s="184"/>
      <c r="AZ10" s="184"/>
      <c r="BA10" s="184"/>
      <c r="BB10" s="184"/>
      <c r="BC10" s="184"/>
      <c r="BD10" s="184"/>
      <c r="BE10" s="184"/>
    </row>
    <row r="11" spans="1:83" s="179" customFormat="1" ht="37.5" customHeight="1" x14ac:dyDescent="0.2">
      <c r="A11" s="315" t="s">
        <v>11</v>
      </c>
      <c r="B11" s="315"/>
      <c r="C11" s="316"/>
      <c r="D11" s="324" t="s">
        <v>48</v>
      </c>
      <c r="E11" s="325"/>
      <c r="F11" s="325"/>
      <c r="G11" s="325"/>
      <c r="H11" s="325"/>
      <c r="I11" s="325"/>
      <c r="J11" s="325"/>
      <c r="K11" s="325"/>
      <c r="L11" s="325"/>
      <c r="M11" s="325"/>
      <c r="N11" s="325"/>
      <c r="O11" s="325"/>
      <c r="P11" s="325"/>
      <c r="Q11" s="325"/>
      <c r="R11" s="325"/>
      <c r="S11" s="325"/>
      <c r="T11" s="325"/>
      <c r="U11" s="325"/>
      <c r="V11" s="325"/>
      <c r="W11" s="325"/>
      <c r="X11" s="325"/>
      <c r="Y11" s="325"/>
      <c r="Z11" s="325"/>
      <c r="AA11" s="325"/>
      <c r="AB11" s="325"/>
      <c r="AC11" s="325"/>
      <c r="AD11" s="325"/>
      <c r="AE11" s="325"/>
      <c r="AF11" s="325"/>
      <c r="AG11" s="325"/>
      <c r="AH11" s="325"/>
      <c r="AI11" s="325"/>
      <c r="AJ11" s="325"/>
      <c r="AK11" s="325"/>
      <c r="AL11" s="325"/>
      <c r="AM11" s="325"/>
      <c r="AN11" s="325"/>
      <c r="AO11" s="325"/>
      <c r="AP11" s="325"/>
      <c r="AQ11" s="325"/>
      <c r="AR11" s="325"/>
      <c r="AS11" s="325"/>
      <c r="AT11" s="325"/>
      <c r="AU11" s="325"/>
      <c r="AV11" s="325"/>
      <c r="AW11" s="325"/>
      <c r="AX11" s="325"/>
      <c r="AY11" s="326" t="s">
        <v>49</v>
      </c>
      <c r="AZ11" s="327"/>
      <c r="BA11" s="327"/>
      <c r="BB11" s="328"/>
      <c r="BC11" s="329" t="s">
        <v>50</v>
      </c>
      <c r="BD11" s="330"/>
      <c r="BE11" s="331"/>
    </row>
    <row r="12" spans="1:83" ht="24.75" customHeight="1" x14ac:dyDescent="0.2">
      <c r="D12" s="353" t="s">
        <v>51</v>
      </c>
      <c r="E12" s="353"/>
      <c r="F12" s="353"/>
      <c r="G12" s="353"/>
      <c r="H12" s="353"/>
      <c r="I12" s="352"/>
      <c r="J12" s="352"/>
      <c r="K12" s="352"/>
      <c r="L12" s="352"/>
      <c r="M12" s="352"/>
      <c r="N12" s="352"/>
      <c r="O12" s="352"/>
      <c r="P12" s="352"/>
      <c r="Q12" s="352"/>
      <c r="R12" s="352"/>
      <c r="S12" s="352" t="s">
        <v>52</v>
      </c>
      <c r="T12" s="352"/>
      <c r="U12" s="352"/>
      <c r="V12" s="352"/>
      <c r="W12" s="352"/>
      <c r="X12" s="352"/>
      <c r="Y12" s="352"/>
      <c r="Z12" s="352" t="s">
        <v>53</v>
      </c>
      <c r="AA12" s="352"/>
      <c r="AB12" s="352"/>
      <c r="AC12" s="352"/>
      <c r="AD12" s="352"/>
      <c r="AE12" s="352"/>
      <c r="AF12" s="352"/>
      <c r="AG12" s="352"/>
      <c r="AH12" s="352"/>
      <c r="AI12" s="352"/>
      <c r="AJ12" s="355" t="s">
        <v>54</v>
      </c>
      <c r="AK12" s="354" t="s">
        <v>55</v>
      </c>
      <c r="AL12" s="338"/>
      <c r="AM12" s="338"/>
      <c r="AN12" s="338"/>
      <c r="AO12" s="338"/>
      <c r="AP12" s="338"/>
      <c r="AQ12" s="338"/>
      <c r="AR12" s="338" t="s">
        <v>56</v>
      </c>
      <c r="AS12" s="338"/>
      <c r="AT12" s="338"/>
      <c r="AU12" s="338"/>
      <c r="AV12" s="338"/>
      <c r="AW12" s="338"/>
      <c r="AX12" s="338"/>
      <c r="AY12" s="338"/>
      <c r="AZ12" s="338"/>
      <c r="BA12" s="338"/>
      <c r="BB12" s="338"/>
      <c r="BC12" s="338"/>
      <c r="BD12" s="338"/>
      <c r="BE12" s="338"/>
      <c r="BF12" s="178"/>
      <c r="BG12" s="178"/>
      <c r="BH12" s="178"/>
      <c r="BI12" s="178"/>
      <c r="BJ12" s="178"/>
      <c r="BK12" s="178"/>
      <c r="BL12" s="178"/>
      <c r="BM12" s="178"/>
      <c r="BN12" s="178"/>
      <c r="BO12" s="178"/>
      <c r="BP12" s="178"/>
      <c r="BQ12" s="178"/>
      <c r="BR12" s="178"/>
      <c r="BS12" s="178"/>
      <c r="BT12" s="178"/>
      <c r="BU12" s="178"/>
      <c r="BV12" s="178"/>
      <c r="BW12" s="178"/>
      <c r="BX12" s="178"/>
      <c r="BY12" s="178"/>
      <c r="BZ12" s="178"/>
      <c r="CA12" s="178"/>
      <c r="CB12" s="178"/>
      <c r="CC12" s="178"/>
      <c r="CD12" s="178"/>
      <c r="CE12" s="178"/>
    </row>
    <row r="13" spans="1:83" ht="33" customHeight="1" x14ac:dyDescent="0.2">
      <c r="D13" s="366" t="s">
        <v>57</v>
      </c>
      <c r="E13" s="312" t="s">
        <v>58</v>
      </c>
      <c r="F13" s="373" t="s">
        <v>59</v>
      </c>
      <c r="G13" s="364" t="s">
        <v>60</v>
      </c>
      <c r="H13" s="353" t="s">
        <v>61</v>
      </c>
      <c r="I13" s="298" t="s">
        <v>62</v>
      </c>
      <c r="J13" s="299"/>
      <c r="K13" s="312" t="s">
        <v>63</v>
      </c>
      <c r="L13" s="364" t="s">
        <v>64</v>
      </c>
      <c r="M13" s="312" t="s">
        <v>65</v>
      </c>
      <c r="N13" s="353" t="s">
        <v>66</v>
      </c>
      <c r="O13" s="364" t="s">
        <v>67</v>
      </c>
      <c r="P13" s="302" t="s">
        <v>62</v>
      </c>
      <c r="Q13" s="303"/>
      <c r="R13" s="312" t="s">
        <v>68</v>
      </c>
      <c r="S13" s="312" t="s">
        <v>69</v>
      </c>
      <c r="T13" s="353" t="s">
        <v>70</v>
      </c>
      <c r="U13" s="312" t="s">
        <v>71</v>
      </c>
      <c r="V13" s="312" t="s">
        <v>72</v>
      </c>
      <c r="W13" s="312" t="s">
        <v>73</v>
      </c>
      <c r="X13" s="353" t="s">
        <v>70</v>
      </c>
      <c r="Y13" s="312" t="s">
        <v>74</v>
      </c>
      <c r="Z13" s="311" t="s">
        <v>75</v>
      </c>
      <c r="AA13" s="312" t="s">
        <v>76</v>
      </c>
      <c r="AB13" s="312" t="s">
        <v>77</v>
      </c>
      <c r="AC13" s="312" t="s">
        <v>78</v>
      </c>
      <c r="AD13" s="312" t="s">
        <v>79</v>
      </c>
      <c r="AE13" s="312"/>
      <c r="AF13" s="312"/>
      <c r="AG13" s="312"/>
      <c r="AH13" s="312"/>
      <c r="AI13" s="312"/>
      <c r="AJ13" s="356"/>
      <c r="AK13" s="311" t="s">
        <v>80</v>
      </c>
      <c r="AL13" s="311" t="s">
        <v>81</v>
      </c>
      <c r="AM13" s="311" t="s">
        <v>70</v>
      </c>
      <c r="AN13" s="311" t="s">
        <v>82</v>
      </c>
      <c r="AO13" s="311" t="s">
        <v>70</v>
      </c>
      <c r="AP13" s="311" t="s">
        <v>83</v>
      </c>
      <c r="AQ13" s="311" t="s">
        <v>84</v>
      </c>
      <c r="AR13" s="242" t="s">
        <v>85</v>
      </c>
      <c r="AS13" s="312" t="s">
        <v>56</v>
      </c>
      <c r="AT13" s="312" t="s">
        <v>86</v>
      </c>
      <c r="AU13" s="312" t="s">
        <v>87</v>
      </c>
      <c r="AV13" s="312" t="s">
        <v>88</v>
      </c>
      <c r="AW13" s="312" t="s">
        <v>89</v>
      </c>
      <c r="AX13" s="312" t="s">
        <v>90</v>
      </c>
      <c r="AY13" s="339" t="s">
        <v>88</v>
      </c>
      <c r="AZ13" s="341" t="s">
        <v>91</v>
      </c>
      <c r="BA13" s="341" t="s">
        <v>90</v>
      </c>
      <c r="BB13" s="335" t="s">
        <v>92</v>
      </c>
      <c r="BC13" s="337" t="s">
        <v>88</v>
      </c>
      <c r="BD13" s="337" t="s">
        <v>93</v>
      </c>
      <c r="BE13" s="337" t="s">
        <v>90</v>
      </c>
      <c r="BF13" s="178"/>
      <c r="BG13" s="178"/>
      <c r="BH13" s="178"/>
      <c r="BI13" s="178"/>
      <c r="BJ13" s="178"/>
      <c r="BK13" s="178"/>
      <c r="BL13" s="178"/>
      <c r="BM13" s="178"/>
      <c r="BN13" s="178"/>
      <c r="BO13" s="178"/>
      <c r="BP13" s="178"/>
      <c r="BQ13" s="178"/>
      <c r="BR13" s="178"/>
      <c r="BS13" s="178"/>
      <c r="BT13" s="178"/>
      <c r="BU13" s="178"/>
      <c r="BV13" s="178"/>
      <c r="BW13" s="178"/>
      <c r="BX13" s="178"/>
      <c r="BY13" s="178"/>
      <c r="BZ13" s="178"/>
      <c r="CA13" s="178"/>
      <c r="CB13" s="178"/>
      <c r="CC13" s="178"/>
      <c r="CD13" s="178"/>
      <c r="CE13" s="178"/>
    </row>
    <row r="14" spans="1:83" s="187" customFormat="1" ht="94.5" customHeight="1" x14ac:dyDescent="0.25">
      <c r="A14" s="185"/>
      <c r="B14" s="185"/>
      <c r="C14" s="185"/>
      <c r="D14" s="366"/>
      <c r="E14" s="312"/>
      <c r="F14" s="352"/>
      <c r="G14" s="365"/>
      <c r="H14" s="353"/>
      <c r="I14" s="238" t="s">
        <v>94</v>
      </c>
      <c r="J14" s="239" t="s">
        <v>95</v>
      </c>
      <c r="K14" s="312"/>
      <c r="L14" s="365"/>
      <c r="M14" s="312"/>
      <c r="N14" s="353"/>
      <c r="O14" s="365"/>
      <c r="P14" s="204" t="s">
        <v>96</v>
      </c>
      <c r="Q14" s="204" t="s">
        <v>97</v>
      </c>
      <c r="R14" s="312"/>
      <c r="S14" s="312"/>
      <c r="T14" s="353"/>
      <c r="U14" s="312"/>
      <c r="V14" s="312"/>
      <c r="W14" s="353"/>
      <c r="X14" s="353"/>
      <c r="Y14" s="312"/>
      <c r="Z14" s="311"/>
      <c r="AA14" s="312"/>
      <c r="AB14" s="312"/>
      <c r="AC14" s="312"/>
      <c r="AD14" s="241" t="s">
        <v>98</v>
      </c>
      <c r="AE14" s="241" t="s">
        <v>99</v>
      </c>
      <c r="AF14" s="241" t="s">
        <v>100</v>
      </c>
      <c r="AG14" s="241" t="s">
        <v>54</v>
      </c>
      <c r="AH14" s="241" t="s">
        <v>101</v>
      </c>
      <c r="AI14" s="241" t="s">
        <v>102</v>
      </c>
      <c r="AJ14" s="357"/>
      <c r="AK14" s="311"/>
      <c r="AL14" s="311"/>
      <c r="AM14" s="311"/>
      <c r="AN14" s="311"/>
      <c r="AO14" s="311"/>
      <c r="AP14" s="311"/>
      <c r="AQ14" s="311"/>
      <c r="AR14" s="238" t="s">
        <v>103</v>
      </c>
      <c r="AS14" s="312"/>
      <c r="AT14" s="312"/>
      <c r="AU14" s="312"/>
      <c r="AV14" s="312"/>
      <c r="AW14" s="312"/>
      <c r="AX14" s="312"/>
      <c r="AY14" s="340"/>
      <c r="AZ14" s="342"/>
      <c r="BA14" s="342"/>
      <c r="BB14" s="336"/>
      <c r="BC14" s="337"/>
      <c r="BD14" s="337"/>
      <c r="BE14" s="337"/>
      <c r="BF14" s="186"/>
      <c r="BG14" s="186"/>
      <c r="BH14" s="186"/>
      <c r="BI14" s="186"/>
      <c r="BJ14" s="186"/>
      <c r="BK14" s="186"/>
      <c r="BL14" s="186"/>
      <c r="BM14" s="186"/>
      <c r="BN14" s="186"/>
      <c r="BO14" s="186"/>
      <c r="BP14" s="186"/>
      <c r="BQ14" s="186"/>
      <c r="BR14" s="186"/>
      <c r="BS14" s="186"/>
      <c r="BT14" s="186"/>
      <c r="BU14" s="186"/>
      <c r="BV14" s="186"/>
      <c r="BW14" s="186"/>
      <c r="BX14" s="186"/>
      <c r="BY14" s="186"/>
      <c r="BZ14" s="186"/>
      <c r="CA14" s="186"/>
      <c r="CB14" s="186"/>
      <c r="CC14" s="186"/>
      <c r="CD14" s="186"/>
      <c r="CE14" s="186"/>
    </row>
    <row r="15" spans="1:83" s="188" customFormat="1" ht="157.5" x14ac:dyDescent="0.25">
      <c r="D15" s="374">
        <v>1</v>
      </c>
      <c r="E15" s="374" t="s">
        <v>104</v>
      </c>
      <c r="F15" s="374" t="s">
        <v>105</v>
      </c>
      <c r="G15" s="374" t="s">
        <v>106</v>
      </c>
      <c r="H15" s="374" t="s">
        <v>107</v>
      </c>
      <c r="I15" s="374" t="s">
        <v>107</v>
      </c>
      <c r="J15" s="374" t="s">
        <v>107</v>
      </c>
      <c r="K15" s="229" t="s">
        <v>108</v>
      </c>
      <c r="L15" s="190"/>
      <c r="M15" s="367" t="s">
        <v>109</v>
      </c>
      <c r="N15" s="369" t="s">
        <v>110</v>
      </c>
      <c r="O15" s="371" t="s">
        <v>111</v>
      </c>
      <c r="P15" s="371" t="s">
        <v>112</v>
      </c>
      <c r="Q15" s="376" t="s">
        <v>113</v>
      </c>
      <c r="R15" s="378">
        <v>6</v>
      </c>
      <c r="S15" s="380" t="str">
        <f>IF(R15&lt;=0,"",IF(R15&lt;=2,"Muy Baja",IF(R15&lt;=24,"Baja",IF(R15&lt;=500,"Media",IF(R15&lt;=5000,"Alta","Muy Alta")))))</f>
        <v>Baja</v>
      </c>
      <c r="T15" s="382">
        <f>IF(S15="","",IF(S15="Muy Baja",0.2,IF(S15="Baja",0.4,IF(S15="Media",0.6,IF(S15="Alta",0.8,IF(S15="Muy Alta",1,))))))</f>
        <v>0.4</v>
      </c>
      <c r="U15" s="384" t="s">
        <v>114</v>
      </c>
      <c r="V15" s="382" t="str">
        <f>IF(NOT(ISERROR(MATCH(U15,'[2]Tabla Impacto'!$B$221:$B$223,0))),'[2]Tabla Impacto'!$F$223&amp;"Por favor no seleccionar los criterios de impacto(Afectación Económica o presupuestal y Pérdida Reputacional)",U15)</f>
        <v xml:space="preserve">     El riesgo afecta la imagen de alguna área de la organización</v>
      </c>
      <c r="W15" s="386" t="str">
        <f>IF(OR(V15='[3]Tabla Impacto'!$C$11,V15='[3]Tabla Impacto'!$D$11),"Leve",IF(OR(V15='[3]Tabla Impacto'!$C$12,V15='[3]Tabla Impacto'!$D$12),"Menor",IF(OR(V15='[3]Tabla Impacto'!$C$13,V15='[3]Tabla Impacto'!$D$13),"Moderado",IF(OR(V15='[3]Tabla Impacto'!$C$14,V15='[3]Tabla Impacto'!$D$14),"Mayor",IF(OR(V15='[3]Tabla Impacto'!$C$15,V15='[3]Tabla Impacto'!$D$15),"Catastrófico","")))))</f>
        <v>Leve</v>
      </c>
      <c r="X15" s="382">
        <f>IF(W15="","",IF(W15="Leve",0.2,IF(W15="Menor",0.4,IF(W15="Moderado",0.6,IF(W15="Mayor",0.8,IF(W15="Catastrófico",1,))))))</f>
        <v>0.2</v>
      </c>
      <c r="Y15" s="380" t="str">
        <f>IF(OR(AND(S15="Muy Baja",W15="Leve"),AND(S15="Muy Baja",W15="Menor"),AND(S15="Baja",W15="Leve")),"Bajo",IF(OR(AND(S15="Muy baja",W15="Moderado"),AND(S15="Baja",W15="Menor"),AND(S15="Baja",W15="Moderado"),AND(S15="Media",W15="Leve"),AND(S15="Media",W15="Menor"),AND(S15="Media",W15="Moderado"),AND(S15="Alta",W15="Leve"),AND(S15="Alta",W15="Menor")),"Moderado",IF(OR(AND(S15="Muy Baja",W15="Mayor"),AND(S15="Baja",W15="Mayor"),AND(S15="Media",W15="Mayor"),AND(S15="Alta",W15="Moderado"),AND(S15="Alta",W15="Mayor"),AND(S15="Muy Alta",W15="Leve"),AND(S15="Muy Alta",W15="Menor"),AND(S15="Muy Alta",W15="Moderado"),AND(S15="Muy Alta",W15="Mayor")),"Alto",IF(OR(AND(S15="Muy Baja",W15="Catastrófico"),AND(S15="Baja",W15="Catastrófico"),AND(S15="Media",W15="Catastrófico"),AND(S15="Alta",W15="Catastrófico"),AND(S15="Muy Alta",W15="Catastrófico")),"Extremo",""))))</f>
        <v>Bajo</v>
      </c>
      <c r="Z15" s="224">
        <v>1</v>
      </c>
      <c r="AA15" s="225" t="s">
        <v>115</v>
      </c>
      <c r="AB15" s="226" t="s">
        <v>116</v>
      </c>
      <c r="AC15" s="214" t="str">
        <f>IF(OR(AD15="Preventivo",AD15="Detectivo"),"Probabilidad",IF(AD15="Correctivo","Impacto",""))</f>
        <v>Probabilidad</v>
      </c>
      <c r="AD15" s="215" t="s">
        <v>117</v>
      </c>
      <c r="AE15" s="215" t="s">
        <v>118</v>
      </c>
      <c r="AF15" s="236" t="str">
        <f>IF(AND(AD15="Preventivo",AE15="Automático"),"50%",IF(AND(AD15="Preventivo",AE15="Manual"),"40%",IF(AND(AD15="Detectivo",AE15="Automático"),"40%",IF(AND(AD15="Detectivo",AE15="Manual"),"30%",IF(AND(AD15="Correctivo",AE15="Automático"),"35%",IF(AND(AD15="Correctivo",AE15="Manual"),"25%",""))))))</f>
        <v>40%</v>
      </c>
      <c r="AG15" s="215" t="s">
        <v>119</v>
      </c>
      <c r="AH15" s="215" t="s">
        <v>120</v>
      </c>
      <c r="AI15" s="215" t="s">
        <v>121</v>
      </c>
      <c r="AJ15" s="237" t="s">
        <v>122</v>
      </c>
      <c r="AK15" s="216">
        <f>IFERROR(IF(AC15="Probabilidad",(T15-(+T15*AF15)),IF(AC15="Impacto",T15,"")),"")</f>
        <v>0.24</v>
      </c>
      <c r="AL15" s="217" t="str">
        <f>IFERROR(IF(AK15="","",IF(AK15&lt;=0.2,"Muy Baja",IF(AK15&lt;=0.4,"Baja",IF(AK15&lt;=0.6,"Media",IF(AK15&lt;=0.8,"Alta","Muy Alta"))))),"")</f>
        <v>Baja</v>
      </c>
      <c r="AM15" s="236">
        <f t="shared" ref="AM15" si="0">+AK15</f>
        <v>0.24</v>
      </c>
      <c r="AN15" s="217" t="str">
        <f>IFERROR(IF(AO15="","",IF(AO15&lt;=0.2,"Leve",IF(AO15&lt;=0.4,"Menor",IF(AO15&lt;=0.6,"Moderado",IF(AO15&lt;=0.8,"Mayor","Catastrófico"))))),"")</f>
        <v>Leve</v>
      </c>
      <c r="AO15" s="236">
        <f>IFERROR(IF(AC15="Impacto",(X15-(+X15*AF15)),IF(AC15="Probabilidad",X15,"")),"")</f>
        <v>0.2</v>
      </c>
      <c r="AP15" s="217" t="str">
        <f t="shared" ref="AP15" si="1">IFERROR(IF(OR(AND(AL15="Muy Baja",AN15="Leve"),AND(AL15="Muy Baja",AN15="Menor"),AND(AL15="Baja",AN15="Leve")),"Bajo",IF(OR(AND(AL15="Muy baja",AN15="Moderado"),AND(AL15="Baja",AN15="Menor"),AND(AL15="Baja",AN15="Moderado"),AND(AL15="Media",AN15="Leve"),AND(AL15="Media",AN15="Menor"),AND(AL15="Media",AN15="Moderado"),AND(AL15="Alta",AN15="Leve"),AND(AL15="Alta",AN15="Menor")),"Moderado",IF(OR(AND(AL15="Muy Baja",AN15="Mayor"),AND(AL15="Baja",AN15="Mayor"),AND(AL15="Media",AN15="Mayor"),AND(AL15="Alta",AN15="Moderado"),AND(AL15="Alta",AN15="Mayor"),AND(AL15="Muy Alta",AN15="Leve"),AND(AL15="Muy Alta",AN15="Menor"),AND(AL15="Muy Alta",AN15="Moderado"),AND(AL15="Muy Alta",AN15="Mayor")),"Alto",IF(OR(AND(AL15="Muy Baja",AN15="Catastrófico"),AND(AL15="Baja",AN15="Catastrófico"),AND(AL15="Media",AN15="Catastrófico"),AND(AL15="Alta",AN15="Catastrófico"),AND(AL15="Muy Alta",AN15="Catastrófico")),"Extremo","")))),"")</f>
        <v>Bajo</v>
      </c>
      <c r="AQ15" s="215" t="s">
        <v>123</v>
      </c>
      <c r="AR15" s="215"/>
      <c r="AS15" s="211" t="s">
        <v>124</v>
      </c>
      <c r="AT15" s="212" t="s">
        <v>125</v>
      </c>
      <c r="AU15" s="213">
        <v>45726</v>
      </c>
      <c r="AV15" s="210">
        <v>45726</v>
      </c>
      <c r="AW15" s="237" t="s">
        <v>126</v>
      </c>
      <c r="AX15" s="237" t="s">
        <v>127</v>
      </c>
      <c r="AY15" s="248">
        <v>45917</v>
      </c>
      <c r="AZ15" s="248" t="s">
        <v>440</v>
      </c>
      <c r="BA15" s="249" t="s">
        <v>127</v>
      </c>
      <c r="BB15" s="248" t="s">
        <v>445</v>
      </c>
      <c r="BC15" s="210"/>
      <c r="BD15" s="237"/>
      <c r="BE15" s="237"/>
      <c r="BF15" s="198"/>
      <c r="BG15" s="198"/>
      <c r="BH15" s="198"/>
      <c r="BI15" s="198"/>
      <c r="BJ15" s="198"/>
      <c r="BK15" s="198"/>
      <c r="BL15" s="198"/>
      <c r="BM15" s="198"/>
      <c r="BN15" s="198"/>
      <c r="BO15" s="198"/>
      <c r="BP15" s="198"/>
      <c r="BQ15" s="198"/>
      <c r="BR15" s="198"/>
      <c r="BS15" s="198"/>
      <c r="BT15" s="198"/>
      <c r="BU15" s="198"/>
      <c r="BV15" s="198"/>
      <c r="BW15" s="198"/>
      <c r="BX15" s="198"/>
      <c r="BY15" s="198"/>
      <c r="BZ15" s="198"/>
      <c r="CA15" s="198"/>
      <c r="CB15" s="198"/>
      <c r="CC15" s="198"/>
      <c r="CD15" s="198"/>
      <c r="CE15" s="198"/>
    </row>
    <row r="16" spans="1:83" s="188" customFormat="1" ht="88.5" customHeight="1" x14ac:dyDescent="0.25">
      <c r="D16" s="375"/>
      <c r="E16" s="375"/>
      <c r="F16" s="375"/>
      <c r="G16" s="375"/>
      <c r="H16" s="375"/>
      <c r="I16" s="375"/>
      <c r="J16" s="375"/>
      <c r="K16" s="229" t="s">
        <v>128</v>
      </c>
      <c r="L16" s="190"/>
      <c r="M16" s="368"/>
      <c r="N16" s="370"/>
      <c r="O16" s="372"/>
      <c r="P16" s="372"/>
      <c r="Q16" s="377"/>
      <c r="R16" s="379"/>
      <c r="S16" s="381"/>
      <c r="T16" s="383"/>
      <c r="U16" s="385"/>
      <c r="V16" s="383"/>
      <c r="W16" s="387"/>
      <c r="X16" s="383"/>
      <c r="Y16" s="381"/>
      <c r="Z16" s="224">
        <v>2</v>
      </c>
      <c r="AA16" s="227" t="s">
        <v>129</v>
      </c>
      <c r="AB16" s="226" t="s">
        <v>130</v>
      </c>
      <c r="AC16" s="194" t="str">
        <f t="shared" ref="AC16:AC22" si="2">IF(OR(AD16="Preventivo",AD16="Detectivo"),"Probabilidad",IF(AD16="Correctivo","Impacto",""))</f>
        <v>Probabilidad</v>
      </c>
      <c r="AD16" s="195" t="s">
        <v>117</v>
      </c>
      <c r="AE16" s="195" t="s">
        <v>118</v>
      </c>
      <c r="AF16" s="192" t="str">
        <f t="shared" ref="AF16:AF22" si="3">IF(AND(AD16="Preventivo",AE16="Automático"),"50%",IF(AND(AD16="Preventivo",AE16="Manual"),"40%",IF(AND(AD16="Detectivo",AE16="Automático"),"40%",IF(AND(AD16="Detectivo",AE16="Manual"),"30%",IF(AND(AD16="Correctivo",AE16="Automático"),"35%",IF(AND(AD16="Correctivo",AE16="Manual"),"25%",""))))))</f>
        <v>40%</v>
      </c>
      <c r="AG16" s="195" t="s">
        <v>119</v>
      </c>
      <c r="AH16" s="195" t="s">
        <v>131</v>
      </c>
      <c r="AI16" s="195" t="s">
        <v>121</v>
      </c>
      <c r="AJ16" s="190" t="s">
        <v>132</v>
      </c>
      <c r="AK16" s="208">
        <f>IFERROR(IF(AND(AC15="Probabilidad",AC16="Probabilidad"),(AM15-(+AM15*AF16)),IF(AC16="Probabilidad",(U15-(+U15*AC16)),IF(AC16="Impacto",AM15,""))),"")</f>
        <v>0.14399999999999999</v>
      </c>
      <c r="AL16" s="196" t="str">
        <f t="shared" ref="AL16:AL22" si="4">IFERROR(IF(AK16="","",IF(AK16&lt;=0.2,"Muy Baja",IF(AK16&lt;=0.4,"Baja",IF(AK16&lt;=0.6,"Media",IF(AK16&lt;=0.8,"Alta","Muy Alta"))))),"")</f>
        <v>Muy Baja</v>
      </c>
      <c r="AM16" s="192">
        <f t="shared" ref="AM16:AM22" si="5">+AK16</f>
        <v>0.14399999999999999</v>
      </c>
      <c r="AN16" s="196" t="str">
        <f t="shared" ref="AN16:AN22" si="6">IFERROR(IF(AO16="","",IF(AO16&lt;=0.2,"Leve",IF(AO16&lt;=0.4,"Menor",IF(AO16&lt;=0.6,"Moderado",IF(AO16&lt;=0.8,"Mayor","Catastrófico"))))),"")</f>
        <v>Leve</v>
      </c>
      <c r="AO16" s="192">
        <f t="shared" ref="AO16:AO22" si="7">IFERROR(IF(AC16="Impacto",(X16-(+X16*AF16)),IF(AC16="Probabilidad",X16,"")),"")</f>
        <v>0</v>
      </c>
      <c r="AP16" s="196" t="str">
        <f t="shared" ref="AP16:AP22" si="8">IFERROR(IF(OR(AND(AL16="Muy Baja",AN16="Leve"),AND(AL16="Muy Baja",AN16="Menor"),AND(AL16="Baja",AN16="Leve")),"Bajo",IF(OR(AND(AL16="Muy baja",AN16="Moderado"),AND(AL16="Baja",AN16="Menor"),AND(AL16="Baja",AN16="Moderado"),AND(AL16="Media",AN16="Leve"),AND(AL16="Media",AN16="Menor"),AND(AL16="Media",AN16="Moderado"),AND(AL16="Alta",AN16="Leve"),AND(AL16="Alta",AN16="Menor")),"Moderado",IF(OR(AND(AL16="Muy Baja",AN16="Mayor"),AND(AL16="Baja",AN16="Mayor"),AND(AL16="Media",AN16="Mayor"),AND(AL16="Alta",AN16="Moderado"),AND(AL16="Alta",AN16="Mayor"),AND(AL16="Muy Alta",AN16="Leve"),AND(AL16="Muy Alta",AN16="Menor"),AND(AL16="Muy Alta",AN16="Moderado"),AND(AL16="Muy Alta",AN16="Mayor")),"Alto",IF(OR(AND(AL16="Muy Baja",AN16="Catastrófico"),AND(AL16="Baja",AN16="Catastrófico"),AND(AL16="Media",AN16="Catastrófico"),AND(AL16="Alta",AN16="Catastrófico"),AND(AL16="Muy Alta",AN16="Catastrófico")),"Extremo","")))),"")</f>
        <v>Bajo</v>
      </c>
      <c r="AQ16" s="195" t="s">
        <v>123</v>
      </c>
      <c r="AR16" s="195"/>
      <c r="AS16" s="218" t="s">
        <v>133</v>
      </c>
      <c r="AT16" s="219" t="s">
        <v>125</v>
      </c>
      <c r="AU16" s="220">
        <v>45726</v>
      </c>
      <c r="AV16" s="197">
        <v>45726</v>
      </c>
      <c r="AW16" s="190" t="s">
        <v>126</v>
      </c>
      <c r="AX16" s="190" t="s">
        <v>127</v>
      </c>
      <c r="AY16" s="248">
        <v>45917</v>
      </c>
      <c r="AZ16" s="248" t="s">
        <v>441</v>
      </c>
      <c r="BA16" s="250" t="s">
        <v>127</v>
      </c>
      <c r="BB16" s="248" t="s">
        <v>446</v>
      </c>
      <c r="BC16" s="197"/>
      <c r="BD16" s="190"/>
      <c r="BE16" s="190"/>
      <c r="BF16" s="198"/>
      <c r="BG16" s="198"/>
      <c r="BH16" s="198"/>
      <c r="BI16" s="198"/>
      <c r="BJ16" s="198"/>
      <c r="BK16" s="198"/>
      <c r="BL16" s="198"/>
      <c r="BM16" s="198"/>
      <c r="BN16" s="198"/>
      <c r="BO16" s="198"/>
      <c r="BP16" s="198"/>
      <c r="BQ16" s="198"/>
      <c r="BR16" s="198"/>
      <c r="BS16" s="198"/>
      <c r="BT16" s="198"/>
      <c r="BU16" s="198"/>
      <c r="BV16" s="198"/>
      <c r="BW16" s="198"/>
      <c r="BX16" s="198"/>
      <c r="BY16" s="198"/>
      <c r="BZ16" s="198"/>
      <c r="CA16" s="198"/>
      <c r="CB16" s="198"/>
      <c r="CC16" s="198"/>
      <c r="CD16" s="198"/>
      <c r="CE16" s="198"/>
    </row>
    <row r="17" spans="4:83" s="188" customFormat="1" ht="94.5" customHeight="1" x14ac:dyDescent="0.25">
      <c r="D17" s="234">
        <v>2</v>
      </c>
      <c r="E17" s="205" t="s">
        <v>134</v>
      </c>
      <c r="F17" s="205" t="s">
        <v>135</v>
      </c>
      <c r="G17" s="205" t="s">
        <v>106</v>
      </c>
      <c r="H17" s="189" t="s">
        <v>107</v>
      </c>
      <c r="I17" s="189" t="s">
        <v>107</v>
      </c>
      <c r="J17" s="189" t="s">
        <v>107</v>
      </c>
      <c r="K17" s="233" t="s">
        <v>136</v>
      </c>
      <c r="L17" s="190"/>
      <c r="M17" s="229" t="s">
        <v>137</v>
      </c>
      <c r="N17" s="230" t="s">
        <v>442</v>
      </c>
      <c r="O17" s="206" t="s">
        <v>111</v>
      </c>
      <c r="P17" s="190" t="s">
        <v>138</v>
      </c>
      <c r="Q17" s="190" t="s">
        <v>139</v>
      </c>
      <c r="R17" s="251">
        <v>5</v>
      </c>
      <c r="S17" s="191" t="str">
        <f t="shared" ref="S17:S22" si="9">IF(R17&lt;=0,"",IF(R17&lt;=2,"Muy Baja",IF(R17&lt;=24,"Baja",IF(R17&lt;=500,"Media",IF(R17&lt;=5000,"Alta","Muy Alta")))))</f>
        <v>Baja</v>
      </c>
      <c r="T17" s="192">
        <f t="shared" ref="T17:T22" si="10">IF(S17="","",IF(S17="Muy Baja",0.2,IF(S17="Baja",0.4,IF(S17="Media",0.6,IF(S17="Alta",0.8,IF(S17="Muy Alta",1,))))))</f>
        <v>0.4</v>
      </c>
      <c r="U17" s="193" t="s">
        <v>140</v>
      </c>
      <c r="V17" s="192" t="str">
        <f>IF(NOT(ISERROR(MATCH(U17,'[2]Tabla Impacto'!$B$221:$B$223,0))),'[2]Tabla Impacto'!$F$223&amp;"Por favor no seleccionar los criterios de impacto(Afectación Económica o presupuestal y Pérdida Reputacional)",U17)</f>
        <v xml:space="preserve">     Afectación menor a 10 SMLMV .</v>
      </c>
      <c r="W17" s="209" t="str">
        <f>IF(OR(V17='[3]Tabla Impacto'!$C$11,V17='[3]Tabla Impacto'!$D$11),"Leve",IF(OR(V17='[3]Tabla Impacto'!$C$12,V17='[3]Tabla Impacto'!$D$12),"Menor",IF(OR(V17='[3]Tabla Impacto'!$C$13,V17='[3]Tabla Impacto'!$D$13),"Moderado",IF(OR(V17='[3]Tabla Impacto'!$C$14,V17='[3]Tabla Impacto'!$D$14),"Mayor",IF(OR(V17='[3]Tabla Impacto'!$C$15,V17='[3]Tabla Impacto'!$D$15),"Catastrófico","")))))</f>
        <v>Leve</v>
      </c>
      <c r="X17" s="192">
        <f t="shared" ref="X17:X22" si="11">IF(W17="","",IF(W17="Leve",0.2,IF(W17="Menor",0.4,IF(W17="Moderado",0.6,IF(W17="Mayor",0.8,IF(W17="Catastrófico",1,))))))</f>
        <v>0.2</v>
      </c>
      <c r="Y17" s="191" t="str">
        <f t="shared" ref="Y17:Y22" si="12">IF(OR(AND(S17="Muy Baja",W17="Leve"),AND(S17="Muy Baja",W17="Menor"),AND(S17="Baja",W17="Leve")),"Bajo",IF(OR(AND(S17="Muy baja",W17="Moderado"),AND(S17="Baja",W17="Menor"),AND(S17="Baja",W17="Moderado"),AND(S17="Media",W17="Leve"),AND(S17="Media",W17="Menor"),AND(S17="Media",W17="Moderado"),AND(S17="Alta",W17="Leve"),AND(S17="Alta",W17="Menor")),"Moderado",IF(OR(AND(S17="Muy Baja",W17="Mayor"),AND(S17="Baja",W17="Mayor"),AND(S17="Media",W17="Mayor"),AND(S17="Alta",W17="Moderado"),AND(S17="Alta",W17="Mayor"),AND(S17="Muy Alta",W17="Leve"),AND(S17="Muy Alta",W17="Menor"),AND(S17="Muy Alta",W17="Moderado"),AND(S17="Muy Alta",W17="Mayor")),"Alto",IF(OR(AND(S17="Muy Baja",W17="Catastrófico"),AND(S17="Baja",W17="Catastrófico"),AND(S17="Media",W17="Catastrófico"),AND(S17="Alta",W17="Catastrófico"),AND(S17="Muy Alta",W17="Catastrófico")),"Extremo",""))))</f>
        <v>Bajo</v>
      </c>
      <c r="Z17" s="224">
        <v>1</v>
      </c>
      <c r="AA17" s="227" t="s">
        <v>141</v>
      </c>
      <c r="AB17" s="228" t="s">
        <v>142</v>
      </c>
      <c r="AC17" s="194" t="str">
        <f t="shared" si="2"/>
        <v>Probabilidad</v>
      </c>
      <c r="AD17" s="195" t="s">
        <v>117</v>
      </c>
      <c r="AE17" s="195" t="s">
        <v>118</v>
      </c>
      <c r="AF17" s="192" t="str">
        <f t="shared" si="3"/>
        <v>40%</v>
      </c>
      <c r="AG17" s="195" t="s">
        <v>119</v>
      </c>
      <c r="AH17" s="195" t="s">
        <v>120</v>
      </c>
      <c r="AI17" s="195" t="s">
        <v>121</v>
      </c>
      <c r="AJ17" s="190" t="s">
        <v>143</v>
      </c>
      <c r="AK17" s="216">
        <f>IFERROR(IF(AC17="Probabilidad",(T17-(+T17*AF17)),IF(AC17="Impacto",T17,"")),"")</f>
        <v>0.24</v>
      </c>
      <c r="AL17" s="217" t="str">
        <f>IFERROR(IF(AK17="","",IF(AK17&lt;=0.2,"Muy Baja",IF(AK17&lt;=0.4,"Baja",IF(AK17&lt;=0.6,"Media",IF(AK17&lt;=0.8,"Alta","Muy Alta"))))),"")</f>
        <v>Baja</v>
      </c>
      <c r="AM17" s="236">
        <f t="shared" si="5"/>
        <v>0.24</v>
      </c>
      <c r="AN17" s="217" t="str">
        <f>IFERROR(IF(AO17="","",IF(AO17&lt;=0.2,"Leve",IF(AO17&lt;=0.4,"Menor",IF(AO17&lt;=0.6,"Moderado",IF(AO17&lt;=0.8,"Mayor","Catastrófico"))))),"")</f>
        <v>Leve</v>
      </c>
      <c r="AO17" s="236">
        <f>IFERROR(IF(AC17="Impacto",(X17-(+X17*AF17)),IF(AC17="Probabilidad",X17,"")),"")</f>
        <v>0.2</v>
      </c>
      <c r="AP17" s="217" t="str">
        <f t="shared" si="8"/>
        <v>Bajo</v>
      </c>
      <c r="AQ17" s="195" t="s">
        <v>123</v>
      </c>
      <c r="AR17" s="195"/>
      <c r="AS17" s="190" t="s">
        <v>144</v>
      </c>
      <c r="AT17" s="219" t="s">
        <v>125</v>
      </c>
      <c r="AU17" s="220">
        <v>45726</v>
      </c>
      <c r="AV17" s="197">
        <v>45726</v>
      </c>
      <c r="AW17" s="190" t="s">
        <v>126</v>
      </c>
      <c r="AX17" s="190" t="s">
        <v>127</v>
      </c>
      <c r="AY17" s="248">
        <v>45917</v>
      </c>
      <c r="AZ17" s="248" t="s">
        <v>443</v>
      </c>
      <c r="BA17" s="250" t="s">
        <v>127</v>
      </c>
      <c r="BB17" s="248" t="s">
        <v>447</v>
      </c>
      <c r="BC17" s="197"/>
      <c r="BD17" s="190"/>
      <c r="BE17" s="190"/>
      <c r="BF17" s="198"/>
      <c r="BG17" s="198"/>
      <c r="BH17" s="198"/>
      <c r="BI17" s="198"/>
      <c r="BJ17" s="198"/>
      <c r="BK17" s="198"/>
      <c r="BL17" s="198"/>
      <c r="BM17" s="198"/>
      <c r="BN17" s="198"/>
      <c r="BO17" s="198"/>
      <c r="BP17" s="198"/>
      <c r="BQ17" s="198"/>
      <c r="BR17" s="198"/>
      <c r="BS17" s="198"/>
      <c r="BT17" s="198"/>
      <c r="BU17" s="198"/>
      <c r="BV17" s="198"/>
      <c r="BW17" s="198"/>
      <c r="BX17" s="198"/>
      <c r="BY17" s="198"/>
      <c r="BZ17" s="198"/>
      <c r="CA17" s="198"/>
      <c r="CB17" s="198"/>
      <c r="CC17" s="198"/>
      <c r="CD17" s="198"/>
      <c r="CE17" s="198"/>
    </row>
    <row r="18" spans="4:83" s="188" customFormat="1" ht="102" customHeight="1" x14ac:dyDescent="0.25">
      <c r="D18" s="234">
        <v>3</v>
      </c>
      <c r="E18" s="205" t="s">
        <v>145</v>
      </c>
      <c r="F18" s="205" t="s">
        <v>105</v>
      </c>
      <c r="G18" s="205" t="s">
        <v>106</v>
      </c>
      <c r="H18" s="189" t="s">
        <v>146</v>
      </c>
      <c r="I18" s="189" t="s">
        <v>146</v>
      </c>
      <c r="J18" s="189" t="s">
        <v>146</v>
      </c>
      <c r="K18" s="221" t="s">
        <v>147</v>
      </c>
      <c r="L18" s="190"/>
      <c r="M18" s="221" t="s">
        <v>148</v>
      </c>
      <c r="N18" s="222" t="s">
        <v>149</v>
      </c>
      <c r="O18" s="206" t="s">
        <v>150</v>
      </c>
      <c r="P18" s="190" t="s">
        <v>151</v>
      </c>
      <c r="Q18" s="190" t="s">
        <v>152</v>
      </c>
      <c r="R18" s="251">
        <v>20</v>
      </c>
      <c r="S18" s="191" t="str">
        <f t="shared" si="9"/>
        <v>Baja</v>
      </c>
      <c r="T18" s="192">
        <f t="shared" si="10"/>
        <v>0.4</v>
      </c>
      <c r="U18" s="193" t="s">
        <v>140</v>
      </c>
      <c r="V18" s="192" t="str">
        <f>IF(NOT(ISERROR(MATCH(U18,'[2]Tabla Impacto'!$B$221:$B$223,0))),'[2]Tabla Impacto'!$F$223&amp;"Por favor no seleccionar los criterios de impacto(Afectación Económica o presupuestal y Pérdida Reputacional)",U18)</f>
        <v xml:space="preserve">     Afectación menor a 10 SMLMV .</v>
      </c>
      <c r="W18" s="209" t="str">
        <f>IF(OR(V18='[3]Tabla Impacto'!$C$11,V18='[3]Tabla Impacto'!$D$11),"Leve",IF(OR(V18='[3]Tabla Impacto'!$C$12,V18='[3]Tabla Impacto'!$D$12),"Menor",IF(OR(V18='[3]Tabla Impacto'!$C$13,V18='[3]Tabla Impacto'!$D$13),"Moderado",IF(OR(V18='[3]Tabla Impacto'!$C$14,V18='[3]Tabla Impacto'!$D$14),"Mayor",IF(OR(V18='[3]Tabla Impacto'!$C$15,V18='[3]Tabla Impacto'!$D$15),"Catastrófico","")))))</f>
        <v>Leve</v>
      </c>
      <c r="X18" s="192">
        <f t="shared" si="11"/>
        <v>0.2</v>
      </c>
      <c r="Y18" s="191" t="str">
        <f t="shared" si="12"/>
        <v>Bajo</v>
      </c>
      <c r="Z18" s="224">
        <v>1</v>
      </c>
      <c r="AA18" s="227" t="s">
        <v>153</v>
      </c>
      <c r="AB18" s="228" t="s">
        <v>154</v>
      </c>
      <c r="AC18" s="194" t="str">
        <f t="shared" si="2"/>
        <v>Probabilidad</v>
      </c>
      <c r="AD18" s="195" t="s">
        <v>117</v>
      </c>
      <c r="AE18" s="195" t="s">
        <v>118</v>
      </c>
      <c r="AF18" s="192" t="str">
        <f t="shared" si="3"/>
        <v>40%</v>
      </c>
      <c r="AG18" s="195" t="s">
        <v>119</v>
      </c>
      <c r="AH18" s="195" t="s">
        <v>120</v>
      </c>
      <c r="AI18" s="195" t="s">
        <v>121</v>
      </c>
      <c r="AJ18" s="190" t="s">
        <v>155</v>
      </c>
      <c r="AK18" s="216">
        <f>IFERROR(IF(AC18="Probabilidad",(T18-(+T18*AF18)),IF(AC18="Impacto",T18,"")),"")</f>
        <v>0.24</v>
      </c>
      <c r="AL18" s="217" t="str">
        <f>IFERROR(IF(AK18="","",IF(AK18&lt;=0.2,"Muy Baja",IF(AK18&lt;=0.4,"Baja",IF(AK18&lt;=0.6,"Media",IF(AK18&lt;=0.8,"Alta","Muy Alta"))))),"")</f>
        <v>Baja</v>
      </c>
      <c r="AM18" s="236">
        <f t="shared" ref="AM18" si="13">+AK18</f>
        <v>0.24</v>
      </c>
      <c r="AN18" s="217" t="str">
        <f>IFERROR(IF(AO18="","",IF(AO18&lt;=0.2,"Leve",IF(AO18&lt;=0.4,"Menor",IF(AO18&lt;=0.6,"Moderado",IF(AO18&lt;=0.8,"Mayor","Catastrófico"))))),"")</f>
        <v>Leve</v>
      </c>
      <c r="AO18" s="236">
        <f>IFERROR(IF(AC18="Impacto",(X18-(+X18*AF18)),IF(AC18="Probabilidad",X18,"")),"")</f>
        <v>0.2</v>
      </c>
      <c r="AP18" s="217" t="str">
        <f t="shared" ref="AP18" si="14">IFERROR(IF(OR(AND(AL18="Muy Baja",AN18="Leve"),AND(AL18="Muy Baja",AN18="Menor"),AND(AL18="Baja",AN18="Leve")),"Bajo",IF(OR(AND(AL18="Muy baja",AN18="Moderado"),AND(AL18="Baja",AN18="Menor"),AND(AL18="Baja",AN18="Moderado"),AND(AL18="Media",AN18="Leve"),AND(AL18="Media",AN18="Menor"),AND(AL18="Media",AN18="Moderado"),AND(AL18="Alta",AN18="Leve"),AND(AL18="Alta",AN18="Menor")),"Moderado",IF(OR(AND(AL18="Muy Baja",AN18="Mayor"),AND(AL18="Baja",AN18="Mayor"),AND(AL18="Media",AN18="Mayor"),AND(AL18="Alta",AN18="Moderado"),AND(AL18="Alta",AN18="Mayor"),AND(AL18="Muy Alta",AN18="Leve"),AND(AL18="Muy Alta",AN18="Menor"),AND(AL18="Muy Alta",AN18="Moderado"),AND(AL18="Muy Alta",AN18="Mayor")),"Alto",IF(OR(AND(AL18="Muy Baja",AN18="Catastrófico"),AND(AL18="Baja",AN18="Catastrófico"),AND(AL18="Media",AN18="Catastrófico"),AND(AL18="Alta",AN18="Catastrófico"),AND(AL18="Muy Alta",AN18="Catastrófico")),"Extremo","")))),"")</f>
        <v>Bajo</v>
      </c>
      <c r="AQ18" s="195" t="s">
        <v>123</v>
      </c>
      <c r="AR18" s="195"/>
      <c r="AS18" s="190" t="s">
        <v>156</v>
      </c>
      <c r="AT18" s="219" t="s">
        <v>125</v>
      </c>
      <c r="AU18" s="220">
        <v>45726</v>
      </c>
      <c r="AV18" s="197">
        <v>45726</v>
      </c>
      <c r="AW18" s="190" t="s">
        <v>126</v>
      </c>
      <c r="AX18" s="190" t="s">
        <v>127</v>
      </c>
      <c r="AY18" s="248">
        <v>45917</v>
      </c>
      <c r="AZ18" s="248" t="s">
        <v>444</v>
      </c>
      <c r="BA18" s="250" t="s">
        <v>127</v>
      </c>
      <c r="BB18" s="248" t="s">
        <v>447</v>
      </c>
      <c r="BC18" s="197"/>
      <c r="BD18" s="190"/>
      <c r="BE18" s="190"/>
      <c r="BF18" s="198"/>
      <c r="BG18" s="198"/>
      <c r="BH18" s="198"/>
      <c r="BI18" s="198"/>
      <c r="BJ18" s="198"/>
      <c r="BK18" s="198"/>
      <c r="BL18" s="198"/>
      <c r="BM18" s="198"/>
      <c r="BN18" s="198"/>
      <c r="BO18" s="198"/>
      <c r="BP18" s="198"/>
      <c r="BQ18" s="198"/>
      <c r="BR18" s="198"/>
      <c r="BS18" s="198"/>
      <c r="BT18" s="198"/>
      <c r="BU18" s="198"/>
      <c r="BV18" s="198"/>
      <c r="BW18" s="198"/>
      <c r="BX18" s="198"/>
      <c r="BY18" s="198"/>
      <c r="BZ18" s="198"/>
      <c r="CA18" s="198"/>
      <c r="CB18" s="198"/>
      <c r="CC18" s="198"/>
      <c r="CD18" s="198"/>
      <c r="CE18" s="198"/>
    </row>
    <row r="19" spans="4:83" s="188" customFormat="1" ht="60" customHeight="1" x14ac:dyDescent="0.25">
      <c r="D19" s="240">
        <v>4</v>
      </c>
      <c r="E19" s="205"/>
      <c r="F19" s="205"/>
      <c r="G19" s="205"/>
      <c r="H19" s="189"/>
      <c r="I19" s="189"/>
      <c r="J19" s="189"/>
      <c r="K19" s="229"/>
      <c r="L19" s="190"/>
      <c r="M19" s="229"/>
      <c r="N19" s="230"/>
      <c r="O19" s="206"/>
      <c r="P19" s="190"/>
      <c r="Q19" s="190"/>
      <c r="R19" s="231"/>
      <c r="S19" s="191" t="str">
        <f t="shared" ref="S19:S20" si="15">IF(R19&lt;=0,"",IF(R19&lt;=2,"Muy Baja",IF(R19&lt;=24,"Baja",IF(R19&lt;=500,"Media",IF(R19&lt;=5000,"Alta","Muy Alta")))))</f>
        <v/>
      </c>
      <c r="T19" s="192" t="str">
        <f t="shared" ref="T19:T20" si="16">IF(S19="","",IF(S19="Muy Baja",0.2,IF(S19="Baja",0.4,IF(S19="Media",0.6,IF(S19="Alta",0.8,IF(S19="Muy Alta",1,))))))</f>
        <v/>
      </c>
      <c r="U19" s="193"/>
      <c r="V19" s="192">
        <f>IF(NOT(ISERROR(MATCH(U19,'[2]Tabla Impacto'!$B$221:$B$223,0))),'[2]Tabla Impacto'!$F$223&amp;"Por favor no seleccionar los criterios de impacto(Afectación Económica o presupuestal y Pérdida Reputacional)",U19)</f>
        <v>0</v>
      </c>
      <c r="W19" s="209" t="str">
        <f>IF(OR(V19='[3]Tabla Impacto'!$C$11,V19='[3]Tabla Impacto'!$D$11),"Leve",IF(OR(V19='[3]Tabla Impacto'!$C$12,V19='[3]Tabla Impacto'!$D$12),"Menor",IF(OR(V19='[3]Tabla Impacto'!$C$13,V19='[3]Tabla Impacto'!$D$13),"Moderado",IF(OR(V19='[3]Tabla Impacto'!$C$14,V19='[3]Tabla Impacto'!$D$14),"Mayor",IF(OR(V19='[3]Tabla Impacto'!$C$15,V19='[3]Tabla Impacto'!$D$15),"Catastrófico","")))))</f>
        <v/>
      </c>
      <c r="X19" s="192" t="str">
        <f t="shared" ref="X19:X20" si="17">IF(W19="","",IF(W19="Leve",0.2,IF(W19="Menor",0.4,IF(W19="Moderado",0.6,IF(W19="Mayor",0.8,IF(W19="Catastrófico",1,))))))</f>
        <v/>
      </c>
      <c r="Y19" s="191" t="str">
        <f t="shared" ref="Y19:Y20" si="18">IF(OR(AND(S19="Muy Baja",W19="Leve"),AND(S19="Muy Baja",W19="Menor"),AND(S19="Baja",W19="Leve")),"Bajo",IF(OR(AND(S19="Muy baja",W19="Moderado"),AND(S19="Baja",W19="Menor"),AND(S19="Baja",W19="Moderado"),AND(S19="Media",W19="Leve"),AND(S19="Media",W19="Menor"),AND(S19="Media",W19="Moderado"),AND(S19="Alta",W19="Leve"),AND(S19="Alta",W19="Menor")),"Moderado",IF(OR(AND(S19="Muy Baja",W19="Mayor"),AND(S19="Baja",W19="Mayor"),AND(S19="Media",W19="Mayor"),AND(S19="Alta",W19="Moderado"),AND(S19="Alta",W19="Mayor"),AND(S19="Muy Alta",W19="Leve"),AND(S19="Muy Alta",W19="Menor"),AND(S19="Muy Alta",W19="Moderado"),AND(S19="Muy Alta",W19="Mayor")),"Alto",IF(OR(AND(S19="Muy Baja",W19="Catastrófico"),AND(S19="Baja",W19="Catastrófico"),AND(S19="Media",W19="Catastrófico"),AND(S19="Alta",W19="Catastrófico"),AND(S19="Muy Alta",W19="Catastrófico")),"Extremo",""))))</f>
        <v/>
      </c>
      <c r="Z19" s="224"/>
      <c r="AA19" s="227"/>
      <c r="AB19" s="228"/>
      <c r="AC19" s="194" t="str">
        <f t="shared" ref="AC19:AC20" si="19">IF(OR(AD19="Preventivo",AD19="Detectivo"),"Probabilidad",IF(AD19="Correctivo","Impacto",""))</f>
        <v/>
      </c>
      <c r="AD19" s="195"/>
      <c r="AE19" s="195"/>
      <c r="AF19" s="192" t="str">
        <f t="shared" ref="AF19:AF20" si="20">IF(AND(AD19="Preventivo",AE19="Automático"),"50%",IF(AND(AD19="Preventivo",AE19="Manual"),"40%",IF(AND(AD19="Detectivo",AE19="Automático"),"40%",IF(AND(AD19="Detectivo",AE19="Manual"),"30%",IF(AND(AD19="Correctivo",AE19="Automático"),"35%",IF(AND(AD19="Correctivo",AE19="Manual"),"25%",""))))))</f>
        <v/>
      </c>
      <c r="AG19" s="195"/>
      <c r="AH19" s="195"/>
      <c r="AI19" s="195"/>
      <c r="AJ19" s="190"/>
      <c r="AK19" s="208" t="str">
        <f>IFERROR(IF(AND(AD18="Probabilidad",AD19="Probabilidad"),(AM18-(+AM18*AG19)),IF(AD19="Probabilidad",(V18-(+V18*AG19)),IF(AD19="Impacto",AM18,""))),"")</f>
        <v/>
      </c>
      <c r="AL19" s="196" t="str">
        <f t="shared" ref="AL19:AL20" si="21">IFERROR(IF(AK19="","",IF(AK19&lt;=0.2,"Muy Baja",IF(AK19&lt;=0.4,"Baja",IF(AK19&lt;=0.6,"Media",IF(AK19&lt;=0.8,"Alta","Muy Alta"))))),"")</f>
        <v/>
      </c>
      <c r="AM19" s="192" t="str">
        <f t="shared" ref="AM19:AM20" si="22">+AK19</f>
        <v/>
      </c>
      <c r="AN19" s="196" t="str">
        <f t="shared" ref="AN19:AN20" si="23">IFERROR(IF(AO19="","",IF(AO19&lt;=0.2,"Leve",IF(AO19&lt;=0.4,"Menor",IF(AO19&lt;=0.6,"Moderado",IF(AO19&lt;=0.8,"Mayor","Catastrófico"))))),"")</f>
        <v/>
      </c>
      <c r="AO19" s="192" t="str">
        <f t="shared" ref="AO19:AO20" si="24">IFERROR(IF(AC19="Impacto",(X19-(+X19*AF19)),IF(AC19="Probabilidad",X19,"")),"")</f>
        <v/>
      </c>
      <c r="AP19" s="196" t="str">
        <f t="shared" ref="AP19:AP20" si="25">IFERROR(IF(OR(AND(AL19="Muy Baja",AN19="Leve"),AND(AL19="Muy Baja",AN19="Menor"),AND(AL19="Baja",AN19="Leve")),"Bajo",IF(OR(AND(AL19="Muy baja",AN19="Moderado"),AND(AL19="Baja",AN19="Menor"),AND(AL19="Baja",AN19="Moderado"),AND(AL19="Media",AN19="Leve"),AND(AL19="Media",AN19="Menor"),AND(AL19="Media",AN19="Moderado"),AND(AL19="Alta",AN19="Leve"),AND(AL19="Alta",AN19="Menor")),"Moderado",IF(OR(AND(AL19="Muy Baja",AN19="Mayor"),AND(AL19="Baja",AN19="Mayor"),AND(AL19="Media",AN19="Mayor"),AND(AL19="Alta",AN19="Moderado"),AND(AL19="Alta",AN19="Mayor"),AND(AL19="Muy Alta",AN19="Leve"),AND(AL19="Muy Alta",AN19="Menor"),AND(AL19="Muy Alta",AN19="Moderado"),AND(AL19="Muy Alta",AN19="Mayor")),"Alto",IF(OR(AND(AL19="Muy Baja",AN19="Catastrófico"),AND(AL19="Baja",AN19="Catastrófico"),AND(AL19="Media",AN19="Catastrófico"),AND(AL19="Alta",AN19="Catastrófico"),AND(AL19="Muy Alta",AN19="Catastrófico")),"Extremo","")))),"")</f>
        <v/>
      </c>
      <c r="AQ19" s="195"/>
      <c r="AR19" s="195"/>
      <c r="AS19" s="190"/>
      <c r="AT19" s="190"/>
      <c r="AU19" s="197"/>
      <c r="AV19" s="197"/>
      <c r="AW19" s="190"/>
      <c r="AX19" s="190"/>
      <c r="AY19" s="197"/>
      <c r="AZ19" s="197"/>
      <c r="BA19" s="190"/>
      <c r="BB19" s="197"/>
      <c r="BC19" s="197"/>
      <c r="BD19" s="190"/>
      <c r="BE19" s="190"/>
      <c r="BF19" s="198"/>
      <c r="BG19" s="198"/>
      <c r="BH19" s="198"/>
      <c r="BI19" s="198"/>
      <c r="BJ19" s="198"/>
      <c r="BK19" s="198"/>
      <c r="BL19" s="198"/>
      <c r="BM19" s="198"/>
      <c r="BN19" s="198"/>
      <c r="BO19" s="198"/>
      <c r="BP19" s="198"/>
      <c r="BQ19" s="198"/>
      <c r="BR19" s="198"/>
      <c r="BS19" s="198"/>
      <c r="BT19" s="198"/>
      <c r="BU19" s="198"/>
      <c r="BV19" s="198"/>
      <c r="BW19" s="198"/>
      <c r="BX19" s="198"/>
      <c r="BY19" s="198"/>
      <c r="BZ19" s="198"/>
      <c r="CA19" s="198"/>
      <c r="CB19" s="198"/>
      <c r="CC19" s="198"/>
      <c r="CD19" s="198"/>
      <c r="CE19" s="198"/>
    </row>
    <row r="20" spans="4:83" s="188" customFormat="1" ht="60" hidden="1" customHeight="1" x14ac:dyDescent="0.25">
      <c r="D20" s="240">
        <v>5</v>
      </c>
      <c r="E20" s="205"/>
      <c r="F20" s="205"/>
      <c r="G20" s="205"/>
      <c r="H20" s="189"/>
      <c r="I20" s="189"/>
      <c r="J20" s="189"/>
      <c r="K20" s="229"/>
      <c r="L20" s="190"/>
      <c r="M20" s="229"/>
      <c r="N20" s="230"/>
      <c r="O20" s="206"/>
      <c r="P20" s="190"/>
      <c r="Q20" s="190"/>
      <c r="R20" s="231"/>
      <c r="S20" s="191" t="str">
        <f t="shared" si="15"/>
        <v/>
      </c>
      <c r="T20" s="192" t="str">
        <f t="shared" si="16"/>
        <v/>
      </c>
      <c r="U20" s="193"/>
      <c r="V20" s="192">
        <f>IF(NOT(ISERROR(MATCH(U20,'[2]Tabla Impacto'!$B$221:$B$223,0))),'[2]Tabla Impacto'!$F$223&amp;"Por favor no seleccionar los criterios de impacto(Afectación Económica o presupuestal y Pérdida Reputacional)",U20)</f>
        <v>0</v>
      </c>
      <c r="W20" s="209" t="str">
        <f>IF(OR(V20='[3]Tabla Impacto'!$C$11,V20='[3]Tabla Impacto'!$D$11),"Leve",IF(OR(V20='[3]Tabla Impacto'!$C$12,V20='[3]Tabla Impacto'!$D$12),"Menor",IF(OR(V20='[3]Tabla Impacto'!$C$13,V20='[3]Tabla Impacto'!$D$13),"Moderado",IF(OR(V20='[3]Tabla Impacto'!$C$14,V20='[3]Tabla Impacto'!$D$14),"Mayor",IF(OR(V20='[3]Tabla Impacto'!$C$15,V20='[3]Tabla Impacto'!$D$15),"Catastrófico","")))))</f>
        <v/>
      </c>
      <c r="X20" s="192" t="str">
        <f t="shared" si="17"/>
        <v/>
      </c>
      <c r="Y20" s="191" t="str">
        <f t="shared" si="18"/>
        <v/>
      </c>
      <c r="Z20" s="224"/>
      <c r="AA20" s="227"/>
      <c r="AB20" s="228"/>
      <c r="AC20" s="194" t="str">
        <f t="shared" si="19"/>
        <v/>
      </c>
      <c r="AD20" s="195"/>
      <c r="AE20" s="195"/>
      <c r="AF20" s="192" t="str">
        <f t="shared" si="20"/>
        <v/>
      </c>
      <c r="AG20" s="195"/>
      <c r="AH20" s="195"/>
      <c r="AI20" s="195"/>
      <c r="AJ20" s="190"/>
      <c r="AK20" s="208" t="str">
        <f t="shared" ref="AK20" si="26">IFERROR(IF(AND(AD19="Probabilidad",AD20="Probabilidad"),(AM19-(+AM19*AG20)),IF(AD20="Probabilidad",(V19-(+V19*AG20)),IF(AD20="Impacto",AM19,""))),"")</f>
        <v/>
      </c>
      <c r="AL20" s="196" t="str">
        <f t="shared" si="21"/>
        <v/>
      </c>
      <c r="AM20" s="192" t="str">
        <f t="shared" si="22"/>
        <v/>
      </c>
      <c r="AN20" s="196" t="str">
        <f t="shared" si="23"/>
        <v/>
      </c>
      <c r="AO20" s="192" t="str">
        <f t="shared" si="24"/>
        <v/>
      </c>
      <c r="AP20" s="196" t="str">
        <f t="shared" si="25"/>
        <v/>
      </c>
      <c r="AQ20" s="195"/>
      <c r="AR20" s="195"/>
      <c r="AS20" s="190"/>
      <c r="AT20" s="190"/>
      <c r="AU20" s="197"/>
      <c r="AV20" s="197"/>
      <c r="AW20" s="190"/>
      <c r="AX20" s="190"/>
      <c r="AY20" s="210"/>
      <c r="AZ20" s="210"/>
      <c r="BA20" s="190"/>
      <c r="BB20" s="190"/>
      <c r="BC20" s="197"/>
      <c r="BD20" s="190"/>
      <c r="BE20" s="190"/>
      <c r="BF20" s="198"/>
      <c r="BG20" s="198"/>
      <c r="BH20" s="198"/>
      <c r="BI20" s="198"/>
      <c r="BJ20" s="198"/>
      <c r="BK20" s="198"/>
      <c r="BL20" s="198"/>
      <c r="BM20" s="198"/>
      <c r="BN20" s="198"/>
      <c r="BO20" s="198"/>
      <c r="BP20" s="198"/>
      <c r="BQ20" s="198"/>
      <c r="BR20" s="198"/>
      <c r="BS20" s="198"/>
      <c r="BT20" s="198"/>
      <c r="BU20" s="198"/>
      <c r="BV20" s="198"/>
      <c r="BW20" s="198"/>
      <c r="BX20" s="198"/>
      <c r="BY20" s="198"/>
      <c r="BZ20" s="198"/>
      <c r="CA20" s="198"/>
      <c r="CB20" s="198"/>
      <c r="CC20" s="198"/>
      <c r="CD20" s="198"/>
      <c r="CE20" s="198"/>
    </row>
    <row r="21" spans="4:83" s="188" customFormat="1" ht="60" hidden="1" customHeight="1" x14ac:dyDescent="0.25">
      <c r="D21" s="189">
        <v>6</v>
      </c>
      <c r="E21" s="205"/>
      <c r="F21" s="205"/>
      <c r="G21" s="205"/>
      <c r="H21" s="189"/>
      <c r="I21" s="189"/>
      <c r="J21" s="189"/>
      <c r="K21" s="221"/>
      <c r="L21" s="190"/>
      <c r="M21" s="221"/>
      <c r="N21" s="222"/>
      <c r="O21" s="206"/>
      <c r="P21" s="190"/>
      <c r="Q21" s="190"/>
      <c r="R21" s="223"/>
      <c r="S21" s="191" t="str">
        <f t="shared" si="9"/>
        <v/>
      </c>
      <c r="T21" s="192" t="str">
        <f t="shared" si="10"/>
        <v/>
      </c>
      <c r="U21" s="193"/>
      <c r="V21" s="192">
        <f>IF(NOT(ISERROR(MATCH(U21,'[2]Tabla Impacto'!$B$221:$B$223,0))),'[2]Tabla Impacto'!$F$223&amp;"Por favor no seleccionar los criterios de impacto(Afectación Económica o presupuestal y Pérdida Reputacional)",U21)</f>
        <v>0</v>
      </c>
      <c r="W21" s="209" t="str">
        <f>IF(OR(V21='[3]Tabla Impacto'!$C$11,V21='[3]Tabla Impacto'!$D$11),"Leve",IF(OR(V21='[3]Tabla Impacto'!$C$12,V21='[3]Tabla Impacto'!$D$12),"Menor",IF(OR(V21='[3]Tabla Impacto'!$C$13,V21='[3]Tabla Impacto'!$D$13),"Moderado",IF(OR(V21='[3]Tabla Impacto'!$C$14,V21='[3]Tabla Impacto'!$D$14),"Mayor",IF(OR(V21='[3]Tabla Impacto'!$C$15,V21='[3]Tabla Impacto'!$D$15),"Catastrófico","")))))</f>
        <v/>
      </c>
      <c r="X21" s="192" t="str">
        <f t="shared" si="11"/>
        <v/>
      </c>
      <c r="Y21" s="191" t="str">
        <f t="shared" si="12"/>
        <v/>
      </c>
      <c r="Z21" s="224"/>
      <c r="AA21" s="227"/>
      <c r="AB21" s="228"/>
      <c r="AC21" s="194" t="str">
        <f t="shared" si="2"/>
        <v/>
      </c>
      <c r="AD21" s="195"/>
      <c r="AE21" s="195"/>
      <c r="AF21" s="192" t="str">
        <f t="shared" si="3"/>
        <v/>
      </c>
      <c r="AG21" s="195"/>
      <c r="AH21" s="195"/>
      <c r="AI21" s="195"/>
      <c r="AJ21" s="190"/>
      <c r="AK21" s="207" t="str">
        <f t="shared" ref="AK21" si="27">IFERROR(IF(AD21="Probabilidad",(U21-(+U21*AG21)),IF(AD21="Impacto",U21,"")),"")</f>
        <v/>
      </c>
      <c r="AL21" s="196" t="str">
        <f t="shared" si="4"/>
        <v/>
      </c>
      <c r="AM21" s="192" t="str">
        <f t="shared" si="5"/>
        <v/>
      </c>
      <c r="AN21" s="196" t="str">
        <f t="shared" si="6"/>
        <v/>
      </c>
      <c r="AO21" s="192" t="str">
        <f t="shared" si="7"/>
        <v/>
      </c>
      <c r="AP21" s="196" t="str">
        <f t="shared" si="8"/>
        <v/>
      </c>
      <c r="AQ21" s="195"/>
      <c r="AR21" s="195"/>
      <c r="AS21" s="190"/>
      <c r="AT21" s="190"/>
      <c r="AU21" s="197"/>
      <c r="AV21" s="197"/>
      <c r="AW21" s="190"/>
      <c r="AX21" s="190"/>
      <c r="AY21" s="210"/>
      <c r="AZ21" s="210"/>
      <c r="BA21" s="190"/>
      <c r="BB21" s="190"/>
      <c r="BC21" s="197"/>
      <c r="BD21" s="190"/>
      <c r="BE21" s="190"/>
      <c r="BF21" s="198"/>
      <c r="BG21" s="198"/>
      <c r="BH21" s="198"/>
      <c r="BI21" s="198"/>
      <c r="BJ21" s="198"/>
      <c r="BK21" s="198"/>
      <c r="BL21" s="198"/>
      <c r="BM21" s="198"/>
      <c r="BN21" s="198"/>
      <c r="BO21" s="198"/>
      <c r="BP21" s="198"/>
      <c r="BQ21" s="198"/>
      <c r="BR21" s="198"/>
      <c r="BS21" s="198"/>
      <c r="BT21" s="198"/>
      <c r="BU21" s="198"/>
      <c r="BV21" s="198"/>
      <c r="BW21" s="198"/>
      <c r="BX21" s="198"/>
      <c r="BY21" s="198"/>
      <c r="BZ21" s="198"/>
      <c r="CA21" s="198"/>
      <c r="CB21" s="198"/>
      <c r="CC21" s="198"/>
      <c r="CD21" s="198"/>
      <c r="CE21" s="198"/>
    </row>
    <row r="22" spans="4:83" s="188" customFormat="1" ht="60" hidden="1" customHeight="1" x14ac:dyDescent="0.25">
      <c r="D22" s="189">
        <v>7</v>
      </c>
      <c r="E22" s="205"/>
      <c r="F22" s="205"/>
      <c r="G22" s="205"/>
      <c r="H22" s="189"/>
      <c r="I22" s="189"/>
      <c r="J22" s="189"/>
      <c r="K22" s="221"/>
      <c r="L22" s="190"/>
      <c r="M22" s="221"/>
      <c r="N22" s="222"/>
      <c r="O22" s="206"/>
      <c r="P22" s="190"/>
      <c r="Q22" s="190"/>
      <c r="R22" s="223"/>
      <c r="S22" s="191" t="str">
        <f t="shared" si="9"/>
        <v/>
      </c>
      <c r="T22" s="192" t="str">
        <f t="shared" si="10"/>
        <v/>
      </c>
      <c r="U22" s="193"/>
      <c r="V22" s="192">
        <f>IF(NOT(ISERROR(MATCH(U22,'[2]Tabla Impacto'!$B$221:$B$223,0))),'[2]Tabla Impacto'!$F$223&amp;"Por favor no seleccionar los criterios de impacto(Afectación Económica o presupuestal y Pérdida Reputacional)",U22)</f>
        <v>0</v>
      </c>
      <c r="W22" s="209" t="str">
        <f>IF(OR(V22='[3]Tabla Impacto'!$C$11,V22='[3]Tabla Impacto'!$D$11),"Leve",IF(OR(V22='[3]Tabla Impacto'!$C$12,V22='[3]Tabla Impacto'!$D$12),"Menor",IF(OR(V22='[3]Tabla Impacto'!$C$13,V22='[3]Tabla Impacto'!$D$13),"Moderado",IF(OR(V22='[3]Tabla Impacto'!$C$14,V22='[3]Tabla Impacto'!$D$14),"Mayor",IF(OR(V22='[3]Tabla Impacto'!$C$15,V22='[3]Tabla Impacto'!$D$15),"Catastrófico","")))))</f>
        <v/>
      </c>
      <c r="X22" s="192" t="str">
        <f t="shared" si="11"/>
        <v/>
      </c>
      <c r="Y22" s="191" t="str">
        <f t="shared" si="12"/>
        <v/>
      </c>
      <c r="Z22" s="224"/>
      <c r="AA22" s="227"/>
      <c r="AB22" s="228"/>
      <c r="AC22" s="194" t="str">
        <f t="shared" si="2"/>
        <v/>
      </c>
      <c r="AD22" s="195"/>
      <c r="AE22" s="195"/>
      <c r="AF22" s="192" t="str">
        <f t="shared" si="3"/>
        <v/>
      </c>
      <c r="AG22" s="195"/>
      <c r="AH22" s="195"/>
      <c r="AI22" s="195"/>
      <c r="AJ22" s="190"/>
      <c r="AK22" s="208" t="str">
        <f>IFERROR(IF(AND(AD21="Probabilidad",AD22="Probabilidad"),(AM21-(+AM21*AG22)),IF(AD22="Probabilidad",(V21-(+V21*AG22)),IF(AD22="Impacto",AM21,""))),"")</f>
        <v/>
      </c>
      <c r="AL22" s="196" t="str">
        <f t="shared" si="4"/>
        <v/>
      </c>
      <c r="AM22" s="192" t="str">
        <f t="shared" si="5"/>
        <v/>
      </c>
      <c r="AN22" s="196" t="str">
        <f t="shared" si="6"/>
        <v/>
      </c>
      <c r="AO22" s="192" t="str">
        <f t="shared" si="7"/>
        <v/>
      </c>
      <c r="AP22" s="196" t="str">
        <f t="shared" si="8"/>
        <v/>
      </c>
      <c r="AQ22" s="195"/>
      <c r="AR22" s="195"/>
      <c r="AS22" s="190"/>
      <c r="AT22" s="190"/>
      <c r="AU22" s="197"/>
      <c r="AV22" s="197"/>
      <c r="AW22" s="190"/>
      <c r="AX22" s="190"/>
      <c r="AY22" s="210"/>
      <c r="AZ22" s="210"/>
      <c r="BA22" s="190"/>
      <c r="BB22" s="190"/>
      <c r="BC22" s="197"/>
      <c r="BD22" s="190"/>
      <c r="BE22" s="190"/>
      <c r="BF22" s="198"/>
      <c r="BG22" s="198"/>
      <c r="BH22" s="198"/>
      <c r="BI22" s="198"/>
      <c r="BJ22" s="198"/>
      <c r="BK22" s="198"/>
      <c r="BL22" s="198"/>
      <c r="BM22" s="198"/>
      <c r="BN22" s="198"/>
      <c r="BO22" s="198"/>
      <c r="BP22" s="198"/>
      <c r="BQ22" s="198"/>
      <c r="BR22" s="198"/>
      <c r="BS22" s="198"/>
      <c r="BT22" s="198"/>
      <c r="BU22" s="198"/>
      <c r="BV22" s="198"/>
      <c r="BW22" s="198"/>
      <c r="BX22" s="198"/>
      <c r="BY22" s="198"/>
      <c r="BZ22" s="198"/>
      <c r="CA22" s="198"/>
      <c r="CB22" s="198"/>
      <c r="CC22" s="198"/>
      <c r="CD22" s="198"/>
      <c r="CE22" s="198"/>
    </row>
    <row r="23" spans="4:83" ht="49.5" customHeight="1" x14ac:dyDescent="0.2">
      <c r="D23" s="199"/>
      <c r="E23" s="200"/>
      <c r="F23" s="200"/>
      <c r="G23" s="200"/>
      <c r="H23" s="200"/>
      <c r="I23" s="232"/>
      <c r="J23" s="232"/>
      <c r="K23" s="313" t="s">
        <v>157</v>
      </c>
      <c r="L23" s="313"/>
      <c r="M23" s="313"/>
      <c r="N23" s="313"/>
      <c r="O23" s="313"/>
      <c r="P23" s="313"/>
      <c r="Q23" s="313"/>
      <c r="R23" s="313"/>
      <c r="S23" s="313"/>
      <c r="T23" s="313"/>
      <c r="U23" s="313"/>
      <c r="V23" s="313"/>
      <c r="W23" s="313"/>
      <c r="X23" s="313"/>
      <c r="Y23" s="313"/>
      <c r="Z23" s="313"/>
      <c r="AA23" s="313"/>
      <c r="AB23" s="313"/>
      <c r="AC23" s="313"/>
      <c r="AD23" s="313"/>
      <c r="AE23" s="313"/>
      <c r="AF23" s="313"/>
      <c r="AG23" s="313"/>
      <c r="AH23" s="313"/>
      <c r="AI23" s="313"/>
      <c r="AJ23" s="313"/>
      <c r="AK23" s="313"/>
      <c r="AL23" s="313"/>
      <c r="AM23" s="313"/>
      <c r="AN23" s="313"/>
      <c r="AO23" s="313"/>
      <c r="AP23" s="313"/>
      <c r="AQ23" s="313"/>
      <c r="AR23" s="313"/>
      <c r="AS23" s="313"/>
      <c r="AT23" s="313"/>
      <c r="AU23" s="313"/>
      <c r="AV23" s="313"/>
      <c r="AW23" s="313"/>
      <c r="AX23" s="314"/>
    </row>
    <row r="25" spans="4:83" ht="15.75" x14ac:dyDescent="0.2">
      <c r="D25" s="105"/>
      <c r="E25" s="106"/>
      <c r="F25" s="106"/>
      <c r="G25" s="106"/>
      <c r="H25" s="106"/>
      <c r="I25" s="106"/>
      <c r="J25" s="106"/>
      <c r="K25" s="106"/>
      <c r="L25" s="106"/>
      <c r="M25" s="106"/>
      <c r="N25" s="106"/>
      <c r="O25" s="174"/>
      <c r="P25" s="174"/>
      <c r="Q25" s="174"/>
      <c r="S25" s="107"/>
      <c r="T25" s="106"/>
      <c r="U25" s="106"/>
      <c r="V25" s="106"/>
      <c r="W25" s="106"/>
      <c r="X25" s="106"/>
      <c r="Y25" s="106"/>
      <c r="Z25" s="106"/>
      <c r="AA25" s="106"/>
      <c r="AB25" s="106"/>
      <c r="AC25" s="108"/>
      <c r="AD25" s="108"/>
      <c r="AE25" s="106"/>
      <c r="AF25" s="106"/>
      <c r="AG25" s="106"/>
      <c r="AH25" s="106"/>
      <c r="AI25" s="106"/>
      <c r="AJ25" s="106"/>
      <c r="AK25" s="106"/>
      <c r="AL25" s="106"/>
      <c r="AM25" s="106"/>
      <c r="AN25" s="106"/>
      <c r="AO25" s="106"/>
      <c r="AP25" s="106"/>
      <c r="AQ25" s="109"/>
      <c r="AR25" s="109"/>
      <c r="AS25" s="109"/>
      <c r="AT25" s="106"/>
      <c r="AU25" s="106"/>
      <c r="AV25" s="106"/>
      <c r="AW25" s="106"/>
      <c r="AX25" s="106"/>
      <c r="AY25" s="106"/>
      <c r="AZ25" s="106"/>
    </row>
    <row r="26" spans="4:83" ht="18" x14ac:dyDescent="0.2">
      <c r="D26" s="309" t="s">
        <v>158</v>
      </c>
      <c r="E26" s="310"/>
      <c r="F26" s="310"/>
      <c r="G26" s="310"/>
      <c r="H26" s="310"/>
      <c r="I26" s="310"/>
      <c r="J26" s="310"/>
      <c r="K26" s="310"/>
      <c r="L26" s="310"/>
      <c r="M26" s="310"/>
      <c r="N26" s="310"/>
      <c r="O26" s="174"/>
      <c r="P26" s="174"/>
      <c r="Q26" s="174"/>
      <c r="R26" s="305" t="s">
        <v>159</v>
      </c>
      <c r="S26" s="306"/>
      <c r="T26" s="306"/>
      <c r="U26" s="307"/>
      <c r="V26" s="106"/>
      <c r="W26" s="106"/>
      <c r="X26" s="106"/>
      <c r="Y26" s="106"/>
      <c r="Z26" s="106"/>
      <c r="AA26" s="106"/>
      <c r="AB26" s="109"/>
      <c r="AC26" s="108"/>
      <c r="AD26" s="108"/>
      <c r="AE26" s="106"/>
      <c r="AF26" s="108"/>
      <c r="AG26" s="108"/>
      <c r="AH26" s="106"/>
      <c r="AI26" s="106"/>
      <c r="AJ26" s="106"/>
      <c r="AK26" s="106"/>
      <c r="AL26" s="106"/>
      <c r="AM26" s="106"/>
      <c r="AN26" s="106"/>
      <c r="AO26" s="106"/>
      <c r="AP26" s="106"/>
      <c r="AQ26" s="106"/>
      <c r="AR26" s="106"/>
      <c r="AS26" s="106"/>
      <c r="AT26" s="106"/>
      <c r="AU26" s="106"/>
      <c r="AV26" s="106"/>
      <c r="AW26" s="106"/>
      <c r="AX26" s="106"/>
      <c r="AY26" s="106"/>
      <c r="AZ26" s="106"/>
    </row>
    <row r="27" spans="4:83" ht="15" thickBot="1" x14ac:dyDescent="0.25">
      <c r="D27" s="174"/>
      <c r="E27" s="174"/>
      <c r="F27" s="174"/>
      <c r="G27" s="174"/>
      <c r="H27" s="174"/>
      <c r="I27" s="174"/>
      <c r="J27" s="174"/>
      <c r="K27" s="174"/>
      <c r="L27" s="174"/>
      <c r="M27" s="174"/>
      <c r="O27" s="174"/>
      <c r="P27" s="174"/>
      <c r="Q27" s="174"/>
      <c r="S27" s="176" t="str">
        <f>+IFERROR(VLOOKUP(O27,$O$182:$S$186,3,FALSE)*VLOOKUP(R27,$R$182:$S$186,3,FALSE),"")</f>
        <v/>
      </c>
      <c r="AC27" s="176"/>
      <c r="AD27" s="201"/>
      <c r="AF27" s="201"/>
      <c r="AG27" s="201"/>
      <c r="AH27" s="202"/>
      <c r="AI27" s="202"/>
      <c r="AJ27" s="202"/>
      <c r="AK27" s="202"/>
      <c r="AL27" s="202"/>
      <c r="AM27" s="110"/>
      <c r="AN27" s="110"/>
      <c r="AO27" s="202"/>
      <c r="AP27" s="203"/>
      <c r="AU27" s="202"/>
      <c r="AW27" s="202"/>
      <c r="AY27" s="202"/>
    </row>
    <row r="28" spans="4:83" ht="17.45" customHeight="1" thickTop="1" thickBot="1" x14ac:dyDescent="0.25">
      <c r="D28" s="304" t="s">
        <v>160</v>
      </c>
      <c r="E28" s="304"/>
      <c r="F28" s="304"/>
      <c r="G28" s="304"/>
      <c r="H28" s="304"/>
      <c r="I28" s="304"/>
      <c r="J28" s="304"/>
      <c r="K28" s="304"/>
      <c r="L28" s="304"/>
      <c r="M28" s="304"/>
      <c r="N28" s="243" t="s">
        <v>161</v>
      </c>
      <c r="O28" s="304" t="s">
        <v>162</v>
      </c>
      <c r="P28" s="304"/>
      <c r="Q28" s="304"/>
      <c r="R28" s="304"/>
      <c r="S28" s="304"/>
      <c r="T28" s="304"/>
      <c r="U28" s="304"/>
      <c r="V28" s="114"/>
      <c r="W28" s="308" t="s">
        <v>163</v>
      </c>
      <c r="X28" s="308"/>
      <c r="Y28" s="308"/>
      <c r="Z28" s="304" t="s">
        <v>164</v>
      </c>
      <c r="AA28" s="304"/>
      <c r="AB28" s="304"/>
      <c r="AC28" s="304"/>
      <c r="AD28" s="308">
        <v>1</v>
      </c>
      <c r="AE28" s="308"/>
      <c r="AF28" s="308"/>
      <c r="AG28" s="308"/>
      <c r="AH28" s="113"/>
      <c r="AI28" s="113"/>
      <c r="AJ28" s="113"/>
      <c r="AK28" s="113"/>
      <c r="AL28" s="113"/>
      <c r="AM28" s="113"/>
      <c r="AN28" s="113"/>
      <c r="AO28" s="113"/>
      <c r="AP28" s="113"/>
      <c r="AQ28" s="113"/>
      <c r="AR28" s="113"/>
      <c r="AS28" s="113"/>
      <c r="AT28" s="113"/>
      <c r="AU28" s="113"/>
      <c r="AV28" s="113"/>
      <c r="AW28" s="113"/>
      <c r="AX28" s="113"/>
      <c r="AY28" s="113"/>
      <c r="AZ28" s="111"/>
    </row>
    <row r="29" spans="4:83" ht="36.75" customHeight="1" thickTop="1" x14ac:dyDescent="0.25">
      <c r="D29" s="300" t="s">
        <v>165</v>
      </c>
      <c r="E29" s="301"/>
      <c r="F29" s="301"/>
      <c r="G29" s="301"/>
      <c r="H29" s="301"/>
      <c r="I29" s="301"/>
      <c r="J29" s="301"/>
      <c r="K29" s="301"/>
      <c r="L29" s="301"/>
      <c r="M29" s="301"/>
      <c r="N29" s="301"/>
      <c r="O29" s="301"/>
      <c r="P29" s="301"/>
      <c r="Q29" s="301"/>
      <c r="R29" s="301"/>
      <c r="S29" s="301"/>
      <c r="T29" s="301"/>
      <c r="U29" s="301"/>
      <c r="V29" s="301"/>
      <c r="W29" s="301"/>
      <c r="X29" s="301"/>
      <c r="Y29" s="301"/>
      <c r="Z29" s="301"/>
      <c r="AA29" s="301"/>
      <c r="AB29" s="301"/>
      <c r="AC29" s="301"/>
      <c r="AD29" s="301"/>
      <c r="AE29" s="301"/>
      <c r="AF29" s="301"/>
      <c r="AG29" s="301"/>
    </row>
  </sheetData>
  <dataConsolidate/>
  <mergeCells count="96">
    <mergeCell ref="U15:U16"/>
    <mergeCell ref="V15:V16"/>
    <mergeCell ref="W15:W16"/>
    <mergeCell ref="X15:X16"/>
    <mergeCell ref="Y15:Y16"/>
    <mergeCell ref="P15:P16"/>
    <mergeCell ref="Q15:Q16"/>
    <mergeCell ref="R15:R16"/>
    <mergeCell ref="S15:S16"/>
    <mergeCell ref="T15:T16"/>
    <mergeCell ref="D7:G7"/>
    <mergeCell ref="M15:M16"/>
    <mergeCell ref="N15:N16"/>
    <mergeCell ref="O15:O16"/>
    <mergeCell ref="L13:L14"/>
    <mergeCell ref="E13:E14"/>
    <mergeCell ref="H13:H14"/>
    <mergeCell ref="G13:G14"/>
    <mergeCell ref="F13:F14"/>
    <mergeCell ref="D15:D16"/>
    <mergeCell ref="E15:E16"/>
    <mergeCell ref="F15:F16"/>
    <mergeCell ref="G15:G16"/>
    <mergeCell ref="H15:H16"/>
    <mergeCell ref="I15:I16"/>
    <mergeCell ref="J15:J16"/>
    <mergeCell ref="D2:H5"/>
    <mergeCell ref="H7:BE7"/>
    <mergeCell ref="AQ13:AQ14"/>
    <mergeCell ref="AP13:AP14"/>
    <mergeCell ref="AO13:AO14"/>
    <mergeCell ref="AK13:AK14"/>
    <mergeCell ref="AB13:AB14"/>
    <mergeCell ref="O13:O14"/>
    <mergeCell ref="D12:R12"/>
    <mergeCell ref="S12:Y12"/>
    <mergeCell ref="N13:N14"/>
    <mergeCell ref="M13:M14"/>
    <mergeCell ref="K13:K14"/>
    <mergeCell ref="U13:U14"/>
    <mergeCell ref="V13:V14"/>
    <mergeCell ref="D13:D14"/>
    <mergeCell ref="AK12:AQ12"/>
    <mergeCell ref="AD13:AI13"/>
    <mergeCell ref="AJ12:AJ14"/>
    <mergeCell ref="AX13:AX14"/>
    <mergeCell ref="AW13:AW14"/>
    <mergeCell ref="AV13:AV14"/>
    <mergeCell ref="AU13:AU14"/>
    <mergeCell ref="AT13:AT14"/>
    <mergeCell ref="AM13:AM14"/>
    <mergeCell ref="T13:T14"/>
    <mergeCell ref="W13:W14"/>
    <mergeCell ref="AC13:AC14"/>
    <mergeCell ref="X13:X14"/>
    <mergeCell ref="Y13:Y14"/>
    <mergeCell ref="BD2:BE2"/>
    <mergeCell ref="BD3:BE3"/>
    <mergeCell ref="BD4:BE4"/>
    <mergeCell ref="BD5:BE5"/>
    <mergeCell ref="BB13:BB14"/>
    <mergeCell ref="BD13:BD14"/>
    <mergeCell ref="BE13:BE14"/>
    <mergeCell ref="BC13:BC14"/>
    <mergeCell ref="AR12:BE12"/>
    <mergeCell ref="AY13:AY14"/>
    <mergeCell ref="AZ13:AZ14"/>
    <mergeCell ref="AS13:AS14"/>
    <mergeCell ref="BA13:BA14"/>
    <mergeCell ref="I2:BC5"/>
    <mergeCell ref="Z12:AI12"/>
    <mergeCell ref="AN13:AN14"/>
    <mergeCell ref="A11:C11"/>
    <mergeCell ref="D8:G8"/>
    <mergeCell ref="D9:G9"/>
    <mergeCell ref="H9:BE9"/>
    <mergeCell ref="H8:BE8"/>
    <mergeCell ref="D11:AX11"/>
    <mergeCell ref="AY11:BB11"/>
    <mergeCell ref="BC11:BE11"/>
    <mergeCell ref="I13:J13"/>
    <mergeCell ref="D29:AG29"/>
    <mergeCell ref="P13:Q13"/>
    <mergeCell ref="D28:M28"/>
    <mergeCell ref="R26:U26"/>
    <mergeCell ref="O28:U28"/>
    <mergeCell ref="W28:Y28"/>
    <mergeCell ref="D26:N26"/>
    <mergeCell ref="Z28:AC28"/>
    <mergeCell ref="AD28:AG28"/>
    <mergeCell ref="Z13:Z14"/>
    <mergeCell ref="AA13:AA14"/>
    <mergeCell ref="K23:AX23"/>
    <mergeCell ref="AL13:AL14"/>
    <mergeCell ref="R13:R14"/>
    <mergeCell ref="S13:S14"/>
  </mergeCells>
  <conditionalFormatting sqref="S15 AL15:AL22 S17:S22">
    <cfRule type="cellIs" dxfId="19" priority="62" operator="equal">
      <formula>"Muy Alta"</formula>
    </cfRule>
    <cfRule type="cellIs" dxfId="18" priority="63" operator="equal">
      <formula>"Alta"</formula>
    </cfRule>
    <cfRule type="cellIs" dxfId="17" priority="64" operator="equal">
      <formula>"Media"</formula>
    </cfRule>
    <cfRule type="cellIs" dxfId="16" priority="65" operator="equal">
      <formula>"Baja"</formula>
    </cfRule>
    <cfRule type="cellIs" dxfId="15" priority="66" operator="equal">
      <formula>"Muy Baja"</formula>
    </cfRule>
  </conditionalFormatting>
  <conditionalFormatting sqref="V15 V17:V22">
    <cfRule type="containsText" dxfId="14" priority="38" operator="containsText" text="❌">
      <formula>NOT(ISERROR(SEARCH("❌",V15)))</formula>
    </cfRule>
  </conditionalFormatting>
  <conditionalFormatting sqref="W15 AN15:AN22 W17:W22">
    <cfRule type="cellIs" dxfId="13" priority="1" operator="equal">
      <formula>"Catastrófico"</formula>
    </cfRule>
    <cfRule type="cellIs" dxfId="12" priority="2" operator="equal">
      <formula>"Mayor"</formula>
    </cfRule>
    <cfRule type="cellIs" dxfId="11" priority="3" operator="equal">
      <formula>"Moderado"</formula>
    </cfRule>
    <cfRule type="cellIs" dxfId="10" priority="4" operator="equal">
      <formula>"Menor"</formula>
    </cfRule>
    <cfRule type="cellIs" dxfId="9" priority="5" operator="equal">
      <formula>"Leve"</formula>
    </cfRule>
  </conditionalFormatting>
  <conditionalFormatting sqref="Y15 AP15:AP22 Y17:Y22">
    <cfRule type="cellIs" dxfId="8" priority="53" operator="equal">
      <formula>"Extremo"</formula>
    </cfRule>
    <cfRule type="cellIs" dxfId="7" priority="54" operator="equal">
      <formula>"Alto"</formula>
    </cfRule>
    <cfRule type="cellIs" dxfId="6" priority="55" operator="equal">
      <formula>"Moderado"</formula>
    </cfRule>
    <cfRule type="cellIs" dxfId="5" priority="56" operator="equal">
      <formula>"Bajo"</formula>
    </cfRule>
  </conditionalFormatting>
  <conditionalFormatting sqref="AM25:AM27">
    <cfRule type="cellIs" dxfId="4" priority="27" operator="equal">
      <formula>#REF!</formula>
    </cfRule>
    <cfRule type="cellIs" dxfId="3" priority="28" operator="equal">
      <formula>#REF!</formula>
    </cfRule>
  </conditionalFormatting>
  <conditionalFormatting sqref="AM25:AN27">
    <cfRule type="cellIs" dxfId="2" priority="26" stopIfTrue="1" operator="equal">
      <formula>#REF!</formula>
    </cfRule>
  </conditionalFormatting>
  <conditionalFormatting sqref="AN25:AN27">
    <cfRule type="cellIs" dxfId="1" priority="30" stopIfTrue="1" operator="equal">
      <formula>#REF!</formula>
    </cfRule>
    <cfRule type="cellIs" dxfId="0" priority="31" stopIfTrue="1" operator="equal">
      <formula>#REF!</formula>
    </cfRule>
  </conditionalFormatting>
  <dataValidations count="7">
    <dataValidation type="list" allowBlank="1" showInputMessage="1" showErrorMessage="1" sqref="N25" xr:uid="{61DF7E04-DE5E-4FE1-A38F-8A138AA87D58}">
      <formula1>$N$182:$N$191</formula1>
    </dataValidation>
    <dataValidation type="list" allowBlank="1" showInputMessage="1" showErrorMessage="1" sqref="N27 AM27:AN27" xr:uid="{66A41BD7-B090-4403-937D-0435537D31DA}">
      <formula1>#REF!</formula1>
    </dataValidation>
    <dataValidation type="list" allowBlank="1" showInputMessage="1" showErrorMessage="1" sqref="AC27" xr:uid="{3BD557FD-BAB0-4660-A45C-D7AACD9880D7}">
      <formula1>$U$182:$U$183</formula1>
    </dataValidation>
    <dataValidation type="list" allowBlank="1" showInputMessage="1" showErrorMessage="1" sqref="R27" xr:uid="{6EC8CB42-9310-43CD-8FAB-388F6EFE7B5E}">
      <formula1>$R$182:$R$186</formula1>
    </dataValidation>
    <dataValidation type="list" allowBlank="1" showInputMessage="1" showErrorMessage="1" sqref="O27:Q27" xr:uid="{681E5490-2B09-494D-9B90-359A2E8F22F3}">
      <formula1>$O$182:$O$186</formula1>
    </dataValidation>
    <dataValidation type="list" allowBlank="1" showInputMessage="1" showErrorMessage="1" sqref="AY27 AF27:AL27 AD27 AU27 AW27" xr:uid="{208EF431-1729-4D5C-B151-F6757CBBD462}">
      <formula1>$AU$182:$AU$189</formula1>
    </dataValidation>
    <dataValidation allowBlank="1" showInputMessage="1" showErrorMessage="1" error="Recuerde que las acciones se generan bajo la medida de mitigar el riesgo" sqref="AY15:AZ22 BB15:BB19" xr:uid="{93FC8158-6CE1-4F62-A08B-4E14CBF3EF96}"/>
  </dataValidations>
  <pageMargins left="0.7" right="0.7" top="0.75" bottom="0.75" header="0.3" footer="0.3"/>
  <pageSetup orientation="portrait" r:id="rId1"/>
  <drawing r:id="rId2"/>
  <legacyDrawing r:id="rId3"/>
  <extLst>
    <ext xmlns:x14="http://schemas.microsoft.com/office/spreadsheetml/2009/9/main" uri="{CCE6A557-97BC-4b89-ADB6-D9C93CAAB3DF}">
      <x14:dataValidations xmlns:xm="http://schemas.microsoft.com/office/excel/2006/main" count="21">
        <x14:dataValidation type="list" allowBlank="1" showInputMessage="1" showErrorMessage="1" xr:uid="{5E056D49-2A01-4844-9657-EAFD8E3B5A80}">
          <x14:formula1>
            <xm:f>'Opciones Tratamiento'!$B$13:$B$19</xm:f>
          </x14:formula1>
          <xm:sqref>O15 O17:O22</xm:sqref>
        </x14:dataValidation>
        <x14:dataValidation type="list" allowBlank="1" showInputMessage="1" showErrorMessage="1" xr:uid="{EF0C0067-1765-4F11-A967-1A801D325D81}">
          <x14:formula1>
            <xm:f>'Tabla Impacto'!$F$210:$F$221</xm:f>
          </x14:formula1>
          <xm:sqref>U15 U17:U22</xm:sqref>
        </x14:dataValidation>
        <x14:dataValidation type="custom" allowBlank="1" showInputMessage="1" showErrorMessage="1" error="Recuerde que las acciones se generan bajo la medida de mitigar el riesgo" xr:uid="{E3EDE35C-AB25-4047-9423-56EED39EADE9}">
          <x14:formula1>
            <xm:f>IF(OR(AQ15='Opciones Tratamiento'!$B$2,AQ15='Opciones Tratamiento'!$B$3,AQ15='Opciones Tratamiento'!$B$4),ISBLANK(AQ15),ISTEXT(AQ15))</xm:f>
          </x14:formula1>
          <xm:sqref>AU15 AU19:AU22</xm:sqref>
        </x14:dataValidation>
        <x14:dataValidation type="list" allowBlank="1" showInputMessage="1" showErrorMessage="1" xr:uid="{9E41A0A5-9033-48F4-A523-E78EEE31291B}">
          <x14:formula1>
            <xm:f>Listas!$B$2:$B$7</xm:f>
          </x14:formula1>
          <xm:sqref>H15:J15 H17:J22</xm:sqref>
        </x14:dataValidation>
        <x14:dataValidation type="list" allowBlank="1" showInputMessage="1" showErrorMessage="1" xr:uid="{B88BA28A-2600-4BF8-8D1C-1591DFA3694A}">
          <x14:formula1>
            <xm:f>Listas!$D$2:$D$5</xm:f>
          </x14:formula1>
          <xm:sqref>Q15 Q17:Q22</xm:sqref>
        </x14:dataValidation>
        <x14:dataValidation type="list" allowBlank="1" showInputMessage="1" showErrorMessage="1" xr:uid="{C1C18457-6497-4468-A0EC-5756D2A505AB}">
          <x14:formula1>
            <xm:f>Hoja2!$B$3:$B$18</xm:f>
          </x14:formula1>
          <xm:sqref>E15 E17:E22</xm:sqref>
        </x14:dataValidation>
        <x14:dataValidation type="list" allowBlank="1" showInputMessage="1" showErrorMessage="1" xr:uid="{30B1B799-4F7E-4DF0-8163-3420DCED9D9B}">
          <x14:formula1>
            <xm:f>Hoja2!$D$3:$D$21</xm:f>
          </x14:formula1>
          <xm:sqref>F15 F17:F22</xm:sqref>
        </x14:dataValidation>
        <x14:dataValidation type="list" allowBlank="1" showInputMessage="1" showErrorMessage="1" xr:uid="{4543C4BE-F1CB-4CCC-8B32-CEE48E0F43C3}">
          <x14:formula1>
            <xm:f>Hoja2!$E$3:$E$23</xm:f>
          </x14:formula1>
          <xm:sqref>G15 G17:G22</xm:sqref>
        </x14:dataValidation>
        <x14:dataValidation type="list" allowBlank="1" showInputMessage="1" showErrorMessage="1" xr:uid="{910695D6-E68C-4416-AE2F-7A2A65D2B33E}">
          <x14:formula1>
            <xm:f>Hoja2!$I$3:$I$20</xm:f>
          </x14:formula1>
          <xm:sqref>P15</xm:sqref>
        </x14:dataValidation>
        <x14:dataValidation type="custom" allowBlank="1" showInputMessage="1" showErrorMessage="1" error="Recuerde que las acciones se generan bajo la medida de mitigar el riesgo" xr:uid="{7ED48018-4235-4B97-8418-73E7BBDB0232}">
          <x14:formula1>
            <xm:f>IF(OR(AQ17='Opciones Tratamiento'!$B$2,AQ17='Opciones Tratamiento'!$B$3,AQ17='Opciones Tratamiento'!$B$4),ISBLANK(AQ17),ISTEXT(AQ17))</xm:f>
          </x14:formula1>
          <xm:sqref>AS17:AS22</xm:sqref>
        </x14:dataValidation>
        <x14:dataValidation type="custom" allowBlank="1" showInputMessage="1" showErrorMessage="1" error="Recuerde que las acciones se generan bajo la medida de mitigar el riesgo" xr:uid="{B9F9F086-C384-4D55-BBDC-46D063DF530B}">
          <x14:formula1>
            <xm:f>IF(OR(AQ19='Opciones Tratamiento'!$B$2,AQ19='Opciones Tratamiento'!$B$3,AQ19='Opciones Tratamiento'!$B$4),ISBLANK(AQ19),ISTEXT(AQ19))</xm:f>
          </x14:formula1>
          <xm:sqref>AT19:AT22</xm:sqref>
        </x14:dataValidation>
        <x14:dataValidation type="list" allowBlank="1" showInputMessage="1" showErrorMessage="1" xr:uid="{E1211B7A-6A4E-4A48-9C6D-50DFE53A34CF}">
          <x14:formula1>
            <xm:f>Listas!$C$2:$C$6</xm:f>
          </x14:formula1>
          <xm:sqref>P17:P22</xm:sqref>
        </x14:dataValidation>
        <x14:dataValidation type="list" allowBlank="1" showInputMessage="1" showErrorMessage="1" xr:uid="{FFA9F3EB-8AAC-4371-8BA9-EA5BFF31F870}">
          <x14:formula1>
            <xm:f>'Opciones Tratamiento'!$B$9:$B$10</xm:f>
          </x14:formula1>
          <xm:sqref>AX15:AX22 BE15:BE22 BA15:BA22 BB20:BB22</xm:sqref>
        </x14:dataValidation>
        <x14:dataValidation type="list" allowBlank="1" showInputMessage="1" showErrorMessage="1" xr:uid="{2F8B922F-A596-4F43-8DB5-EB88E0211184}">
          <x14:formula1>
            <xm:f>'Tabla Valoración controles'!$D$4:$D$6</xm:f>
          </x14:formula1>
          <xm:sqref>AD15:AD22</xm:sqref>
        </x14:dataValidation>
        <x14:dataValidation type="list" allowBlank="1" showInputMessage="1" showErrorMessage="1" xr:uid="{DC38EDB2-F7BD-4E7B-9DDA-3C58EAD78CC5}">
          <x14:formula1>
            <xm:f>'Tabla Valoración controles'!$D$7:$D$8</xm:f>
          </x14:formula1>
          <xm:sqref>AE15:AE22</xm:sqref>
        </x14:dataValidation>
        <x14:dataValidation type="list" allowBlank="1" showInputMessage="1" showErrorMessage="1" xr:uid="{D75AC793-23AB-4ECB-AA93-972ACC7C18B9}">
          <x14:formula1>
            <xm:f>'Tabla Valoración controles'!$D$9:$D$10</xm:f>
          </x14:formula1>
          <xm:sqref>AG15:AG22</xm:sqref>
        </x14:dataValidation>
        <x14:dataValidation type="list" allowBlank="1" showInputMessage="1" showErrorMessage="1" xr:uid="{7CEE6D34-E894-4B07-9738-58E7887FE090}">
          <x14:formula1>
            <xm:f>'Tabla Valoración controles'!$D$11:$D$12</xm:f>
          </x14:formula1>
          <xm:sqref>AH15:AH22</xm:sqref>
        </x14:dataValidation>
        <x14:dataValidation type="list" allowBlank="1" showInputMessage="1" showErrorMessage="1" xr:uid="{B39FB738-8E70-4C89-BE00-31B6F6BC10CA}">
          <x14:formula1>
            <xm:f>'Tabla Valoración controles'!$D$13:$D$14</xm:f>
          </x14:formula1>
          <xm:sqref>AI15:AI22</xm:sqref>
        </x14:dataValidation>
        <x14:dataValidation type="list" allowBlank="1" showInputMessage="1" showErrorMessage="1" xr:uid="{BCC5CE02-71F3-4D30-B2B6-0BC8D084AB56}">
          <x14:formula1>
            <xm:f>'Opciones Tratamiento'!$B$2:$B$5</xm:f>
          </x14:formula1>
          <xm:sqref>AQ15:AQ22</xm:sqref>
        </x14:dataValidation>
        <x14:dataValidation type="custom" allowBlank="1" showInputMessage="1" showErrorMessage="1" error="Recuerde que las acciones se generan bajo la medida de mitigar el riesgo" xr:uid="{5067E0A1-85BC-4774-9D87-F4D5111F4D71}">
          <x14:formula1>
            <xm:f>IF(OR(AQ15='Opciones Tratamiento'!$B$2,AQ15='Opciones Tratamiento'!$B$3,AQ15='Opciones Tratamiento'!$B$4),ISBLANK(AQ15),ISTEXT(AQ15))</xm:f>
          </x14:formula1>
          <xm:sqref>AV15:AV22 BC15:BC22</xm:sqref>
        </x14:dataValidation>
        <x14:dataValidation type="custom" allowBlank="1" showInputMessage="1" showErrorMessage="1" error="Recuerde que las acciones se generan bajo la medida de mitigar el riesgo" xr:uid="{B9883EC3-2B93-49BB-8FD9-A1B582EB3BDF}">
          <x14:formula1>
            <xm:f>IF(OR(AQ15='Opciones Tratamiento'!$B$2,AQ15='Opciones Tratamiento'!$B$3,AQ15='Opciones Tratamiento'!$B$4),ISBLANK(AQ15),ISTEXT(AQ15))</xm:f>
          </x14:formula1>
          <xm:sqref>BD15:BD22 AW15:AW22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E26313-6C3E-4B0A-BDA9-53D74F6F275D}">
  <dimension ref="B1:R15"/>
  <sheetViews>
    <sheetView workbookViewId="0">
      <selection activeCell="A8" sqref="A8"/>
    </sheetView>
  </sheetViews>
  <sheetFormatPr baseColWidth="10" defaultColWidth="11.42578125" defaultRowHeight="15" x14ac:dyDescent="0.25"/>
  <cols>
    <col min="1" max="1" width="4" customWidth="1"/>
    <col min="2" max="3" width="31.140625" customWidth="1"/>
    <col min="4" max="4" width="30.42578125" customWidth="1"/>
    <col min="5" max="5" width="24.42578125" customWidth="1"/>
    <col min="6" max="6" width="22.85546875" customWidth="1"/>
    <col min="7" max="7" width="37" customWidth="1"/>
    <col min="8" max="8" width="21.140625" customWidth="1"/>
    <col min="9" max="9" width="13.85546875" customWidth="1"/>
    <col min="10" max="10" width="17.28515625" customWidth="1"/>
    <col min="13" max="13" width="15.7109375" customWidth="1"/>
    <col min="14" max="14" width="14.85546875" customWidth="1"/>
    <col min="17" max="17" width="24.7109375" customWidth="1"/>
    <col min="18" max="18" width="29.5703125" customWidth="1"/>
  </cols>
  <sheetData>
    <row r="1" spans="2:18" x14ac:dyDescent="0.25">
      <c r="B1" s="388" t="s">
        <v>51</v>
      </c>
      <c r="C1" s="388"/>
      <c r="D1" s="388"/>
      <c r="E1" s="388"/>
      <c r="F1" s="388"/>
      <c r="G1" s="388"/>
      <c r="H1" s="388"/>
      <c r="I1" s="388"/>
      <c r="J1" s="388"/>
      <c r="L1" s="388" t="s">
        <v>53</v>
      </c>
      <c r="M1" s="388"/>
      <c r="N1" s="388"/>
      <c r="O1" s="388"/>
      <c r="P1" s="388"/>
      <c r="Q1" s="388"/>
      <c r="R1" s="388"/>
    </row>
    <row r="2" spans="2:18" ht="50.25" customHeight="1" x14ac:dyDescent="0.25">
      <c r="B2" s="171" t="s">
        <v>166</v>
      </c>
      <c r="C2" s="171" t="s">
        <v>167</v>
      </c>
      <c r="D2" s="170" t="s">
        <v>59</v>
      </c>
      <c r="E2" s="170" t="s">
        <v>60</v>
      </c>
      <c r="F2" s="170" t="s">
        <v>168</v>
      </c>
      <c r="G2" s="171" t="s">
        <v>169</v>
      </c>
      <c r="H2" s="172"/>
      <c r="I2" s="171" t="s">
        <v>170</v>
      </c>
      <c r="J2" s="170" t="s">
        <v>171</v>
      </c>
      <c r="L2" s="169" t="s">
        <v>98</v>
      </c>
      <c r="M2" s="169" t="s">
        <v>99</v>
      </c>
      <c r="N2" s="169" t="s">
        <v>54</v>
      </c>
      <c r="O2" s="169" t="s">
        <v>101</v>
      </c>
      <c r="P2" s="169" t="s">
        <v>102</v>
      </c>
      <c r="Q2" s="169" t="s">
        <v>84</v>
      </c>
      <c r="R2" s="173" t="s">
        <v>172</v>
      </c>
    </row>
    <row r="3" spans="2:18" ht="25.5" x14ac:dyDescent="0.25">
      <c r="B3" s="18" t="s">
        <v>104</v>
      </c>
      <c r="C3" s="18" t="s">
        <v>173</v>
      </c>
      <c r="D3" s="112" t="s">
        <v>174</v>
      </c>
      <c r="E3" s="112" t="s">
        <v>106</v>
      </c>
      <c r="F3" t="s">
        <v>175</v>
      </c>
      <c r="G3" s="112" t="s">
        <v>176</v>
      </c>
      <c r="I3" t="s">
        <v>112</v>
      </c>
      <c r="J3" t="s">
        <v>139</v>
      </c>
      <c r="L3" s="2" t="s">
        <v>117</v>
      </c>
      <c r="M3" s="2" t="s">
        <v>177</v>
      </c>
      <c r="N3" s="2" t="s">
        <v>119</v>
      </c>
      <c r="O3" s="2" t="s">
        <v>120</v>
      </c>
      <c r="P3" s="2" t="s">
        <v>178</v>
      </c>
      <c r="Q3" s="2" t="s">
        <v>179</v>
      </c>
      <c r="R3" t="s">
        <v>180</v>
      </c>
    </row>
    <row r="4" spans="2:18" ht="31.5" customHeight="1" x14ac:dyDescent="0.25">
      <c r="B4" s="18" t="s">
        <v>181</v>
      </c>
      <c r="C4" s="18" t="s">
        <v>182</v>
      </c>
      <c r="D4" s="112" t="s">
        <v>105</v>
      </c>
      <c r="E4" s="112" t="s">
        <v>183</v>
      </c>
      <c r="F4" t="s">
        <v>184</v>
      </c>
      <c r="G4" s="112" t="s">
        <v>185</v>
      </c>
      <c r="I4" t="s">
        <v>186</v>
      </c>
      <c r="J4" t="s">
        <v>152</v>
      </c>
      <c r="L4" s="2" t="s">
        <v>187</v>
      </c>
      <c r="M4" s="2" t="s">
        <v>118</v>
      </c>
      <c r="N4" s="2" t="s">
        <v>188</v>
      </c>
      <c r="O4" s="2" t="s">
        <v>131</v>
      </c>
      <c r="P4" s="2" t="s">
        <v>189</v>
      </c>
      <c r="Q4" s="2" t="s">
        <v>190</v>
      </c>
      <c r="R4" t="s">
        <v>127</v>
      </c>
    </row>
    <row r="5" spans="2:18" ht="51.75" customHeight="1" x14ac:dyDescent="0.25">
      <c r="B5" s="18" t="s">
        <v>191</v>
      </c>
      <c r="C5" s="18" t="s">
        <v>192</v>
      </c>
      <c r="D5" s="112" t="s">
        <v>193</v>
      </c>
      <c r="E5" s="112" t="s">
        <v>194</v>
      </c>
      <c r="F5" t="s">
        <v>195</v>
      </c>
      <c r="G5" s="112" t="s">
        <v>196</v>
      </c>
      <c r="I5" t="s">
        <v>151</v>
      </c>
      <c r="J5" t="s">
        <v>197</v>
      </c>
      <c r="L5" s="2" t="s">
        <v>198</v>
      </c>
      <c r="P5" s="2" t="s">
        <v>199</v>
      </c>
      <c r="Q5" s="2" t="s">
        <v>200</v>
      </c>
    </row>
    <row r="6" spans="2:18" ht="24.75" customHeight="1" x14ac:dyDescent="0.25">
      <c r="B6" s="18" t="s">
        <v>184</v>
      </c>
      <c r="C6" s="18" t="s">
        <v>201</v>
      </c>
      <c r="D6" s="112" t="s">
        <v>135</v>
      </c>
      <c r="E6" t="s">
        <v>202</v>
      </c>
      <c r="F6" t="s">
        <v>107</v>
      </c>
      <c r="G6" s="112" t="s">
        <v>203</v>
      </c>
      <c r="I6" t="s">
        <v>138</v>
      </c>
      <c r="J6" t="s">
        <v>204</v>
      </c>
      <c r="Q6" s="2" t="s">
        <v>123</v>
      </c>
    </row>
    <row r="7" spans="2:18" ht="26.25" customHeight="1" x14ac:dyDescent="0.25">
      <c r="B7" s="18" t="s">
        <v>205</v>
      </c>
      <c r="C7" s="18" t="s">
        <v>206</v>
      </c>
      <c r="D7" s="112" t="s">
        <v>207</v>
      </c>
      <c r="F7" t="s">
        <v>208</v>
      </c>
      <c r="G7" s="112" t="s">
        <v>209</v>
      </c>
      <c r="I7" t="s">
        <v>210</v>
      </c>
      <c r="Q7" s="2" t="s">
        <v>211</v>
      </c>
    </row>
    <row r="8" spans="2:18" ht="30" x14ac:dyDescent="0.25">
      <c r="B8" s="18" t="s">
        <v>134</v>
      </c>
      <c r="C8" s="18"/>
      <c r="D8" s="112"/>
      <c r="F8" t="s">
        <v>146</v>
      </c>
      <c r="G8" s="112" t="s">
        <v>212</v>
      </c>
      <c r="I8" s="112" t="s">
        <v>213</v>
      </c>
    </row>
    <row r="9" spans="2:18" ht="31.5" customHeight="1" x14ac:dyDescent="0.25">
      <c r="B9" s="18" t="s">
        <v>214</v>
      </c>
      <c r="C9" s="18"/>
      <c r="D9" s="112"/>
      <c r="G9" s="112" t="s">
        <v>215</v>
      </c>
      <c r="I9" t="s">
        <v>216</v>
      </c>
    </row>
    <row r="10" spans="2:18" x14ac:dyDescent="0.25">
      <c r="B10" s="18" t="s">
        <v>145</v>
      </c>
      <c r="C10" s="18"/>
      <c r="D10" s="112"/>
      <c r="I10" t="s">
        <v>202</v>
      </c>
    </row>
    <row r="11" spans="2:18" x14ac:dyDescent="0.25">
      <c r="B11" s="18" t="s">
        <v>217</v>
      </c>
      <c r="C11" s="18"/>
      <c r="D11" s="112"/>
    </row>
    <row r="12" spans="2:18" x14ac:dyDescent="0.25">
      <c r="B12" s="18" t="s">
        <v>218</v>
      </c>
      <c r="C12" s="18"/>
      <c r="I12" t="s">
        <v>202</v>
      </c>
    </row>
    <row r="13" spans="2:18" x14ac:dyDescent="0.25">
      <c r="B13" s="18" t="s">
        <v>219</v>
      </c>
      <c r="C13" s="18"/>
      <c r="I13" t="s">
        <v>220</v>
      </c>
    </row>
    <row r="14" spans="2:18" x14ac:dyDescent="0.25">
      <c r="I14" t="s">
        <v>221</v>
      </c>
    </row>
    <row r="15" spans="2:18" x14ac:dyDescent="0.25">
      <c r="I15" t="s">
        <v>222</v>
      </c>
    </row>
  </sheetData>
  <mergeCells count="2">
    <mergeCell ref="B1:J1"/>
    <mergeCell ref="L1:R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4BF7EC-262C-45D7-BEF4-149806A0D01C}">
  <dimension ref="B2:B30"/>
  <sheetViews>
    <sheetView zoomScale="70" zoomScaleNormal="70" workbookViewId="0">
      <selection activeCell="O24" sqref="O24"/>
    </sheetView>
  </sheetViews>
  <sheetFormatPr baseColWidth="10" defaultColWidth="11.42578125" defaultRowHeight="15" x14ac:dyDescent="0.25"/>
  <sheetData>
    <row r="2" spans="2:2" x14ac:dyDescent="0.25">
      <c r="B2" t="s">
        <v>223</v>
      </c>
    </row>
    <row r="30" spans="2:2" x14ac:dyDescent="0.25">
      <c r="B30" t="s">
        <v>224</v>
      </c>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5B0319-0BDC-4561-B17A-B95BBE2F0E97}">
  <dimension ref="C1:D75"/>
  <sheetViews>
    <sheetView topLeftCell="B1" workbookViewId="0">
      <selection activeCell="J16" sqref="J16"/>
    </sheetView>
  </sheetViews>
  <sheetFormatPr baseColWidth="10" defaultColWidth="11.42578125" defaultRowHeight="15" x14ac:dyDescent="0.25"/>
  <cols>
    <col min="3" max="3" width="119" customWidth="1"/>
    <col min="4" max="4" width="33.140625" customWidth="1"/>
  </cols>
  <sheetData>
    <row r="1" spans="3:4" ht="15.75" thickBot="1" x14ac:dyDescent="0.3"/>
    <row r="2" spans="3:4" x14ac:dyDescent="0.25">
      <c r="C2" s="389" t="s">
        <v>225</v>
      </c>
      <c r="D2" s="390"/>
    </row>
    <row r="3" spans="3:4" x14ac:dyDescent="0.25">
      <c r="C3" s="391"/>
      <c r="D3" s="392"/>
    </row>
    <row r="4" spans="3:4" ht="15.75" thickBot="1" x14ac:dyDescent="0.3">
      <c r="C4" s="154" t="s">
        <v>226</v>
      </c>
      <c r="D4" s="155" t="s">
        <v>227</v>
      </c>
    </row>
    <row r="5" spans="3:4" ht="30" customHeight="1" x14ac:dyDescent="0.25">
      <c r="C5" s="156" t="s">
        <v>228</v>
      </c>
      <c r="D5" s="157">
        <v>1</v>
      </c>
    </row>
    <row r="6" spans="3:4" ht="28.5" customHeight="1" x14ac:dyDescent="0.25">
      <c r="C6" s="158" t="s">
        <v>229</v>
      </c>
      <c r="D6" s="159">
        <v>1</v>
      </c>
    </row>
    <row r="7" spans="3:4" ht="28.5" customHeight="1" x14ac:dyDescent="0.25">
      <c r="C7" s="160" t="s">
        <v>230</v>
      </c>
      <c r="D7" s="159">
        <v>1</v>
      </c>
    </row>
    <row r="8" spans="3:4" ht="28.5" customHeight="1" x14ac:dyDescent="0.25">
      <c r="C8" s="160" t="s">
        <v>231</v>
      </c>
      <c r="D8" s="159">
        <v>1</v>
      </c>
    </row>
    <row r="9" spans="3:4" ht="18.600000000000001" customHeight="1" x14ac:dyDescent="0.25">
      <c r="C9" s="160" t="s">
        <v>232</v>
      </c>
      <c r="D9" s="159">
        <v>1</v>
      </c>
    </row>
    <row r="10" spans="3:4" ht="28.5" customHeight="1" x14ac:dyDescent="0.25">
      <c r="C10" s="160" t="s">
        <v>233</v>
      </c>
      <c r="D10" s="159">
        <v>1</v>
      </c>
    </row>
    <row r="11" spans="3:4" ht="21" customHeight="1" x14ac:dyDescent="0.25">
      <c r="C11" s="158" t="s">
        <v>234</v>
      </c>
      <c r="D11" s="159">
        <v>1</v>
      </c>
    </row>
    <row r="12" spans="3:4" ht="21" customHeight="1" x14ac:dyDescent="0.25">
      <c r="C12" s="158" t="s">
        <v>235</v>
      </c>
      <c r="D12" s="159">
        <v>1</v>
      </c>
    </row>
    <row r="13" spans="3:4" ht="21.6" customHeight="1" x14ac:dyDescent="0.25">
      <c r="C13" s="158" t="s">
        <v>236</v>
      </c>
      <c r="D13" s="159">
        <v>1</v>
      </c>
    </row>
    <row r="14" spans="3:4" ht="28.5" customHeight="1" x14ac:dyDescent="0.25">
      <c r="C14" s="158" t="s">
        <v>237</v>
      </c>
      <c r="D14" s="159">
        <v>1</v>
      </c>
    </row>
    <row r="15" spans="3:4" ht="22.5" customHeight="1" x14ac:dyDescent="0.25">
      <c r="C15" s="161"/>
      <c r="D15" s="159">
        <v>1</v>
      </c>
    </row>
    <row r="16" spans="3:4" ht="28.5" customHeight="1" x14ac:dyDescent="0.25">
      <c r="C16" s="162" t="s">
        <v>238</v>
      </c>
      <c r="D16" s="163"/>
    </row>
    <row r="17" spans="3:4" ht="28.5" customHeight="1" x14ac:dyDescent="0.25">
      <c r="C17" s="156" t="s">
        <v>239</v>
      </c>
      <c r="D17" s="159">
        <v>1</v>
      </c>
    </row>
    <row r="18" spans="3:4" ht="28.5" customHeight="1" x14ac:dyDescent="0.25">
      <c r="C18" s="156" t="s">
        <v>240</v>
      </c>
      <c r="D18" s="159">
        <v>1</v>
      </c>
    </row>
    <row r="19" spans="3:4" ht="28.5" customHeight="1" x14ac:dyDescent="0.25">
      <c r="C19" s="156" t="s">
        <v>241</v>
      </c>
      <c r="D19" s="159">
        <v>1</v>
      </c>
    </row>
    <row r="20" spans="3:4" ht="28.5" customHeight="1" x14ac:dyDescent="0.25">
      <c r="C20" s="158" t="s">
        <v>242</v>
      </c>
      <c r="D20" s="159">
        <v>1</v>
      </c>
    </row>
    <row r="21" spans="3:4" ht="28.5" customHeight="1" x14ac:dyDescent="0.25">
      <c r="C21" s="156" t="s">
        <v>243</v>
      </c>
      <c r="D21" s="159">
        <v>1</v>
      </c>
    </row>
    <row r="22" spans="3:4" ht="28.5" customHeight="1" x14ac:dyDescent="0.25">
      <c r="C22" s="164" t="s">
        <v>244</v>
      </c>
      <c r="D22" s="159">
        <v>1</v>
      </c>
    </row>
    <row r="23" spans="3:4" ht="28.5" customHeight="1" x14ac:dyDescent="0.25">
      <c r="C23" s="156" t="s">
        <v>245</v>
      </c>
      <c r="D23" s="159">
        <v>1</v>
      </c>
    </row>
    <row r="24" spans="3:4" ht="28.5" customHeight="1" x14ac:dyDescent="0.25">
      <c r="C24" s="156" t="s">
        <v>246</v>
      </c>
      <c r="D24" s="159">
        <v>1</v>
      </c>
    </row>
    <row r="25" spans="3:4" ht="28.5" customHeight="1" x14ac:dyDescent="0.25">
      <c r="C25" s="161"/>
      <c r="D25" s="159">
        <v>1</v>
      </c>
    </row>
    <row r="26" spans="3:4" ht="28.5" customHeight="1" x14ac:dyDescent="0.25">
      <c r="C26" s="161"/>
      <c r="D26" s="159">
        <v>1</v>
      </c>
    </row>
    <row r="27" spans="3:4" ht="28.5" customHeight="1" x14ac:dyDescent="0.25">
      <c r="C27" s="162" t="s">
        <v>247</v>
      </c>
      <c r="D27" s="165"/>
    </row>
    <row r="28" spans="3:4" ht="28.5" customHeight="1" x14ac:dyDescent="0.25">
      <c r="C28" s="160" t="s">
        <v>248</v>
      </c>
      <c r="D28" s="159">
        <v>1</v>
      </c>
    </row>
    <row r="29" spans="3:4" ht="28.5" customHeight="1" x14ac:dyDescent="0.25">
      <c r="C29" s="160" t="s">
        <v>249</v>
      </c>
      <c r="D29" s="159">
        <v>1</v>
      </c>
    </row>
    <row r="30" spans="3:4" ht="28.5" customHeight="1" x14ac:dyDescent="0.25">
      <c r="C30" s="160" t="s">
        <v>250</v>
      </c>
      <c r="D30" s="159">
        <v>1</v>
      </c>
    </row>
    <row r="31" spans="3:4" ht="28.5" customHeight="1" x14ac:dyDescent="0.25">
      <c r="C31" s="160" t="s">
        <v>251</v>
      </c>
      <c r="D31" s="159">
        <v>1</v>
      </c>
    </row>
    <row r="32" spans="3:4" ht="28.5" customHeight="1" x14ac:dyDescent="0.25">
      <c r="C32" s="160" t="s">
        <v>252</v>
      </c>
      <c r="D32" s="159">
        <v>1</v>
      </c>
    </row>
    <row r="33" spans="3:4" ht="28.5" customHeight="1" x14ac:dyDescent="0.25">
      <c r="C33" s="166" t="s">
        <v>253</v>
      </c>
      <c r="D33" s="159">
        <v>1</v>
      </c>
    </row>
    <row r="34" spans="3:4" ht="28.5" customHeight="1" x14ac:dyDescent="0.25">
      <c r="C34" s="158" t="s">
        <v>254</v>
      </c>
      <c r="D34" s="159">
        <v>1</v>
      </c>
    </row>
    <row r="35" spans="3:4" ht="28.5" customHeight="1" x14ac:dyDescent="0.25">
      <c r="C35" s="160" t="s">
        <v>255</v>
      </c>
      <c r="D35" s="159">
        <v>1</v>
      </c>
    </row>
    <row r="36" spans="3:4" ht="28.5" customHeight="1" x14ac:dyDescent="0.25">
      <c r="C36" s="160" t="s">
        <v>256</v>
      </c>
      <c r="D36" s="159">
        <v>1</v>
      </c>
    </row>
    <row r="37" spans="3:4" ht="28.5" customHeight="1" x14ac:dyDescent="0.25">
      <c r="C37" s="160" t="s">
        <v>257</v>
      </c>
      <c r="D37" s="159">
        <v>1</v>
      </c>
    </row>
    <row r="38" spans="3:4" ht="28.5" customHeight="1" x14ac:dyDescent="0.25">
      <c r="C38" s="158" t="s">
        <v>258</v>
      </c>
      <c r="D38" s="159">
        <v>1</v>
      </c>
    </row>
    <row r="39" spans="3:4" ht="28.5" customHeight="1" x14ac:dyDescent="0.25">
      <c r="C39" s="166" t="s">
        <v>259</v>
      </c>
      <c r="D39" s="159">
        <v>1</v>
      </c>
    </row>
    <row r="40" spans="3:4" ht="28.5" customHeight="1" x14ac:dyDescent="0.25">
      <c r="C40" s="166" t="s">
        <v>260</v>
      </c>
      <c r="D40" s="159">
        <v>1</v>
      </c>
    </row>
    <row r="41" spans="3:4" ht="28.5" customHeight="1" x14ac:dyDescent="0.25">
      <c r="C41" s="166" t="s">
        <v>261</v>
      </c>
      <c r="D41" s="159">
        <v>1</v>
      </c>
    </row>
    <row r="42" spans="3:4" ht="28.5" customHeight="1" x14ac:dyDescent="0.25">
      <c r="C42" s="166" t="s">
        <v>262</v>
      </c>
      <c r="D42" s="159">
        <v>1</v>
      </c>
    </row>
    <row r="43" spans="3:4" ht="28.5" customHeight="1" x14ac:dyDescent="0.25">
      <c r="C43" s="167"/>
      <c r="D43" s="159"/>
    </row>
    <row r="44" spans="3:4" ht="28.5" customHeight="1" x14ac:dyDescent="0.25">
      <c r="C44" s="167"/>
      <c r="D44" s="159"/>
    </row>
    <row r="45" spans="3:4" ht="28.5" customHeight="1" x14ac:dyDescent="0.25">
      <c r="C45" s="162" t="s">
        <v>263</v>
      </c>
      <c r="D45" s="165"/>
    </row>
    <row r="46" spans="3:4" ht="28.5" customHeight="1" x14ac:dyDescent="0.25">
      <c r="C46" s="166" t="s">
        <v>264</v>
      </c>
      <c r="D46" s="159">
        <v>1</v>
      </c>
    </row>
    <row r="47" spans="3:4" ht="28.5" customHeight="1" x14ac:dyDescent="0.25">
      <c r="C47" s="166" t="s">
        <v>265</v>
      </c>
      <c r="D47" s="159">
        <v>1</v>
      </c>
    </row>
    <row r="48" spans="3:4" ht="28.5" customHeight="1" x14ac:dyDescent="0.25">
      <c r="C48" s="166" t="s">
        <v>266</v>
      </c>
      <c r="D48" s="159">
        <v>1</v>
      </c>
    </row>
    <row r="49" spans="3:4" ht="28.5" customHeight="1" x14ac:dyDescent="0.25">
      <c r="C49" s="166" t="s">
        <v>267</v>
      </c>
      <c r="D49" s="159">
        <v>1</v>
      </c>
    </row>
    <row r="50" spans="3:4" ht="28.5" customHeight="1" x14ac:dyDescent="0.25">
      <c r="C50" s="168" t="s">
        <v>268</v>
      </c>
      <c r="D50" s="159">
        <v>1</v>
      </c>
    </row>
    <row r="51" spans="3:4" ht="28.5" customHeight="1" x14ac:dyDescent="0.25">
      <c r="C51" s="168" t="s">
        <v>269</v>
      </c>
      <c r="D51" s="159">
        <v>1</v>
      </c>
    </row>
    <row r="52" spans="3:4" ht="28.5" customHeight="1" x14ac:dyDescent="0.25">
      <c r="C52" s="168" t="s">
        <v>270</v>
      </c>
      <c r="D52" s="159">
        <v>1</v>
      </c>
    </row>
    <row r="53" spans="3:4" ht="28.5" customHeight="1" x14ac:dyDescent="0.25">
      <c r="C53" s="156" t="s">
        <v>271</v>
      </c>
      <c r="D53" s="159">
        <v>1</v>
      </c>
    </row>
    <row r="54" spans="3:4" ht="28.5" customHeight="1" x14ac:dyDescent="0.25">
      <c r="C54" s="156" t="s">
        <v>272</v>
      </c>
      <c r="D54" s="159">
        <v>1</v>
      </c>
    </row>
    <row r="55" spans="3:4" ht="28.5" customHeight="1" x14ac:dyDescent="0.25"/>
    <row r="56" spans="3:4" ht="11.1" customHeight="1" x14ac:dyDescent="0.25"/>
    <row r="57" spans="3:4" ht="11.1" customHeight="1" x14ac:dyDescent="0.25"/>
    <row r="58" spans="3:4" ht="11.1" customHeight="1" x14ac:dyDescent="0.25"/>
    <row r="59" spans="3:4" ht="11.1" customHeight="1" x14ac:dyDescent="0.25"/>
    <row r="60" spans="3:4" ht="11.1" customHeight="1" x14ac:dyDescent="0.25"/>
    <row r="61" spans="3:4" ht="11.1" customHeight="1" x14ac:dyDescent="0.25"/>
    <row r="62" spans="3:4" ht="11.1" customHeight="1" x14ac:dyDescent="0.25"/>
    <row r="63" spans="3:4" ht="11.1" customHeight="1" x14ac:dyDescent="0.25"/>
    <row r="64" spans="3:4" ht="11.1" customHeight="1" x14ac:dyDescent="0.25"/>
    <row r="65" ht="11.1" customHeight="1" x14ac:dyDescent="0.25"/>
    <row r="66" ht="11.1" customHeight="1" x14ac:dyDescent="0.25"/>
    <row r="67" ht="11.1" customHeight="1" x14ac:dyDescent="0.25"/>
    <row r="68" ht="11.1" customHeight="1" x14ac:dyDescent="0.25"/>
    <row r="69" ht="11.1" customHeight="1" x14ac:dyDescent="0.25"/>
    <row r="70" ht="11.1" customHeight="1" x14ac:dyDescent="0.25"/>
    <row r="71" ht="11.1" customHeight="1" x14ac:dyDescent="0.25"/>
    <row r="72" ht="11.1" customHeight="1" x14ac:dyDescent="0.25"/>
    <row r="73" ht="11.1" customHeight="1" x14ac:dyDescent="0.25"/>
    <row r="74" ht="11.1" customHeight="1" x14ac:dyDescent="0.25"/>
    <row r="75" ht="11.1" customHeight="1" x14ac:dyDescent="0.25"/>
  </sheetData>
  <mergeCells count="1">
    <mergeCell ref="C2:D3"/>
  </mergeCells>
  <conditionalFormatting sqref="D5:D15 D17:D26 D43:D44">
    <cfRule type="iconSet" priority="6">
      <iconSet>
        <cfvo type="percent" val="0"/>
        <cfvo type="percent" val="33"/>
        <cfvo type="percent" val="67"/>
      </iconSet>
    </cfRule>
  </conditionalFormatting>
  <conditionalFormatting sqref="D28:D42">
    <cfRule type="iconSet" priority="4">
      <iconSet>
        <cfvo type="percent" val="0"/>
        <cfvo type="percent" val="33"/>
        <cfvo type="percent" val="67"/>
      </iconSet>
    </cfRule>
  </conditionalFormatting>
  <conditionalFormatting sqref="D46:D54">
    <cfRule type="iconSet" priority="2">
      <iconSet>
        <cfvo type="percent" val="0"/>
        <cfvo type="percent" val="33"/>
        <cfvo type="percent" val="67"/>
      </iconSet>
    </cfRule>
  </conditionalFormatting>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iconSet" priority="5" id="{06EB6435-C432-4D19-A0A0-EA03417474CA}">
            <x14:iconSet showValue="0" custom="1">
              <x14:cfvo type="percent">
                <xm:f>0</xm:f>
              </x14:cfvo>
              <x14:cfvo type="percent">
                <xm:f>0</xm:f>
              </x14:cfvo>
              <x14:cfvo type="num">
                <xm:f>1</xm:f>
              </x14:cfvo>
              <x14:cfIcon iconSet="3Symbols" iconId="0"/>
              <x14:cfIcon iconSet="3Symbols" iconId="0"/>
              <x14:cfIcon iconSet="3Symbols" iconId="2"/>
            </x14:iconSet>
          </x14:cfRule>
          <xm:sqref>D5:D15 D17:D26 D43:D44</xm:sqref>
        </x14:conditionalFormatting>
        <x14:conditionalFormatting xmlns:xm="http://schemas.microsoft.com/office/excel/2006/main">
          <x14:cfRule type="iconSet" priority="3" id="{381B375A-42D7-49A6-A52D-2130434D1021}">
            <x14:iconSet showValue="0" custom="1">
              <x14:cfvo type="percent">
                <xm:f>0</xm:f>
              </x14:cfvo>
              <x14:cfvo type="percent">
                <xm:f>0</xm:f>
              </x14:cfvo>
              <x14:cfvo type="num">
                <xm:f>1</xm:f>
              </x14:cfvo>
              <x14:cfIcon iconSet="3Symbols" iconId="0"/>
              <x14:cfIcon iconSet="3Symbols" iconId="0"/>
              <x14:cfIcon iconSet="3Symbols" iconId="2"/>
            </x14:iconSet>
          </x14:cfRule>
          <xm:sqref>D28:D42</xm:sqref>
        </x14:conditionalFormatting>
        <x14:conditionalFormatting xmlns:xm="http://schemas.microsoft.com/office/excel/2006/main">
          <x14:cfRule type="iconSet" priority="1" id="{05A66E2B-23A5-4AC3-BFE1-977F769F42E5}">
            <x14:iconSet showValue="0" custom="1">
              <x14:cfvo type="percent">
                <xm:f>0</xm:f>
              </x14:cfvo>
              <x14:cfvo type="percent">
                <xm:f>0</xm:f>
              </x14:cfvo>
              <x14:cfvo type="num">
                <xm:f>1</xm:f>
              </x14:cfvo>
              <x14:cfIcon iconSet="3Symbols" iconId="0"/>
              <x14:cfIcon iconSet="3Symbols" iconId="0"/>
              <x14:cfIcon iconSet="3Symbols" iconId="2"/>
            </x14:iconSet>
          </x14:cfRule>
          <xm:sqref>D46:D54</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W145"/>
  <sheetViews>
    <sheetView showGridLines="0" zoomScale="60" zoomScaleNormal="60" workbookViewId="0">
      <pane ySplit="7" topLeftCell="A27" activePane="bottomLeft" state="frozen"/>
      <selection pane="bottomLeft"/>
    </sheetView>
  </sheetViews>
  <sheetFormatPr baseColWidth="10" defaultColWidth="11.42578125" defaultRowHeight="15" x14ac:dyDescent="0.25"/>
  <cols>
    <col min="1" max="1" width="5.28515625" customWidth="1"/>
    <col min="2" max="2" width="8.85546875" customWidth="1"/>
    <col min="3" max="3" width="9" customWidth="1"/>
    <col min="4" max="41" width="5.7109375" customWidth="1"/>
    <col min="43" max="48" width="5.7109375" customWidth="1"/>
  </cols>
  <sheetData>
    <row r="1" spans="1:101" ht="15.75" thickBot="1" x14ac:dyDescent="0.3"/>
    <row r="2" spans="1:101" ht="15" customHeight="1" x14ac:dyDescent="0.25">
      <c r="D2" s="455" t="s">
        <v>273</v>
      </c>
      <c r="E2" s="456"/>
      <c r="F2" s="456"/>
      <c r="G2" s="456"/>
      <c r="H2" s="456"/>
      <c r="I2" s="456"/>
      <c r="J2" s="456"/>
      <c r="K2" s="457"/>
      <c r="L2" s="446" t="s">
        <v>1</v>
      </c>
      <c r="M2" s="447"/>
      <c r="N2" s="447"/>
      <c r="O2" s="447"/>
      <c r="P2" s="447"/>
      <c r="Q2" s="447"/>
      <c r="R2" s="447"/>
      <c r="S2" s="447"/>
      <c r="T2" s="447"/>
      <c r="U2" s="447"/>
      <c r="V2" s="447"/>
      <c r="W2" s="447"/>
      <c r="X2" s="447"/>
      <c r="Y2" s="447"/>
      <c r="Z2" s="447"/>
      <c r="AA2" s="447"/>
      <c r="AB2" s="447"/>
      <c r="AC2" s="447"/>
      <c r="AD2" s="447"/>
      <c r="AE2" s="447"/>
      <c r="AF2" s="447"/>
      <c r="AG2" s="447"/>
      <c r="AH2" s="447"/>
      <c r="AI2" s="447"/>
      <c r="AJ2" s="447"/>
      <c r="AK2" s="447"/>
      <c r="AL2" s="447"/>
      <c r="AM2" s="447"/>
      <c r="AN2" s="447"/>
      <c r="AO2" s="448"/>
      <c r="AP2" s="280" t="s">
        <v>274</v>
      </c>
      <c r="AQ2" s="443"/>
      <c r="AR2" s="443"/>
      <c r="AS2" s="443"/>
      <c r="AT2" s="443"/>
      <c r="AU2" s="443"/>
      <c r="AV2" s="269"/>
    </row>
    <row r="3" spans="1:101" x14ac:dyDescent="0.25">
      <c r="D3" s="458"/>
      <c r="E3" s="459"/>
      <c r="F3" s="459"/>
      <c r="G3" s="459"/>
      <c r="H3" s="459"/>
      <c r="I3" s="459"/>
      <c r="J3" s="459"/>
      <c r="K3" s="460"/>
      <c r="L3" s="449"/>
      <c r="M3" s="450"/>
      <c r="N3" s="450"/>
      <c r="O3" s="450"/>
      <c r="P3" s="450"/>
      <c r="Q3" s="450"/>
      <c r="R3" s="450"/>
      <c r="S3" s="450"/>
      <c r="T3" s="450"/>
      <c r="U3" s="450"/>
      <c r="V3" s="450"/>
      <c r="W3" s="450"/>
      <c r="X3" s="450"/>
      <c r="Y3" s="450"/>
      <c r="Z3" s="450"/>
      <c r="AA3" s="450"/>
      <c r="AB3" s="450"/>
      <c r="AC3" s="450"/>
      <c r="AD3" s="450"/>
      <c r="AE3" s="450"/>
      <c r="AF3" s="450"/>
      <c r="AG3" s="450"/>
      <c r="AH3" s="450"/>
      <c r="AI3" s="450"/>
      <c r="AJ3" s="450"/>
      <c r="AK3" s="450"/>
      <c r="AL3" s="450"/>
      <c r="AM3" s="450"/>
      <c r="AN3" s="450"/>
      <c r="AO3" s="451"/>
      <c r="AP3" s="281" t="s">
        <v>4</v>
      </c>
      <c r="AQ3" s="444"/>
      <c r="AR3" s="444"/>
      <c r="AS3" s="444"/>
      <c r="AT3" s="444"/>
      <c r="AU3" s="444"/>
      <c r="AV3" s="271"/>
    </row>
    <row r="4" spans="1:101" x14ac:dyDescent="0.25">
      <c r="D4" s="458"/>
      <c r="E4" s="459"/>
      <c r="F4" s="459"/>
      <c r="G4" s="459"/>
      <c r="H4" s="459"/>
      <c r="I4" s="459"/>
      <c r="J4" s="459"/>
      <c r="K4" s="460"/>
      <c r="L4" s="449"/>
      <c r="M4" s="450"/>
      <c r="N4" s="450"/>
      <c r="O4" s="450"/>
      <c r="P4" s="450"/>
      <c r="Q4" s="450"/>
      <c r="R4" s="450"/>
      <c r="S4" s="450"/>
      <c r="T4" s="450"/>
      <c r="U4" s="450"/>
      <c r="V4" s="450"/>
      <c r="W4" s="450"/>
      <c r="X4" s="450"/>
      <c r="Y4" s="450"/>
      <c r="Z4" s="450"/>
      <c r="AA4" s="450"/>
      <c r="AB4" s="450"/>
      <c r="AC4" s="450"/>
      <c r="AD4" s="450"/>
      <c r="AE4" s="450"/>
      <c r="AF4" s="450"/>
      <c r="AG4" s="450"/>
      <c r="AH4" s="450"/>
      <c r="AI4" s="450"/>
      <c r="AJ4" s="450"/>
      <c r="AK4" s="450"/>
      <c r="AL4" s="450"/>
      <c r="AM4" s="450"/>
      <c r="AN4" s="450"/>
      <c r="AO4" s="451"/>
      <c r="AP4" s="281" t="s">
        <v>5</v>
      </c>
      <c r="AQ4" s="444" t="s">
        <v>275</v>
      </c>
      <c r="AR4" s="444"/>
      <c r="AS4" s="444"/>
      <c r="AT4" s="444"/>
      <c r="AU4" s="444"/>
      <c r="AV4" s="271"/>
    </row>
    <row r="5" spans="1:101" ht="15.75" thickBot="1" x14ac:dyDescent="0.3">
      <c r="D5" s="461"/>
      <c r="E5" s="462"/>
      <c r="F5" s="462"/>
      <c r="G5" s="462"/>
      <c r="H5" s="462"/>
      <c r="I5" s="462"/>
      <c r="J5" s="462"/>
      <c r="K5" s="463"/>
      <c r="L5" s="452"/>
      <c r="M5" s="453"/>
      <c r="N5" s="453"/>
      <c r="O5" s="453"/>
      <c r="P5" s="453"/>
      <c r="Q5" s="453"/>
      <c r="R5" s="453"/>
      <c r="S5" s="453"/>
      <c r="T5" s="453"/>
      <c r="U5" s="453"/>
      <c r="V5" s="453"/>
      <c r="W5" s="453"/>
      <c r="X5" s="453"/>
      <c r="Y5" s="453"/>
      <c r="Z5" s="453"/>
      <c r="AA5" s="453"/>
      <c r="AB5" s="453"/>
      <c r="AC5" s="453"/>
      <c r="AD5" s="453"/>
      <c r="AE5" s="453"/>
      <c r="AF5" s="453"/>
      <c r="AG5" s="453"/>
      <c r="AH5" s="453"/>
      <c r="AI5" s="453"/>
      <c r="AJ5" s="453"/>
      <c r="AK5" s="453"/>
      <c r="AL5" s="453"/>
      <c r="AM5" s="453"/>
      <c r="AN5" s="453"/>
      <c r="AO5" s="454"/>
      <c r="AP5" s="282" t="s">
        <v>6</v>
      </c>
      <c r="AQ5" s="445" t="s">
        <v>6</v>
      </c>
      <c r="AR5" s="445"/>
      <c r="AS5" s="445"/>
      <c r="AT5" s="445"/>
      <c r="AU5" s="445"/>
      <c r="AV5" s="273"/>
    </row>
    <row r="7" spans="1:101" ht="18" customHeight="1" x14ac:dyDescent="0.25">
      <c r="C7" s="69"/>
      <c r="D7" s="395" t="s">
        <v>276</v>
      </c>
      <c r="E7" s="395"/>
      <c r="F7" s="395"/>
      <c r="G7" s="395"/>
      <c r="H7" s="395"/>
      <c r="I7" s="395"/>
      <c r="J7" s="395"/>
      <c r="K7" s="395"/>
      <c r="L7" s="502" t="s">
        <v>59</v>
      </c>
      <c r="M7" s="502"/>
      <c r="N7" s="502"/>
      <c r="O7" s="502"/>
      <c r="P7" s="502"/>
      <c r="Q7" s="502"/>
      <c r="R7" s="502"/>
      <c r="S7" s="502"/>
      <c r="T7" s="502"/>
      <c r="U7" s="502"/>
      <c r="V7" s="502"/>
      <c r="W7" s="502"/>
      <c r="X7" s="502"/>
      <c r="Y7" s="502"/>
      <c r="Z7" s="502"/>
      <c r="AA7" s="502"/>
      <c r="AB7" s="502"/>
      <c r="AC7" s="502"/>
      <c r="AD7" s="502"/>
      <c r="AE7" s="502"/>
      <c r="AF7" s="502"/>
      <c r="AG7" s="502"/>
      <c r="AH7" s="502"/>
      <c r="AI7" s="502"/>
      <c r="AJ7" s="502"/>
      <c r="AK7" s="502"/>
      <c r="AL7" s="502"/>
      <c r="AM7" s="502"/>
      <c r="AN7" s="502"/>
      <c r="AO7" s="502"/>
      <c r="AP7" s="69"/>
      <c r="AQ7" s="69"/>
      <c r="AR7" s="69"/>
      <c r="AS7" s="69"/>
      <c r="AT7" s="69"/>
      <c r="AU7" s="69"/>
      <c r="AV7" s="69"/>
      <c r="AW7" s="69"/>
      <c r="AX7" s="69"/>
      <c r="AY7" s="69"/>
      <c r="AZ7" s="69"/>
      <c r="BA7" s="69"/>
      <c r="BB7" s="69"/>
      <c r="BC7" s="69"/>
      <c r="BD7" s="69"/>
      <c r="BE7" s="69"/>
      <c r="BF7" s="69"/>
      <c r="BG7" s="69"/>
      <c r="BH7" s="69"/>
      <c r="BI7" s="69"/>
      <c r="BJ7" s="69"/>
      <c r="BK7" s="69"/>
      <c r="BL7" s="69"/>
      <c r="BM7" s="69"/>
      <c r="BN7" s="69"/>
      <c r="BO7" s="69"/>
      <c r="BP7" s="69"/>
      <c r="BQ7" s="69"/>
      <c r="BR7" s="69"/>
      <c r="BS7" s="69"/>
      <c r="BT7" s="69"/>
      <c r="BU7" s="69"/>
      <c r="BV7" s="69"/>
      <c r="BW7" s="69"/>
      <c r="BX7" s="69"/>
      <c r="BY7" s="69"/>
      <c r="BZ7" s="69"/>
      <c r="CA7" s="69"/>
      <c r="CB7" s="69"/>
      <c r="CC7" s="69"/>
      <c r="CD7" s="69"/>
      <c r="CE7" s="69"/>
      <c r="CF7" s="69"/>
      <c r="CG7" s="69"/>
      <c r="CH7" s="69"/>
      <c r="CI7" s="69"/>
      <c r="CJ7" s="69"/>
      <c r="CK7" s="69"/>
      <c r="CL7" s="69"/>
      <c r="CM7" s="69"/>
      <c r="CN7" s="69"/>
      <c r="CO7" s="69"/>
      <c r="CP7" s="69"/>
      <c r="CQ7" s="69"/>
      <c r="CR7" s="69"/>
      <c r="CS7" s="69"/>
      <c r="CT7" s="69"/>
      <c r="CU7" s="69"/>
      <c r="CV7" s="69"/>
      <c r="CW7" s="69"/>
    </row>
    <row r="8" spans="1:101" ht="18.75" customHeight="1" x14ac:dyDescent="0.25">
      <c r="A8" s="393" t="s">
        <v>11</v>
      </c>
      <c r="B8" s="393"/>
      <c r="C8" s="394"/>
      <c r="D8" s="395"/>
      <c r="E8" s="395"/>
      <c r="F8" s="395"/>
      <c r="G8" s="395"/>
      <c r="H8" s="395"/>
      <c r="I8" s="395"/>
      <c r="J8" s="395"/>
      <c r="K8" s="395"/>
      <c r="L8" s="502"/>
      <c r="M8" s="502"/>
      <c r="N8" s="502"/>
      <c r="O8" s="502"/>
      <c r="P8" s="502"/>
      <c r="Q8" s="502"/>
      <c r="R8" s="502"/>
      <c r="S8" s="502"/>
      <c r="T8" s="502"/>
      <c r="U8" s="502"/>
      <c r="V8" s="502"/>
      <c r="W8" s="502"/>
      <c r="X8" s="502"/>
      <c r="Y8" s="502"/>
      <c r="Z8" s="502"/>
      <c r="AA8" s="502"/>
      <c r="AB8" s="502"/>
      <c r="AC8" s="502"/>
      <c r="AD8" s="502"/>
      <c r="AE8" s="502"/>
      <c r="AF8" s="502"/>
      <c r="AG8" s="502"/>
      <c r="AH8" s="502"/>
      <c r="AI8" s="502"/>
      <c r="AJ8" s="502"/>
      <c r="AK8" s="502"/>
      <c r="AL8" s="502"/>
      <c r="AM8" s="502"/>
      <c r="AN8" s="502"/>
      <c r="AO8" s="502"/>
      <c r="AP8" s="69"/>
      <c r="AQ8" s="69"/>
      <c r="AR8" s="69"/>
      <c r="AS8" s="69"/>
      <c r="AT8" s="69"/>
      <c r="AU8" s="69"/>
      <c r="AV8" s="69"/>
      <c r="AW8" s="69"/>
      <c r="AX8" s="69"/>
      <c r="AY8" s="69"/>
      <c r="AZ8" s="69"/>
      <c r="BA8" s="69"/>
      <c r="BB8" s="69"/>
      <c r="BC8" s="69"/>
      <c r="BD8" s="69"/>
      <c r="BE8" s="69"/>
      <c r="BF8" s="69"/>
      <c r="BG8" s="69"/>
      <c r="BH8" s="69"/>
      <c r="BI8" s="69"/>
      <c r="BJ8" s="69"/>
      <c r="BK8" s="69"/>
      <c r="BL8" s="69"/>
      <c r="BM8" s="69"/>
      <c r="BN8" s="69"/>
      <c r="BO8" s="69"/>
      <c r="BP8" s="69"/>
      <c r="BQ8" s="69"/>
      <c r="BR8" s="69"/>
      <c r="BS8" s="69"/>
      <c r="BT8" s="69"/>
      <c r="BU8" s="69"/>
      <c r="BV8" s="69"/>
      <c r="BW8" s="69"/>
      <c r="BX8" s="69"/>
      <c r="BY8" s="69"/>
      <c r="BZ8" s="69"/>
      <c r="CA8" s="69"/>
      <c r="CB8" s="69"/>
      <c r="CC8" s="69"/>
      <c r="CD8" s="69"/>
      <c r="CE8" s="69"/>
      <c r="CF8" s="69"/>
      <c r="CG8" s="69"/>
      <c r="CH8" s="69"/>
      <c r="CI8" s="69"/>
      <c r="CJ8" s="69"/>
      <c r="CK8" s="69"/>
      <c r="CL8" s="69"/>
      <c r="CM8" s="69"/>
      <c r="CN8" s="69"/>
      <c r="CO8" s="69"/>
      <c r="CP8" s="69"/>
      <c r="CQ8" s="69"/>
      <c r="CR8" s="69"/>
      <c r="CS8" s="69"/>
      <c r="CT8" s="69"/>
      <c r="CU8" s="69"/>
      <c r="CV8" s="69"/>
      <c r="CW8" s="69"/>
    </row>
    <row r="9" spans="1:101" ht="15" customHeight="1" x14ac:dyDescent="0.25">
      <c r="C9" s="69"/>
      <c r="D9" s="395"/>
      <c r="E9" s="395"/>
      <c r="F9" s="395"/>
      <c r="G9" s="395"/>
      <c r="H9" s="395"/>
      <c r="I9" s="395"/>
      <c r="J9" s="395"/>
      <c r="K9" s="395"/>
      <c r="L9" s="502"/>
      <c r="M9" s="502"/>
      <c r="N9" s="502"/>
      <c r="O9" s="502"/>
      <c r="P9" s="502"/>
      <c r="Q9" s="502"/>
      <c r="R9" s="502"/>
      <c r="S9" s="502"/>
      <c r="T9" s="502"/>
      <c r="U9" s="502"/>
      <c r="V9" s="502"/>
      <c r="W9" s="502"/>
      <c r="X9" s="502"/>
      <c r="Y9" s="502"/>
      <c r="Z9" s="502"/>
      <c r="AA9" s="502"/>
      <c r="AB9" s="502"/>
      <c r="AC9" s="502"/>
      <c r="AD9" s="502"/>
      <c r="AE9" s="502"/>
      <c r="AF9" s="502"/>
      <c r="AG9" s="502"/>
      <c r="AH9" s="502"/>
      <c r="AI9" s="502"/>
      <c r="AJ9" s="502"/>
      <c r="AK9" s="502"/>
      <c r="AL9" s="502"/>
      <c r="AM9" s="502"/>
      <c r="AN9" s="502"/>
      <c r="AO9" s="502"/>
      <c r="AP9" s="69"/>
      <c r="AQ9" s="69"/>
      <c r="AR9" s="69"/>
      <c r="AS9" s="69"/>
      <c r="AT9" s="69"/>
      <c r="AU9" s="69"/>
      <c r="AV9" s="69"/>
      <c r="AW9" s="69"/>
      <c r="AX9" s="69"/>
      <c r="AY9" s="69"/>
      <c r="AZ9" s="69"/>
      <c r="BA9" s="69"/>
      <c r="BB9" s="69"/>
      <c r="BC9" s="69"/>
      <c r="BD9" s="69"/>
      <c r="BE9" s="69"/>
      <c r="BF9" s="69"/>
      <c r="BG9" s="69"/>
      <c r="BH9" s="69"/>
      <c r="BI9" s="69"/>
      <c r="BJ9" s="69"/>
      <c r="BK9" s="69"/>
      <c r="BL9" s="69"/>
      <c r="BM9" s="69"/>
      <c r="BN9" s="69"/>
      <c r="BO9" s="69"/>
      <c r="BP9" s="69"/>
      <c r="BQ9" s="69"/>
      <c r="BR9" s="69"/>
      <c r="BS9" s="69"/>
      <c r="BT9" s="69"/>
      <c r="BU9" s="69"/>
      <c r="BV9" s="69"/>
      <c r="BW9" s="69"/>
      <c r="BX9" s="69"/>
      <c r="BY9" s="69"/>
      <c r="BZ9" s="69"/>
      <c r="CA9" s="69"/>
      <c r="CB9" s="69"/>
      <c r="CC9" s="69"/>
      <c r="CD9" s="69"/>
      <c r="CE9" s="69"/>
      <c r="CF9" s="69"/>
      <c r="CG9" s="69"/>
      <c r="CH9" s="69"/>
      <c r="CI9" s="69"/>
      <c r="CJ9" s="69"/>
      <c r="CK9" s="69"/>
      <c r="CL9" s="69"/>
      <c r="CM9" s="69"/>
      <c r="CN9" s="69"/>
      <c r="CO9" s="69"/>
      <c r="CP9" s="69"/>
      <c r="CQ9" s="69"/>
      <c r="CR9" s="69"/>
      <c r="CS9" s="69"/>
      <c r="CT9" s="69"/>
      <c r="CU9" s="69"/>
      <c r="CV9" s="69"/>
      <c r="CW9" s="69"/>
    </row>
    <row r="10" spans="1:101" ht="15.75" thickBot="1" x14ac:dyDescent="0.3">
      <c r="C10" s="69"/>
      <c r="D10" s="69"/>
      <c r="E10" s="69"/>
      <c r="F10" s="69"/>
      <c r="G10" s="69"/>
      <c r="H10" s="69"/>
      <c r="I10" s="69"/>
      <c r="J10" s="69"/>
      <c r="K10" s="69"/>
      <c r="L10" s="69"/>
      <c r="M10" s="69"/>
      <c r="N10" s="69"/>
      <c r="O10" s="69"/>
      <c r="P10" s="69"/>
      <c r="Q10" s="69"/>
      <c r="R10" s="69"/>
      <c r="S10" s="69"/>
      <c r="T10" s="69"/>
      <c r="U10" s="69"/>
      <c r="V10" s="69"/>
      <c r="W10" s="69"/>
      <c r="X10" s="69"/>
      <c r="Y10" s="69"/>
      <c r="Z10" s="69"/>
      <c r="AA10" s="69"/>
      <c r="AB10" s="69"/>
      <c r="AC10" s="69"/>
      <c r="AD10" s="69"/>
      <c r="AE10" s="69"/>
      <c r="AF10" s="69"/>
      <c r="AG10" s="69"/>
      <c r="AH10" s="69"/>
      <c r="AI10" s="69"/>
      <c r="AJ10" s="69"/>
      <c r="AK10" s="69"/>
      <c r="AL10" s="69"/>
      <c r="AM10" s="69"/>
      <c r="AN10" s="69"/>
      <c r="AO10" s="69"/>
      <c r="AP10" s="69"/>
      <c r="AQ10" s="69"/>
      <c r="AR10" s="69"/>
      <c r="AS10" s="69"/>
      <c r="AT10" s="69"/>
      <c r="AU10" s="69"/>
      <c r="AV10" s="69"/>
      <c r="AW10" s="69"/>
      <c r="AX10" s="69"/>
      <c r="AY10" s="69"/>
      <c r="AZ10" s="69"/>
      <c r="BA10" s="69"/>
      <c r="BB10" s="69"/>
      <c r="BC10" s="69"/>
      <c r="BD10" s="69"/>
      <c r="BE10" s="69"/>
      <c r="BF10" s="69"/>
      <c r="BG10" s="69"/>
      <c r="BH10" s="69"/>
      <c r="BI10" s="69"/>
      <c r="BJ10" s="69"/>
      <c r="BK10" s="69"/>
      <c r="BL10" s="69"/>
      <c r="BM10" s="69"/>
      <c r="BN10" s="69"/>
      <c r="BO10" s="69"/>
      <c r="BP10" s="69"/>
      <c r="BQ10" s="69"/>
      <c r="BR10" s="69"/>
      <c r="BS10" s="69"/>
      <c r="BT10" s="69"/>
      <c r="BU10" s="69"/>
      <c r="BV10" s="69"/>
      <c r="BW10" s="69"/>
      <c r="BX10" s="69"/>
      <c r="BY10" s="69"/>
      <c r="BZ10" s="69"/>
      <c r="CA10" s="69"/>
      <c r="CB10" s="69"/>
      <c r="CC10" s="69"/>
      <c r="CD10" s="69"/>
      <c r="CE10" s="69"/>
      <c r="CF10" s="69"/>
      <c r="CG10" s="69"/>
      <c r="CH10" s="69"/>
      <c r="CI10" s="69"/>
      <c r="CJ10" s="69"/>
      <c r="CK10" s="69"/>
      <c r="CL10" s="69"/>
      <c r="CM10" s="69"/>
      <c r="CN10" s="69"/>
      <c r="CO10" s="69"/>
      <c r="CP10" s="69"/>
      <c r="CQ10" s="69"/>
      <c r="CR10" s="69"/>
      <c r="CS10" s="69"/>
      <c r="CT10" s="69"/>
      <c r="CU10" s="69"/>
      <c r="CV10" s="69"/>
      <c r="CW10" s="69"/>
    </row>
    <row r="11" spans="1:101" ht="15" customHeight="1" x14ac:dyDescent="0.25">
      <c r="C11" s="69"/>
      <c r="D11" s="464" t="s">
        <v>277</v>
      </c>
      <c r="E11" s="464"/>
      <c r="F11" s="465"/>
      <c r="G11" s="432" t="s">
        <v>278</v>
      </c>
      <c r="H11" s="434"/>
      <c r="I11" s="434"/>
      <c r="J11" s="434"/>
      <c r="K11" s="434"/>
      <c r="L11" s="429" t="str">
        <f>IF(AND('Mapa final'!$S$15="Muy Alta",'Mapa final'!$W$15="Leve"),CONCATENATE("R",'Mapa final'!$A$15),"")</f>
        <v/>
      </c>
      <c r="M11" s="430"/>
      <c r="N11" s="430" t="str">
        <f>IF(AND('Mapa final'!$S$15="Muy Alta",'Mapa final'!$W$15="Leve"),CONCATENATE("R",'Mapa final'!$A$15),"")</f>
        <v/>
      </c>
      <c r="O11" s="430"/>
      <c r="P11" s="430" t="str">
        <f>IF(AND('Mapa final'!$S$15="Muy Alta",'Mapa final'!$W$15="Leve"),CONCATENATE("R",'Mapa final'!$A$15),"")</f>
        <v/>
      </c>
      <c r="Q11" s="431"/>
      <c r="R11" s="429" t="str">
        <f>IF(AND('Mapa final'!$S$15="Muy Alta",'Mapa final'!$W$15="Menor"),CONCATENATE("R",'Mapa final'!$A$15),"")</f>
        <v/>
      </c>
      <c r="S11" s="430"/>
      <c r="T11" s="430" t="str">
        <f>IF(AND('Mapa final'!$S$16="Muy Alta",'Mapa final'!$W$16="Menor"),CONCATENATE("R",'Mapa final'!$A$16),"")</f>
        <v/>
      </c>
      <c r="U11" s="430"/>
      <c r="V11" s="430" t="str">
        <f>IF(AND('Mapa final'!$S$18="Muy Alta",'Mapa final'!$W$18="Menor"),CONCATENATE("R",'Mapa final'!$A$18),"")</f>
        <v/>
      </c>
      <c r="W11" s="431"/>
      <c r="X11" s="429" t="str">
        <f>IF(AND('Mapa final'!$S$15="Muy Alta",'Mapa final'!$W$15="Moderado"),CONCATENATE("R",'Mapa final'!$A$15),"")</f>
        <v/>
      </c>
      <c r="Y11" s="430"/>
      <c r="Z11" s="430" t="str">
        <f>IF(AND('Mapa final'!S$16="Muy Alta",'Mapa final'!$W$16="Moderado"),CONCATENATE("R",'Mapa final'!$A$16),"")</f>
        <v/>
      </c>
      <c r="AA11" s="430"/>
      <c r="AB11" s="430" t="str">
        <f>IF(AND('Mapa final'!$S$18="Muy Alta",'Mapa final'!$W$18="Moderado"),CONCATENATE("R",'Mapa final'!$A$18),"")</f>
        <v/>
      </c>
      <c r="AC11" s="431"/>
      <c r="AD11" s="429" t="str">
        <f>IF(AND('Mapa final'!$S$15="Muy Alta",'Mapa final'!$W$15="Mayor"),CONCATENATE("R",'Mapa final'!$A$15),"")</f>
        <v/>
      </c>
      <c r="AE11" s="430"/>
      <c r="AF11" s="430" t="str">
        <f>IF(AND('Mapa final'!$S$16="Muy Alta",'Mapa final'!$W$16="Mayor"),CONCATENATE("R",'Mapa final'!$A$16),"")</f>
        <v/>
      </c>
      <c r="AG11" s="430"/>
      <c r="AH11" s="430" t="str">
        <f>IF(AND('Mapa final'!$S$18="Muy Alta",'Mapa final'!$W$18="Mayor"),CONCATENATE("R",'Mapa final'!$A$18),"")</f>
        <v/>
      </c>
      <c r="AI11" s="431"/>
      <c r="AJ11" s="420" t="str">
        <f>IF(AND('Mapa final'!$S$15="Muy Alta",'Mapa final'!$W$15="Catastrófico"),CONCATENATE("R",'Mapa final'!$A$15),"")</f>
        <v/>
      </c>
      <c r="AK11" s="421"/>
      <c r="AL11" s="421" t="str">
        <f>IF(AND('Mapa final'!$S$16="Muy Alta",'Mapa final'!$W$16="Catastrófico"),CONCATENATE("R",'Mapa final'!$A$16),"")</f>
        <v/>
      </c>
      <c r="AM11" s="421"/>
      <c r="AN11" s="421" t="str">
        <f>IF(AND('Mapa final'!$S$18="Muy Alta",'Mapa final'!$N$18="Catastrófico"),CONCATENATE("R",'Mapa final'!$A$18),"")</f>
        <v/>
      </c>
      <c r="AO11" s="422"/>
      <c r="AQ11" s="466" t="s">
        <v>279</v>
      </c>
      <c r="AR11" s="467"/>
      <c r="AS11" s="467"/>
      <c r="AT11" s="467"/>
      <c r="AU11" s="467"/>
      <c r="AV11" s="468"/>
      <c r="AW11" s="69"/>
      <c r="AX11" s="69"/>
      <c r="AY11" s="69"/>
      <c r="AZ11" s="69"/>
      <c r="BA11" s="69"/>
      <c r="BB11" s="69"/>
      <c r="BC11" s="69"/>
      <c r="BD11" s="69"/>
      <c r="BE11" s="69"/>
      <c r="BF11" s="69"/>
      <c r="BG11" s="69"/>
      <c r="BH11" s="69"/>
      <c r="BI11" s="69"/>
      <c r="BJ11" s="69"/>
      <c r="BK11" s="69"/>
      <c r="BL11" s="69"/>
      <c r="BM11" s="69"/>
      <c r="BN11" s="69"/>
      <c r="BO11" s="69"/>
      <c r="BP11" s="69"/>
      <c r="BQ11" s="69"/>
      <c r="BR11" s="69"/>
      <c r="BS11" s="69"/>
      <c r="BT11" s="69"/>
      <c r="BU11" s="69"/>
      <c r="BV11" s="69"/>
      <c r="BW11" s="69"/>
      <c r="BX11" s="69"/>
      <c r="BY11" s="69"/>
      <c r="BZ11" s="69"/>
      <c r="CA11" s="69"/>
      <c r="CB11" s="69"/>
      <c r="CC11" s="69"/>
      <c r="CD11" s="69"/>
    </row>
    <row r="12" spans="1:101" ht="15" customHeight="1" x14ac:dyDescent="0.25">
      <c r="C12" s="69"/>
      <c r="D12" s="464"/>
      <c r="E12" s="464"/>
      <c r="F12" s="465"/>
      <c r="G12" s="436"/>
      <c r="H12" s="437"/>
      <c r="I12" s="437"/>
      <c r="J12" s="437"/>
      <c r="K12" s="437"/>
      <c r="L12" s="423"/>
      <c r="M12" s="424"/>
      <c r="N12" s="424"/>
      <c r="O12" s="424"/>
      <c r="P12" s="424"/>
      <c r="Q12" s="425"/>
      <c r="R12" s="423"/>
      <c r="S12" s="424"/>
      <c r="T12" s="424"/>
      <c r="U12" s="424"/>
      <c r="V12" s="424"/>
      <c r="W12" s="425"/>
      <c r="X12" s="423"/>
      <c r="Y12" s="424"/>
      <c r="Z12" s="424"/>
      <c r="AA12" s="424"/>
      <c r="AB12" s="424"/>
      <c r="AC12" s="425"/>
      <c r="AD12" s="423"/>
      <c r="AE12" s="424"/>
      <c r="AF12" s="424"/>
      <c r="AG12" s="424"/>
      <c r="AH12" s="424"/>
      <c r="AI12" s="425"/>
      <c r="AJ12" s="414"/>
      <c r="AK12" s="415"/>
      <c r="AL12" s="415"/>
      <c r="AM12" s="415"/>
      <c r="AN12" s="415"/>
      <c r="AO12" s="416"/>
      <c r="AP12" s="69"/>
      <c r="AQ12" s="469"/>
      <c r="AR12" s="470"/>
      <c r="AS12" s="470"/>
      <c r="AT12" s="470"/>
      <c r="AU12" s="470"/>
      <c r="AV12" s="471"/>
      <c r="AW12" s="69"/>
      <c r="AX12" s="69"/>
      <c r="AY12" s="69"/>
      <c r="AZ12" s="69"/>
      <c r="BA12" s="69"/>
      <c r="BB12" s="69"/>
      <c r="BC12" s="69"/>
      <c r="BD12" s="69"/>
      <c r="BE12" s="69"/>
      <c r="BF12" s="69"/>
      <c r="BG12" s="69"/>
      <c r="BH12" s="69"/>
      <c r="BI12" s="69"/>
      <c r="BJ12" s="69"/>
      <c r="BK12" s="69"/>
      <c r="BL12" s="69"/>
      <c r="BM12" s="69"/>
      <c r="BN12" s="69"/>
      <c r="BO12" s="69"/>
      <c r="BP12" s="69"/>
      <c r="BQ12" s="69"/>
      <c r="BR12" s="69"/>
      <c r="BS12" s="69"/>
      <c r="BT12" s="69"/>
      <c r="BU12" s="69"/>
      <c r="BV12" s="69"/>
      <c r="BW12" s="69"/>
      <c r="BX12" s="69"/>
      <c r="BY12" s="69"/>
      <c r="BZ12" s="69"/>
      <c r="CA12" s="69"/>
      <c r="CB12" s="69"/>
      <c r="CC12" s="69"/>
      <c r="CD12" s="69"/>
    </row>
    <row r="13" spans="1:101" ht="15" customHeight="1" x14ac:dyDescent="0.25">
      <c r="C13" s="69"/>
      <c r="D13" s="464"/>
      <c r="E13" s="464"/>
      <c r="F13" s="465"/>
      <c r="G13" s="436"/>
      <c r="H13" s="437"/>
      <c r="I13" s="437"/>
      <c r="J13" s="437"/>
      <c r="K13" s="437"/>
      <c r="L13" s="423" t="str">
        <f>IF(AND('Mapa final'!$S$15="Muy Alta",'Mapa final'!$W$15="Leve"),CONCATENATE("R",'Mapa final'!$A$15),"")</f>
        <v/>
      </c>
      <c r="M13" s="424"/>
      <c r="N13" s="424" t="str">
        <f>IF(AND('Mapa final'!$S$15="Muy Alta",'Mapa final'!$W$15="Leve"),CONCATENATE("R",'Mapa final'!$A$15),"")</f>
        <v/>
      </c>
      <c r="O13" s="424"/>
      <c r="P13" s="424" t="str">
        <f>IF(AND('Mapa final'!$S$15="Muy Alta",'Mapa final'!$W$15="Leve"),CONCATENATE("R",'Mapa final'!$A$15),"")</f>
        <v/>
      </c>
      <c r="Q13" s="425"/>
      <c r="R13" s="423" t="str">
        <f>IF(AND('Mapa final'!$S$17="Muy Alta",'Mapa final'!$W$17="Menor"),CONCATENATE("R",'Mapa final'!$A$17),"")</f>
        <v/>
      </c>
      <c r="S13" s="424"/>
      <c r="T13" s="424" t="str">
        <f>IF(AND('Mapa final'!$LU$22="Muy Alta",'Mapa final'!$W$22="Menor"),CONCATENATE("R",'Mapa final'!$A$22),"")</f>
        <v/>
      </c>
      <c r="U13" s="424"/>
      <c r="V13" s="424" t="str">
        <f>IF(AND('Mapa final'!$S$18="Muy Alta",'Mapa final'!$W$18="Menor"),CONCATENATE("R",'Mapa final'!$A$18),"")</f>
        <v/>
      </c>
      <c r="W13" s="425"/>
      <c r="X13" s="423" t="str">
        <f>IF(AND('Mapa final'!$S$17="Muy Alta",'Mapa final'!$W$17="Moderado"),CONCATENATE("R",'Mapa final'!$A$17),"")</f>
        <v/>
      </c>
      <c r="Y13" s="424"/>
      <c r="Z13" s="424" t="str">
        <f>IF(AND('Mapa final'!$S$22="Muy Alta",'Mapa final'!$W$22="Moderado"),CONCATENATE("R",'Mapa final'!$A$22),"")</f>
        <v/>
      </c>
      <c r="AA13" s="424"/>
      <c r="AB13" s="424" t="str">
        <f>IF(AND('Mapa final'!$S$18="Muy Alta",'Mapa final'!$W$18="Moderado"),CONCATENATE("R",'Mapa final'!$A$18),"")</f>
        <v/>
      </c>
      <c r="AC13" s="425"/>
      <c r="AD13" s="423" t="str">
        <f>IF(AND('Mapa final'!$S$17="Muy Alta",'Mapa final'!$W$17="Mayor"),CONCATENATE("R",'Mapa final'!$A$17),"")</f>
        <v/>
      </c>
      <c r="AE13" s="424"/>
      <c r="AF13" s="424" t="str">
        <f>IF(AND('Mapa final'!$S$22="Muy Alta",'Mapa final'!$W$22="Mayor"),CONCATENATE("R",'Mapa final'!$A$22),"")</f>
        <v/>
      </c>
      <c r="AG13" s="424"/>
      <c r="AH13" s="424" t="str">
        <f>IF(AND('Mapa final'!$S$18="Muy Alta",'Mapa final'!$W$18="Mayor"),CONCATENATE("R",'Mapa final'!$A$18),"")</f>
        <v/>
      </c>
      <c r="AI13" s="425"/>
      <c r="AJ13" s="414" t="str">
        <f>IF(AND('Mapa final'!$S$17="Muy Alta",'Mapa final'!$W$17="Catastrófico"),CONCATENATE("R",'Mapa final'!$A$17),"")</f>
        <v/>
      </c>
      <c r="AK13" s="415"/>
      <c r="AL13" s="415" t="str">
        <f>IF(AND('Mapa final'!$S$22="Muy Alta",'Mapa final'!$W$22="Catastrófico"),CONCATENATE("R",'Mapa final'!$A$22),"")</f>
        <v/>
      </c>
      <c r="AM13" s="415"/>
      <c r="AN13" s="415" t="str">
        <f>IF(AND('Mapa final'!$S$18="Muy Alta",'Mapa final'!$N$18="Catastrófico"),CONCATENATE("R",'Mapa final'!$A$18),"")</f>
        <v/>
      </c>
      <c r="AO13" s="416"/>
      <c r="AP13" s="69"/>
      <c r="AQ13" s="469"/>
      <c r="AR13" s="470"/>
      <c r="AS13" s="470"/>
      <c r="AT13" s="470"/>
      <c r="AU13" s="470"/>
      <c r="AV13" s="471"/>
      <c r="AW13" s="69"/>
      <c r="AX13" s="69"/>
      <c r="AY13" s="69"/>
      <c r="AZ13" s="69"/>
      <c r="BA13" s="69"/>
      <c r="BB13" s="69"/>
      <c r="BC13" s="69"/>
      <c r="BD13" s="69"/>
      <c r="BE13" s="69"/>
      <c r="BF13" s="69"/>
      <c r="BG13" s="69"/>
      <c r="BH13" s="69"/>
      <c r="BI13" s="69"/>
      <c r="BJ13" s="69"/>
      <c r="BK13" s="69"/>
      <c r="BL13" s="69"/>
      <c r="BM13" s="69"/>
      <c r="BN13" s="69"/>
      <c r="BO13" s="69"/>
      <c r="BP13" s="69"/>
      <c r="BQ13" s="69"/>
      <c r="BR13" s="69"/>
      <c r="BS13" s="69"/>
      <c r="BT13" s="69"/>
      <c r="BU13" s="69"/>
      <c r="BV13" s="69"/>
      <c r="BW13" s="69"/>
      <c r="BX13" s="69"/>
      <c r="BY13" s="69"/>
      <c r="BZ13" s="69"/>
      <c r="CA13" s="69"/>
      <c r="CB13" s="69"/>
      <c r="CC13" s="69"/>
      <c r="CD13" s="69"/>
    </row>
    <row r="14" spans="1:101" ht="15" customHeight="1" x14ac:dyDescent="0.25">
      <c r="C14" s="69"/>
      <c r="D14" s="464"/>
      <c r="E14" s="464"/>
      <c r="F14" s="465"/>
      <c r="G14" s="436"/>
      <c r="H14" s="437"/>
      <c r="I14" s="437"/>
      <c r="J14" s="437"/>
      <c r="K14" s="437"/>
      <c r="L14" s="423"/>
      <c r="M14" s="424"/>
      <c r="N14" s="424"/>
      <c r="O14" s="424"/>
      <c r="P14" s="424"/>
      <c r="Q14" s="425"/>
      <c r="R14" s="423"/>
      <c r="S14" s="424"/>
      <c r="T14" s="424"/>
      <c r="U14" s="424"/>
      <c r="V14" s="424"/>
      <c r="W14" s="425"/>
      <c r="X14" s="423"/>
      <c r="Y14" s="424"/>
      <c r="Z14" s="424"/>
      <c r="AA14" s="424"/>
      <c r="AB14" s="424"/>
      <c r="AC14" s="425"/>
      <c r="AD14" s="423"/>
      <c r="AE14" s="424"/>
      <c r="AF14" s="424"/>
      <c r="AG14" s="424"/>
      <c r="AH14" s="424"/>
      <c r="AI14" s="425"/>
      <c r="AJ14" s="414"/>
      <c r="AK14" s="415"/>
      <c r="AL14" s="415"/>
      <c r="AM14" s="415"/>
      <c r="AN14" s="415"/>
      <c r="AO14" s="416"/>
      <c r="AP14" s="69"/>
      <c r="AQ14" s="469"/>
      <c r="AR14" s="470"/>
      <c r="AS14" s="470"/>
      <c r="AT14" s="470"/>
      <c r="AU14" s="470"/>
      <c r="AV14" s="471"/>
      <c r="AW14" s="69"/>
      <c r="AX14" s="69"/>
      <c r="AY14" s="69"/>
      <c r="AZ14" s="69"/>
      <c r="BA14" s="69"/>
      <c r="BB14" s="69"/>
      <c r="BC14" s="69"/>
      <c r="BD14" s="69"/>
      <c r="BE14" s="69"/>
      <c r="BF14" s="69"/>
      <c r="BG14" s="69"/>
      <c r="BH14" s="69"/>
      <c r="BI14" s="69"/>
      <c r="BJ14" s="69"/>
      <c r="BK14" s="69"/>
      <c r="BL14" s="69"/>
      <c r="BM14" s="69"/>
      <c r="BN14" s="69"/>
      <c r="BO14" s="69"/>
      <c r="BP14" s="69"/>
      <c r="BQ14" s="69"/>
      <c r="BR14" s="69"/>
      <c r="BS14" s="69"/>
      <c r="BT14" s="69"/>
      <c r="BU14" s="69"/>
      <c r="BV14" s="69"/>
      <c r="BW14" s="69"/>
      <c r="BX14" s="69"/>
      <c r="BY14" s="69"/>
      <c r="BZ14" s="69"/>
      <c r="CA14" s="69"/>
      <c r="CB14" s="69"/>
      <c r="CC14" s="69"/>
      <c r="CD14" s="69"/>
    </row>
    <row r="15" spans="1:101" ht="15" customHeight="1" x14ac:dyDescent="0.25">
      <c r="C15" s="69"/>
      <c r="D15" s="464"/>
      <c r="E15" s="464"/>
      <c r="F15" s="465"/>
      <c r="G15" s="436"/>
      <c r="H15" s="437"/>
      <c r="I15" s="437"/>
      <c r="J15" s="437"/>
      <c r="K15" s="437"/>
      <c r="L15" s="423" t="str">
        <f>IF(AND('Mapa final'!$S$15="Muy Alta",'Mapa final'!$W$15="Leve"),CONCATENATE("R",'Mapa final'!$A$15),"")</f>
        <v/>
      </c>
      <c r="M15" s="424"/>
      <c r="N15" s="424" t="str">
        <f>IF(AND('Mapa final'!$S$15="Muy Alta",'Mapa final'!$W$15="Leve"),CONCATENATE("R",'Mapa final'!$A$15),"")</f>
        <v/>
      </c>
      <c r="O15" s="424"/>
      <c r="P15" s="424" t="str">
        <f>IF(AND('Mapa final'!$S$15="Muy Alta",'Mapa final'!$W$15="Leve"),CONCATENATE("R",'Mapa final'!$A$15),"")</f>
        <v/>
      </c>
      <c r="Q15" s="425"/>
      <c r="R15" s="423" t="str">
        <f>IF(AND('Mapa final'!$S$21="Muy Alta",'Mapa final'!$W$21="Menor"),CONCATENATE("R",'Mapa final'!$A$21),"")</f>
        <v/>
      </c>
      <c r="S15" s="424"/>
      <c r="T15" s="424" t="str">
        <f>IF(AND('Mapa final'!$LU$22="Muy Alta",'Mapa final'!$W$22="Menor"),CONCATENATE("R",'Mapa final'!$A$22),"")</f>
        <v/>
      </c>
      <c r="U15" s="424"/>
      <c r="V15" s="424" t="str">
        <f>IF(AND('Mapa final'!$S$23="Muy Alta",'Mapa final'!$W$23="Menor"),CONCATENATE("R",'Mapa final'!$A$23),"")</f>
        <v/>
      </c>
      <c r="W15" s="425"/>
      <c r="X15" s="423" t="str">
        <f>IF(AND('Mapa final'!$S$21="Muy Alta",'Mapa final'!$W$21="Moderado"),CONCATENATE("R",'Mapa final'!$A$21),"")</f>
        <v/>
      </c>
      <c r="Y15" s="424"/>
      <c r="Z15" s="424" t="str">
        <f>IF(AND('Mapa final'!$S$22="Muy Alta",'Mapa final'!$W$22="Moderado"),CONCATENATE("R",'Mapa final'!$A$22),"")</f>
        <v/>
      </c>
      <c r="AA15" s="424"/>
      <c r="AB15" s="424" t="str">
        <f>IF(AND('Mapa final'!$S$23="Muy Alta",'Mapa final'!$W$23="Moderado"),CONCATENATE("R",'Mapa final'!$A$23),"")</f>
        <v/>
      </c>
      <c r="AC15" s="425"/>
      <c r="AD15" s="423" t="str">
        <f>IF(AND('Mapa final'!$S$21="Muy Alta",'Mapa final'!$W$21="Mayor"),CONCATENATE("R",'Mapa final'!$A$21),"")</f>
        <v/>
      </c>
      <c r="AE15" s="424"/>
      <c r="AF15" s="424" t="str">
        <f>IF(AND('Mapa final'!$S$22="Muy Alta",'Mapa final'!$W$22="Mayor"),CONCATENATE("R",'Mapa final'!$A$22),"")</f>
        <v/>
      </c>
      <c r="AG15" s="424"/>
      <c r="AH15" s="424" t="str">
        <f>IF(AND('Mapa final'!$S$23="Muy Alta",'Mapa final'!$W$23="Mayor"),CONCATENATE("R",'Mapa final'!$A$23),"")</f>
        <v/>
      </c>
      <c r="AI15" s="425"/>
      <c r="AJ15" s="414" t="str">
        <f>IF(AND('Mapa final'!$S$21="Muy Alta",'Mapa final'!$W$21="Catastrófico"),CONCATENATE("R",'Mapa final'!$A$21),"")</f>
        <v/>
      </c>
      <c r="AK15" s="415"/>
      <c r="AL15" s="415" t="str">
        <f>IF(AND('Mapa final'!$S$22="Muy Alta",'Mapa final'!$W$22="Catastrófico"),CONCATENATE("R",'Mapa final'!$A$22),"")</f>
        <v/>
      </c>
      <c r="AM15" s="415"/>
      <c r="AN15" s="415" t="str">
        <f>IF(AND('Mapa final'!$S$23="Muy Alta",'Mapa final'!$W$23="Catastrófico"),CONCATENATE("R",'Mapa final'!$A$23),"")</f>
        <v/>
      </c>
      <c r="AO15" s="416"/>
      <c r="AP15" s="69"/>
      <c r="AQ15" s="469"/>
      <c r="AR15" s="470"/>
      <c r="AS15" s="470"/>
      <c r="AT15" s="470"/>
      <c r="AU15" s="470"/>
      <c r="AV15" s="471"/>
      <c r="AW15" s="69"/>
      <c r="AX15" s="69"/>
      <c r="AY15" s="69"/>
      <c r="AZ15" s="69"/>
      <c r="BA15" s="69"/>
      <c r="BB15" s="69"/>
      <c r="BC15" s="69"/>
      <c r="BD15" s="69"/>
      <c r="BE15" s="69"/>
      <c r="BF15" s="69"/>
      <c r="BG15" s="69"/>
      <c r="BH15" s="69"/>
      <c r="BI15" s="69"/>
      <c r="BJ15" s="69"/>
      <c r="BK15" s="69"/>
      <c r="BL15" s="69"/>
      <c r="BM15" s="69"/>
      <c r="BN15" s="69"/>
      <c r="BO15" s="69"/>
      <c r="BP15" s="69"/>
      <c r="BQ15" s="69"/>
      <c r="BR15" s="69"/>
      <c r="BS15" s="69"/>
      <c r="BT15" s="69"/>
      <c r="BU15" s="69"/>
      <c r="BV15" s="69"/>
      <c r="BW15" s="69"/>
      <c r="BX15" s="69"/>
      <c r="BY15" s="69"/>
      <c r="BZ15" s="69"/>
      <c r="CA15" s="69"/>
      <c r="CB15" s="69"/>
      <c r="CC15" s="69"/>
      <c r="CD15" s="69"/>
    </row>
    <row r="16" spans="1:101" ht="15" customHeight="1" x14ac:dyDescent="0.25">
      <c r="C16" s="69"/>
      <c r="D16" s="464"/>
      <c r="E16" s="464"/>
      <c r="F16" s="465"/>
      <c r="G16" s="436"/>
      <c r="H16" s="437"/>
      <c r="I16" s="437"/>
      <c r="J16" s="437"/>
      <c r="K16" s="437"/>
      <c r="L16" s="423"/>
      <c r="M16" s="424"/>
      <c r="N16" s="424"/>
      <c r="O16" s="424"/>
      <c r="P16" s="424"/>
      <c r="Q16" s="425"/>
      <c r="R16" s="423"/>
      <c r="S16" s="424"/>
      <c r="T16" s="424"/>
      <c r="U16" s="424"/>
      <c r="V16" s="424"/>
      <c r="W16" s="425"/>
      <c r="X16" s="423"/>
      <c r="Y16" s="424"/>
      <c r="Z16" s="424"/>
      <c r="AA16" s="424"/>
      <c r="AB16" s="424"/>
      <c r="AC16" s="425"/>
      <c r="AD16" s="423"/>
      <c r="AE16" s="424"/>
      <c r="AF16" s="424"/>
      <c r="AG16" s="424"/>
      <c r="AH16" s="424"/>
      <c r="AI16" s="425"/>
      <c r="AJ16" s="414"/>
      <c r="AK16" s="415"/>
      <c r="AL16" s="415"/>
      <c r="AM16" s="415"/>
      <c r="AN16" s="415"/>
      <c r="AO16" s="416"/>
      <c r="AP16" s="69"/>
      <c r="AQ16" s="469"/>
      <c r="AR16" s="470"/>
      <c r="AS16" s="470"/>
      <c r="AT16" s="470"/>
      <c r="AU16" s="470"/>
      <c r="AV16" s="471"/>
      <c r="AW16" s="69"/>
      <c r="AX16" s="69"/>
      <c r="AY16" s="69"/>
      <c r="AZ16" s="69"/>
      <c r="BA16" s="69"/>
      <c r="BB16" s="69"/>
      <c r="BC16" s="69"/>
      <c r="BD16" s="69"/>
      <c r="BE16" s="69"/>
      <c r="BF16" s="69"/>
      <c r="BG16" s="69"/>
      <c r="BH16" s="69"/>
      <c r="BI16" s="69"/>
      <c r="BJ16" s="69"/>
      <c r="BK16" s="69"/>
      <c r="BL16" s="69"/>
      <c r="BM16" s="69"/>
      <c r="BN16" s="69"/>
      <c r="BO16" s="69"/>
      <c r="BP16" s="69"/>
      <c r="BQ16" s="69"/>
      <c r="BR16" s="69"/>
      <c r="BS16" s="69"/>
      <c r="BT16" s="69"/>
      <c r="BU16" s="69"/>
      <c r="BV16" s="69"/>
      <c r="BW16" s="69"/>
      <c r="BX16" s="69"/>
      <c r="BY16" s="69"/>
      <c r="BZ16" s="69"/>
      <c r="CA16" s="69"/>
      <c r="CB16" s="69"/>
      <c r="CC16" s="69"/>
      <c r="CD16" s="69"/>
    </row>
    <row r="17" spans="3:82" ht="15" customHeight="1" x14ac:dyDescent="0.25">
      <c r="C17" s="69"/>
      <c r="D17" s="464"/>
      <c r="E17" s="464"/>
      <c r="F17" s="465"/>
      <c r="G17" s="436"/>
      <c r="H17" s="437"/>
      <c r="I17" s="437"/>
      <c r="J17" s="437"/>
      <c r="K17" s="437"/>
      <c r="L17" s="423" t="str">
        <f>IF(AND('Mapa final'!$S$15="Muy Alta",'Mapa final'!$W$15="Leve"),CONCATENATE("R",'Mapa final'!$A$15),"")</f>
        <v/>
      </c>
      <c r="M17" s="424"/>
      <c r="N17" s="424" t="str">
        <f>IF(AND('Mapa final'!$S$15="Muy Alta",'Mapa final'!$W$15="Leve"),CONCATENATE("R",'Mapa final'!$A$15),"")</f>
        <v/>
      </c>
      <c r="O17" s="424"/>
      <c r="P17" s="424" t="str">
        <f>IF(AND('Mapa final'!$S$15="Muy Alta",'Mapa final'!$W$15="Leve"),CONCATENATE("R",'Mapa final'!$A$15),"")</f>
        <v/>
      </c>
      <c r="Q17" s="425"/>
      <c r="R17" s="423" t="str">
        <f>IF(AND('Mapa final'!$S$24="Muy Alta",'Mapa final'!$W$24="Menor"),CONCATENATE("R",'Mapa final'!$A$24),"")</f>
        <v/>
      </c>
      <c r="S17" s="424"/>
      <c r="T17" s="424" t="str">
        <f>IF(AND('Mapa final'!$S$25="Muy Alta",'Mapa final'!$W$25="Menor"),CONCATENATE("R",'Mapa final'!$A$25),"")</f>
        <v/>
      </c>
      <c r="U17" s="424"/>
      <c r="V17" s="424" t="str">
        <f>IF(AND('Mapa final'!$S$26="Muy Alta",'Mapa final'!$W$26="Menor"),CONCATENATE("R",'Mapa final'!$A$26),"")</f>
        <v/>
      </c>
      <c r="W17" s="425"/>
      <c r="X17" s="423" t="str">
        <f>IF(AND('Mapa final'!$S$24="Muy Alta",'Mapa final'!$W$24="Moderado"),CONCATENATE("R",'Mapa final'!$A$24),"")</f>
        <v/>
      </c>
      <c r="Y17" s="424"/>
      <c r="Z17" s="424" t="str">
        <f>IF(AND('Mapa final'!$S$25="Muy Alta",'Mapa final'!$W$25="Moderado"),CONCATENATE("R",'Mapa final'!$A$25),"")</f>
        <v/>
      </c>
      <c r="AA17" s="424"/>
      <c r="AB17" s="424" t="str">
        <f>IF(AND('Mapa final'!$S$26="Muy Alta",'Mapa final'!$W$26="Moderado"),CONCATENATE("R",'Mapa final'!$A$26),"")</f>
        <v/>
      </c>
      <c r="AC17" s="425"/>
      <c r="AD17" s="423" t="str">
        <f>IF(AND('Mapa final'!$S$24="Muy Alta",'Mapa final'!$W$24="Mayor"),CONCATENATE("R",'Mapa final'!$A$24),"")</f>
        <v/>
      </c>
      <c r="AE17" s="424"/>
      <c r="AF17" s="424" t="str">
        <f>IF(AND('Mapa final'!$S$25="Muy Alta",'Mapa final'!$W$25="Mayor"),CONCATENATE("R",'Mapa final'!$A$25),"")</f>
        <v/>
      </c>
      <c r="AG17" s="424"/>
      <c r="AH17" s="424" t="str">
        <f>IF(AND('Mapa final'!$S$26="Muy Alta",'Mapa final'!$W$26="Mayor"),CONCATENATE("R",'Mapa final'!$A$26),"")</f>
        <v/>
      </c>
      <c r="AI17" s="425"/>
      <c r="AJ17" s="414" t="str">
        <f>IF(AND('Mapa final'!$S$24="Muy Alta",'Mapa final'!$W$24="Catastrófico"),CONCATENATE("R",'Mapa final'!$A$24),"")</f>
        <v/>
      </c>
      <c r="AK17" s="415"/>
      <c r="AL17" s="415" t="str">
        <f>IF(AND('Mapa final'!$S$25="Muy Alta",'Mapa final'!$W$25="Catastrófico"),CONCATENATE("R",'Mapa final'!$A$25),"")</f>
        <v/>
      </c>
      <c r="AM17" s="415"/>
      <c r="AN17" s="415" t="str">
        <f>IF(AND('Mapa final'!$S$26="Muy Alta",'Mapa final'!$W$26="Catastrófico"),CONCATENATE("R",'Mapa final'!$A$26),"")</f>
        <v/>
      </c>
      <c r="AO17" s="416"/>
      <c r="AP17" s="69"/>
      <c r="AQ17" s="469"/>
      <c r="AR17" s="470"/>
      <c r="AS17" s="470"/>
      <c r="AT17" s="470"/>
      <c r="AU17" s="470"/>
      <c r="AV17" s="471"/>
      <c r="AW17" s="69"/>
      <c r="AX17" s="69"/>
      <c r="AY17" s="69"/>
      <c r="AZ17" s="69"/>
      <c r="BA17" s="69"/>
      <c r="BB17" s="69"/>
      <c r="BC17" s="69"/>
      <c r="BD17" s="69"/>
      <c r="BE17" s="69"/>
      <c r="BF17" s="69"/>
      <c r="BG17" s="69"/>
      <c r="BH17" s="69"/>
      <c r="BI17" s="69"/>
      <c r="BJ17" s="69"/>
      <c r="BK17" s="69"/>
      <c r="BL17" s="69"/>
      <c r="BM17" s="69"/>
      <c r="BN17" s="69"/>
      <c r="BO17" s="69"/>
      <c r="BP17" s="69"/>
      <c r="BQ17" s="69"/>
      <c r="BR17" s="69"/>
      <c r="BS17" s="69"/>
      <c r="BT17" s="69"/>
      <c r="BU17" s="69"/>
      <c r="BV17" s="69"/>
      <c r="BW17" s="69"/>
      <c r="BX17" s="69"/>
      <c r="BY17" s="69"/>
      <c r="BZ17" s="69"/>
      <c r="CA17" s="69"/>
      <c r="CB17" s="69"/>
      <c r="CC17" s="69"/>
      <c r="CD17" s="69"/>
    </row>
    <row r="18" spans="3:82" ht="15.75" customHeight="1" thickBot="1" x14ac:dyDescent="0.3">
      <c r="C18" s="69"/>
      <c r="D18" s="464"/>
      <c r="E18" s="464"/>
      <c r="F18" s="465"/>
      <c r="G18" s="439"/>
      <c r="H18" s="440"/>
      <c r="I18" s="440"/>
      <c r="J18" s="440"/>
      <c r="K18" s="440"/>
      <c r="L18" s="426"/>
      <c r="M18" s="427"/>
      <c r="N18" s="427"/>
      <c r="O18" s="427"/>
      <c r="P18" s="427"/>
      <c r="Q18" s="428"/>
      <c r="R18" s="426"/>
      <c r="S18" s="427"/>
      <c r="T18" s="427"/>
      <c r="U18" s="427"/>
      <c r="V18" s="427"/>
      <c r="W18" s="428"/>
      <c r="X18" s="426"/>
      <c r="Y18" s="427"/>
      <c r="Z18" s="427"/>
      <c r="AA18" s="427"/>
      <c r="AB18" s="427"/>
      <c r="AC18" s="428"/>
      <c r="AD18" s="426"/>
      <c r="AE18" s="427"/>
      <c r="AF18" s="427"/>
      <c r="AG18" s="427"/>
      <c r="AH18" s="427"/>
      <c r="AI18" s="428"/>
      <c r="AJ18" s="417"/>
      <c r="AK18" s="418"/>
      <c r="AL18" s="418"/>
      <c r="AM18" s="418"/>
      <c r="AN18" s="418"/>
      <c r="AO18" s="419"/>
      <c r="AP18" s="69"/>
      <c r="AQ18" s="472"/>
      <c r="AR18" s="473"/>
      <c r="AS18" s="473"/>
      <c r="AT18" s="473"/>
      <c r="AU18" s="473"/>
      <c r="AV18" s="474"/>
      <c r="AW18" s="69"/>
      <c r="AX18" s="69"/>
      <c r="AY18" s="69"/>
      <c r="AZ18" s="69"/>
      <c r="BA18" s="69"/>
      <c r="BB18" s="69"/>
      <c r="BC18" s="69"/>
      <c r="BD18" s="69"/>
      <c r="BE18" s="69"/>
      <c r="BF18" s="69"/>
      <c r="BG18" s="69"/>
      <c r="BH18" s="69"/>
      <c r="BI18" s="69"/>
      <c r="BJ18" s="69"/>
      <c r="BK18" s="69"/>
      <c r="BL18" s="69"/>
      <c r="BM18" s="69"/>
      <c r="BN18" s="69"/>
      <c r="BO18" s="69"/>
      <c r="BP18" s="69"/>
      <c r="BQ18" s="69"/>
      <c r="BR18" s="69"/>
      <c r="BS18" s="69"/>
      <c r="BT18" s="69"/>
      <c r="BU18" s="69"/>
      <c r="BV18" s="69"/>
      <c r="BW18" s="69"/>
      <c r="BX18" s="69"/>
      <c r="BY18" s="69"/>
      <c r="BZ18" s="69"/>
      <c r="CA18" s="69"/>
      <c r="CB18" s="69"/>
      <c r="CC18" s="69"/>
      <c r="CD18" s="69"/>
    </row>
    <row r="19" spans="3:82" ht="15" customHeight="1" x14ac:dyDescent="0.25">
      <c r="C19" s="69"/>
      <c r="D19" s="464"/>
      <c r="E19" s="464"/>
      <c r="F19" s="465"/>
      <c r="G19" s="432" t="s">
        <v>280</v>
      </c>
      <c r="H19" s="434"/>
      <c r="I19" s="434"/>
      <c r="J19" s="434"/>
      <c r="K19" s="434"/>
      <c r="L19" s="405" t="str">
        <f>IF(AND('Mapa final'!$S$15="Alta",'Mapa final'!$W$15="Leve"),CONCATENATE("R",'Mapa final'!$A$15),"")</f>
        <v/>
      </c>
      <c r="M19" s="406"/>
      <c r="N19" s="406" t="str">
        <f>IF(AND('Mapa final'!$N$16="Alta",'Mapa final'!$R$16="Leve"),CONCATENATE("R",'Mapa final'!$A$16),"")</f>
        <v/>
      </c>
      <c r="O19" s="406"/>
      <c r="P19" s="406" t="str">
        <f>IF(AND('Mapa final'!$N$18="Alta",'Mapa final'!$R$18="Leve"),CONCATENATE("R",'Mapa final'!$A$18),"")</f>
        <v/>
      </c>
      <c r="Q19" s="407"/>
      <c r="R19" s="411" t="str">
        <f>IF(AND('Mapa final'!$S$15="Alta",'Mapa final'!$W$15="Menor"),CONCATENATE("R",'Mapa final'!$A$15),"")</f>
        <v/>
      </c>
      <c r="S19" s="412"/>
      <c r="T19" s="412" t="str">
        <f>IF(AND('Mapa final'!$S$16="Alta",'Mapa final'!$W$16="Menor"),CONCATENATE("R",'Mapa final'!$A$16),"")</f>
        <v/>
      </c>
      <c r="U19" s="412"/>
      <c r="V19" s="412" t="str">
        <f>IF(AND('Mapa final'!$S$18="Alta",'Mapa final'!$W$18="Menor"),CONCATENATE("R",'Mapa final'!$A$18),"")</f>
        <v/>
      </c>
      <c r="W19" s="413"/>
      <c r="X19" s="429" t="str">
        <f>IF(AND('Mapa final'!$S$15="Alta",'Mapa final'!$W$15="Moderado"),CONCATENATE("R",'Mapa final'!$A$15),"")</f>
        <v/>
      </c>
      <c r="Y19" s="430"/>
      <c r="Z19" s="430" t="str">
        <f>IF(AND('Mapa final'!S$16="Alta",'Mapa final'!$W$16="Moderado"),CONCATENATE("R",'Mapa final'!$A$16),"")</f>
        <v/>
      </c>
      <c r="AA19" s="430"/>
      <c r="AB19" s="430" t="str">
        <f>IF(AND('Mapa final'!$S$18="Alta",'Mapa final'!$W$18="Moderado"),CONCATENATE("R",'Mapa final'!$A$18),"")</f>
        <v/>
      </c>
      <c r="AC19" s="431"/>
      <c r="AD19" s="429" t="str">
        <f>IF(AND('Mapa final'!$S$15="Alta",'Mapa final'!$W$15="Mayor"),CONCATENATE("R",'Mapa final'!$A$15),"")</f>
        <v/>
      </c>
      <c r="AE19" s="430"/>
      <c r="AF19" s="430" t="str">
        <f>IF(AND('Mapa final'!$S$16="Alta",'Mapa final'!$W$16="Mayor"),CONCATENATE("R",'Mapa final'!$A$16),"")</f>
        <v/>
      </c>
      <c r="AG19" s="430"/>
      <c r="AH19" s="430" t="str">
        <f>IF(AND('Mapa final'!$S$18="Alta",'Mapa final'!$W$18="Mayor"),CONCATENATE("R",'Mapa final'!$A$18),"")</f>
        <v/>
      </c>
      <c r="AI19" s="431"/>
      <c r="AJ19" s="420" t="str">
        <f>IF(AND('Mapa final'!$S$15="Alta",'Mapa final'!$W$15="Catastrófico"),CONCATENATE("R",'Mapa final'!$A$15),"")</f>
        <v/>
      </c>
      <c r="AK19" s="421"/>
      <c r="AL19" s="421" t="str">
        <f>IF(AND('Mapa final'!$S$16="Alta",'Mapa final'!$W$16="Catastrófico"),CONCATENATE("R",'Mapa final'!$A$16),"")</f>
        <v/>
      </c>
      <c r="AM19" s="421"/>
      <c r="AN19" s="421" t="str">
        <f>IF(AND('Mapa final'!$S$18="Alta",'Mapa final'!$N$18="Catastrófico"),CONCATENATE("R",'Mapa final'!$A$18),"")</f>
        <v/>
      </c>
      <c r="AO19" s="422"/>
      <c r="AP19" s="69"/>
      <c r="AQ19" s="475" t="s">
        <v>281</v>
      </c>
      <c r="AR19" s="476"/>
      <c r="AS19" s="476"/>
      <c r="AT19" s="476"/>
      <c r="AU19" s="476"/>
      <c r="AV19" s="477"/>
      <c r="AW19" s="69"/>
      <c r="AX19" s="69"/>
      <c r="AY19" s="69"/>
      <c r="AZ19" s="69"/>
      <c r="BA19" s="69"/>
      <c r="BB19" s="69"/>
      <c r="BC19" s="69"/>
      <c r="BD19" s="69"/>
      <c r="BE19" s="69"/>
      <c r="BF19" s="69"/>
      <c r="BG19" s="69"/>
      <c r="BH19" s="69"/>
      <c r="BI19" s="69"/>
      <c r="BJ19" s="69"/>
      <c r="BK19" s="69"/>
      <c r="BL19" s="69"/>
      <c r="BM19" s="69"/>
      <c r="BN19" s="69"/>
      <c r="BO19" s="69"/>
      <c r="BP19" s="69"/>
      <c r="BQ19" s="69"/>
      <c r="BR19" s="69"/>
      <c r="BS19" s="69"/>
      <c r="BT19" s="69"/>
      <c r="BU19" s="69"/>
      <c r="BV19" s="69"/>
      <c r="BW19" s="69"/>
      <c r="BX19" s="69"/>
      <c r="BY19" s="69"/>
      <c r="BZ19" s="69"/>
      <c r="CA19" s="69"/>
      <c r="CB19" s="69"/>
      <c r="CC19" s="69"/>
      <c r="CD19" s="69"/>
    </row>
    <row r="20" spans="3:82" ht="15" customHeight="1" x14ac:dyDescent="0.25">
      <c r="C20" s="69"/>
      <c r="D20" s="464"/>
      <c r="E20" s="464"/>
      <c r="F20" s="465"/>
      <c r="G20" s="436"/>
      <c r="H20" s="437"/>
      <c r="I20" s="437"/>
      <c r="J20" s="437"/>
      <c r="K20" s="437"/>
      <c r="L20" s="405"/>
      <c r="M20" s="406"/>
      <c r="N20" s="406"/>
      <c r="O20" s="406"/>
      <c r="P20" s="406"/>
      <c r="Q20" s="407"/>
      <c r="R20" s="405"/>
      <c r="S20" s="406"/>
      <c r="T20" s="406"/>
      <c r="U20" s="406"/>
      <c r="V20" s="406"/>
      <c r="W20" s="407"/>
      <c r="X20" s="423"/>
      <c r="Y20" s="424"/>
      <c r="Z20" s="424"/>
      <c r="AA20" s="424"/>
      <c r="AB20" s="424"/>
      <c r="AC20" s="425"/>
      <c r="AD20" s="423"/>
      <c r="AE20" s="424"/>
      <c r="AF20" s="424"/>
      <c r="AG20" s="424"/>
      <c r="AH20" s="424"/>
      <c r="AI20" s="425"/>
      <c r="AJ20" s="414"/>
      <c r="AK20" s="415"/>
      <c r="AL20" s="415"/>
      <c r="AM20" s="415"/>
      <c r="AN20" s="415"/>
      <c r="AO20" s="416"/>
      <c r="AP20" s="69"/>
      <c r="AQ20" s="478"/>
      <c r="AR20" s="479"/>
      <c r="AS20" s="479"/>
      <c r="AT20" s="479"/>
      <c r="AU20" s="479"/>
      <c r="AV20" s="480"/>
      <c r="AW20" s="69"/>
      <c r="AX20" s="69"/>
      <c r="AY20" s="69"/>
      <c r="AZ20" s="69"/>
      <c r="BA20" s="69"/>
      <c r="BB20" s="69"/>
      <c r="BC20" s="69"/>
      <c r="BD20" s="69"/>
      <c r="BE20" s="69"/>
      <c r="BF20" s="69"/>
      <c r="BG20" s="69"/>
      <c r="BH20" s="69"/>
      <c r="BI20" s="69"/>
      <c r="BJ20" s="69"/>
      <c r="BK20" s="69"/>
      <c r="BL20" s="69"/>
      <c r="BM20" s="69"/>
      <c r="BN20" s="69"/>
      <c r="BO20" s="69"/>
      <c r="BP20" s="69"/>
      <c r="BQ20" s="69"/>
      <c r="BR20" s="69"/>
      <c r="BS20" s="69"/>
      <c r="BT20" s="69"/>
      <c r="BU20" s="69"/>
      <c r="BV20" s="69"/>
      <c r="BW20" s="69"/>
      <c r="BX20" s="69"/>
      <c r="BY20" s="69"/>
      <c r="BZ20" s="69"/>
      <c r="CA20" s="69"/>
      <c r="CB20" s="69"/>
      <c r="CC20" s="69"/>
      <c r="CD20" s="69"/>
    </row>
    <row r="21" spans="3:82" ht="15" customHeight="1" x14ac:dyDescent="0.25">
      <c r="C21" s="69"/>
      <c r="D21" s="464"/>
      <c r="E21" s="464"/>
      <c r="F21" s="465"/>
      <c r="G21" s="436"/>
      <c r="H21" s="437"/>
      <c r="I21" s="437"/>
      <c r="J21" s="437"/>
      <c r="K21" s="437"/>
      <c r="L21" s="405" t="str">
        <f>IF(AND('Mapa final'!$S$17="Alta",'Mapa final'!$W$17="Leve"),CONCATENATE("R",'Mapa final'!$A$17),"")</f>
        <v/>
      </c>
      <c r="M21" s="406"/>
      <c r="N21" s="406" t="str">
        <f>IF(AND('Mapa final'!$N$22="Alta",'Mapa final'!$R$22="Leve"),CONCATENATE("R",'Mapa final'!$A$22),"")</f>
        <v/>
      </c>
      <c r="O21" s="406"/>
      <c r="P21" s="406" t="str">
        <f>IF(AND('Mapa final'!$N$18="Alta",'Mapa final'!$R$18="Leve"),CONCATENATE("R",'Mapa final'!$A$18),"")</f>
        <v/>
      </c>
      <c r="Q21" s="407"/>
      <c r="R21" s="405" t="str">
        <f>IF(AND('Mapa final'!$S$17="Alta",'Mapa final'!$W$17="Menor"),CONCATENATE("R",'Mapa final'!$A$17),"")</f>
        <v/>
      </c>
      <c r="S21" s="406"/>
      <c r="T21" s="406" t="str">
        <f>IF(AND('Mapa final'!$LU$22="Alta",'Mapa final'!$W$22="Menor"),CONCATENATE("R",'Mapa final'!$A$22),"")</f>
        <v/>
      </c>
      <c r="U21" s="406"/>
      <c r="V21" s="406" t="str">
        <f>IF(AND('Mapa final'!$S$18="Alta",'Mapa final'!$W$18="Menor"),CONCATENATE("R",'Mapa final'!$A$18),"")</f>
        <v/>
      </c>
      <c r="W21" s="407"/>
      <c r="X21" s="423" t="str">
        <f>IF(AND('Mapa final'!$S$17="Alta",'Mapa final'!$W$17="Moderado"),CONCATENATE("R",'Mapa final'!$A$17),"")</f>
        <v/>
      </c>
      <c r="Y21" s="424"/>
      <c r="Z21" s="424" t="str">
        <f>IF(AND('Mapa final'!$S$22="Alta",'Mapa final'!$W$22="Moderado"),CONCATENATE("R",'Mapa final'!$A$22),"")</f>
        <v/>
      </c>
      <c r="AA21" s="424"/>
      <c r="AB21" s="424" t="str">
        <f>IF(AND('Mapa final'!$S$18="Alta",'Mapa final'!$W$18="Moderado"),CONCATENATE("R",'Mapa final'!$A$18),"")</f>
        <v/>
      </c>
      <c r="AC21" s="425"/>
      <c r="AD21" s="423" t="str">
        <f>IF(AND('Mapa final'!$S$17="Alta",'Mapa final'!$W$17="Mayor"),CONCATENATE("R",'Mapa final'!$A$17),"")</f>
        <v/>
      </c>
      <c r="AE21" s="424"/>
      <c r="AF21" s="424" t="str">
        <f>IF(AND('Mapa final'!$S$22="Alta",'Mapa final'!$W$22="Mayor"),CONCATENATE("R",'Mapa final'!$A$22),"")</f>
        <v/>
      </c>
      <c r="AG21" s="424"/>
      <c r="AH21" s="424" t="str">
        <f>IF(AND('Mapa final'!$S$18="Alta",'Mapa final'!$W$18="Mayor"),CONCATENATE("R",'Mapa final'!$A$18),"")</f>
        <v/>
      </c>
      <c r="AI21" s="425"/>
      <c r="AJ21" s="414" t="str">
        <f>IF(AND('Mapa final'!$S$17="Alta",'Mapa final'!$W$17="Catastrófico"),CONCATENATE("R",'Mapa final'!$A$17),"")</f>
        <v/>
      </c>
      <c r="AK21" s="415"/>
      <c r="AL21" s="415" t="str">
        <f>IF(AND('Mapa final'!$S$22="Alta",'Mapa final'!$W$22="Catastrófico"),CONCATENATE("R",'Mapa final'!$A$22),"")</f>
        <v/>
      </c>
      <c r="AM21" s="415"/>
      <c r="AN21" s="415" t="str">
        <f>IF(AND('Mapa final'!$S$18="Alta",'Mapa final'!$N$18="Catastrófico"),CONCATENATE("R",'Mapa final'!$A$18),"")</f>
        <v/>
      </c>
      <c r="AO21" s="416"/>
      <c r="AP21" s="69"/>
      <c r="AQ21" s="478"/>
      <c r="AR21" s="479"/>
      <c r="AS21" s="479"/>
      <c r="AT21" s="479"/>
      <c r="AU21" s="479"/>
      <c r="AV21" s="480"/>
      <c r="AW21" s="69"/>
      <c r="AX21" s="69"/>
      <c r="AY21" s="69"/>
      <c r="AZ21" s="69"/>
      <c r="BA21" s="69"/>
      <c r="BB21" s="69"/>
      <c r="BC21" s="69"/>
      <c r="BD21" s="69"/>
      <c r="BE21" s="69"/>
      <c r="BF21" s="69"/>
      <c r="BG21" s="69"/>
      <c r="BH21" s="69"/>
      <c r="BI21" s="69"/>
      <c r="BJ21" s="69"/>
      <c r="BK21" s="69"/>
      <c r="BL21" s="69"/>
      <c r="BM21" s="69"/>
      <c r="BN21" s="69"/>
      <c r="BO21" s="69"/>
      <c r="BP21" s="69"/>
      <c r="BQ21" s="69"/>
      <c r="BR21" s="69"/>
      <c r="BS21" s="69"/>
      <c r="BT21" s="69"/>
      <c r="BU21" s="69"/>
      <c r="BV21" s="69"/>
      <c r="BW21" s="69"/>
      <c r="BX21" s="69"/>
      <c r="BY21" s="69"/>
      <c r="BZ21" s="69"/>
      <c r="CA21" s="69"/>
      <c r="CB21" s="69"/>
      <c r="CC21" s="69"/>
      <c r="CD21" s="69"/>
    </row>
    <row r="22" spans="3:82" ht="15" customHeight="1" x14ac:dyDescent="0.25">
      <c r="C22" s="69"/>
      <c r="D22" s="464"/>
      <c r="E22" s="464"/>
      <c r="F22" s="465"/>
      <c r="G22" s="436"/>
      <c r="H22" s="437"/>
      <c r="I22" s="437"/>
      <c r="J22" s="437"/>
      <c r="K22" s="437"/>
      <c r="L22" s="405"/>
      <c r="M22" s="406"/>
      <c r="N22" s="406"/>
      <c r="O22" s="406"/>
      <c r="P22" s="406"/>
      <c r="Q22" s="407"/>
      <c r="R22" s="405"/>
      <c r="S22" s="406"/>
      <c r="T22" s="406"/>
      <c r="U22" s="406"/>
      <c r="V22" s="406"/>
      <c r="W22" s="407"/>
      <c r="X22" s="423"/>
      <c r="Y22" s="424"/>
      <c r="Z22" s="424"/>
      <c r="AA22" s="424"/>
      <c r="AB22" s="424"/>
      <c r="AC22" s="425"/>
      <c r="AD22" s="423"/>
      <c r="AE22" s="424"/>
      <c r="AF22" s="424"/>
      <c r="AG22" s="424"/>
      <c r="AH22" s="424"/>
      <c r="AI22" s="425"/>
      <c r="AJ22" s="414"/>
      <c r="AK22" s="415"/>
      <c r="AL22" s="415"/>
      <c r="AM22" s="415"/>
      <c r="AN22" s="415"/>
      <c r="AO22" s="416"/>
      <c r="AP22" s="69"/>
      <c r="AQ22" s="478"/>
      <c r="AR22" s="479"/>
      <c r="AS22" s="479"/>
      <c r="AT22" s="479"/>
      <c r="AU22" s="479"/>
      <c r="AV22" s="480"/>
      <c r="AW22" s="69"/>
      <c r="AX22" s="69"/>
      <c r="AY22" s="69"/>
      <c r="AZ22" s="69"/>
      <c r="BA22" s="69"/>
      <c r="BB22" s="69"/>
      <c r="BC22" s="69"/>
      <c r="BD22" s="69"/>
      <c r="BE22" s="69"/>
      <c r="BF22" s="69"/>
      <c r="BG22" s="69"/>
      <c r="BH22" s="69"/>
      <c r="BI22" s="69"/>
      <c r="BJ22" s="69"/>
      <c r="BK22" s="69"/>
      <c r="BL22" s="69"/>
      <c r="BM22" s="69"/>
      <c r="BN22" s="69"/>
      <c r="BO22" s="69"/>
      <c r="BP22" s="69"/>
      <c r="BQ22" s="69"/>
      <c r="BR22" s="69"/>
      <c r="BS22" s="69"/>
      <c r="BT22" s="69"/>
      <c r="BU22" s="69"/>
      <c r="BV22" s="69"/>
      <c r="BW22" s="69"/>
      <c r="BX22" s="69"/>
      <c r="BY22" s="69"/>
      <c r="BZ22" s="69"/>
      <c r="CA22" s="69"/>
      <c r="CB22" s="69"/>
      <c r="CC22" s="69"/>
      <c r="CD22" s="69"/>
    </row>
    <row r="23" spans="3:82" ht="15" customHeight="1" x14ac:dyDescent="0.25">
      <c r="C23" s="69"/>
      <c r="D23" s="464"/>
      <c r="E23" s="464"/>
      <c r="F23" s="465"/>
      <c r="G23" s="436"/>
      <c r="H23" s="437"/>
      <c r="I23" s="437"/>
      <c r="J23" s="437"/>
      <c r="K23" s="437"/>
      <c r="L23" s="405" t="str">
        <f>IF(AND('Mapa final'!$S$21="Alta",'Mapa final'!$W$21="Leve"),CONCATENATE("R",'Mapa final'!$A$21),"")</f>
        <v/>
      </c>
      <c r="M23" s="406"/>
      <c r="N23" s="406" t="str">
        <f>IF(AND('Mapa final'!$N$22="Alta",'Mapa final'!$R$22="Leve"),CONCATENATE("R",'Mapa final'!$A$22),"")</f>
        <v/>
      </c>
      <c r="O23" s="406"/>
      <c r="P23" s="406" t="str">
        <f>IF(AND('Mapa final'!$N$23="Alta",'Mapa final'!$R$23="Leve"),CONCATENATE("R",'Mapa final'!$A$23),"")</f>
        <v/>
      </c>
      <c r="Q23" s="407"/>
      <c r="R23" s="405" t="str">
        <f>IF(AND('Mapa final'!$S$21="Alta",'Mapa final'!$W$21="Menor"),CONCATENATE("R",'Mapa final'!$A$21),"")</f>
        <v/>
      </c>
      <c r="S23" s="406"/>
      <c r="T23" s="406" t="str">
        <f>IF(AND('Mapa final'!$LU$22="Alta",'Mapa final'!$W$22="Menor"),CONCATENATE("R",'Mapa final'!$A$22),"")</f>
        <v/>
      </c>
      <c r="U23" s="406"/>
      <c r="V23" s="406" t="str">
        <f>IF(AND('Mapa final'!$S$23="Alta",'Mapa final'!$W$23="Menor"),CONCATENATE("R",'Mapa final'!$A$23),"")</f>
        <v/>
      </c>
      <c r="W23" s="407"/>
      <c r="X23" s="423" t="str">
        <f>IF(AND('Mapa final'!$S$21="Alta",'Mapa final'!$W$21="Moderado"),CONCATENATE("R",'Mapa final'!$A$21),"")</f>
        <v/>
      </c>
      <c r="Y23" s="424"/>
      <c r="Z23" s="424" t="str">
        <f>IF(AND('Mapa final'!$S$22="Alta",'Mapa final'!$W$22="Moderado"),CONCATENATE("R",'Mapa final'!$A$22),"")</f>
        <v/>
      </c>
      <c r="AA23" s="424"/>
      <c r="AB23" s="424" t="str">
        <f>IF(AND('Mapa final'!$S$23="Alta",'Mapa final'!$W$23="Moderado"),CONCATENATE("R",'Mapa final'!$A$23),"")</f>
        <v/>
      </c>
      <c r="AC23" s="425"/>
      <c r="AD23" s="423" t="str">
        <f>IF(AND('Mapa final'!$S$21="Alta",'Mapa final'!$W$21="Mayor"),CONCATENATE("R",'Mapa final'!$A$21),"")</f>
        <v/>
      </c>
      <c r="AE23" s="424"/>
      <c r="AF23" s="424" t="str">
        <f>IF(AND('Mapa final'!$S$22="Alta",'Mapa final'!$W$22="Mayor"),CONCATENATE("R",'Mapa final'!$A$22),"")</f>
        <v/>
      </c>
      <c r="AG23" s="424"/>
      <c r="AH23" s="424" t="str">
        <f>IF(AND('Mapa final'!$S$23="Alta",'Mapa final'!$W$23="Mayor"),CONCATENATE("R",'Mapa final'!$A$23),"")</f>
        <v/>
      </c>
      <c r="AI23" s="425"/>
      <c r="AJ23" s="414" t="str">
        <f>IF(AND('Mapa final'!$S$21="Alta",'Mapa final'!$W$21="Catastrófico"),CONCATENATE("R",'Mapa final'!$A$21),"")</f>
        <v/>
      </c>
      <c r="AK23" s="415"/>
      <c r="AL23" s="415" t="str">
        <f>IF(AND('Mapa final'!$S$22="Alta",'Mapa final'!$W$22="Catastrófico"),CONCATENATE("R",'Mapa final'!$A$22),"")</f>
        <v/>
      </c>
      <c r="AM23" s="415"/>
      <c r="AN23" s="415" t="str">
        <f>IF(AND('Mapa final'!$S$23="Alta",'Mapa final'!$W$23="Catastrófico"),CONCATENATE("R",'Mapa final'!$A$23),"")</f>
        <v/>
      </c>
      <c r="AO23" s="416"/>
      <c r="AP23" s="69"/>
      <c r="AQ23" s="478"/>
      <c r="AR23" s="479"/>
      <c r="AS23" s="479"/>
      <c r="AT23" s="479"/>
      <c r="AU23" s="479"/>
      <c r="AV23" s="480"/>
      <c r="AW23" s="69"/>
      <c r="AX23" s="69"/>
      <c r="AY23" s="69"/>
      <c r="AZ23" s="69"/>
      <c r="BA23" s="69"/>
      <c r="BB23" s="69"/>
      <c r="BC23" s="69"/>
      <c r="BD23" s="69"/>
      <c r="BE23" s="69"/>
      <c r="BF23" s="69"/>
      <c r="BG23" s="69"/>
      <c r="BH23" s="69"/>
      <c r="BI23" s="69"/>
      <c r="BJ23" s="69"/>
      <c r="BK23" s="69"/>
      <c r="BL23" s="69"/>
      <c r="BM23" s="69"/>
      <c r="BN23" s="69"/>
      <c r="BO23" s="69"/>
      <c r="BP23" s="69"/>
      <c r="BQ23" s="69"/>
      <c r="BR23" s="69"/>
      <c r="BS23" s="69"/>
      <c r="BT23" s="69"/>
      <c r="BU23" s="69"/>
      <c r="BV23" s="69"/>
      <c r="BW23" s="69"/>
      <c r="BX23" s="69"/>
      <c r="BY23" s="69"/>
      <c r="BZ23" s="69"/>
      <c r="CA23" s="69"/>
      <c r="CB23" s="69"/>
      <c r="CC23" s="69"/>
      <c r="CD23" s="69"/>
    </row>
    <row r="24" spans="3:82" ht="15" customHeight="1" x14ac:dyDescent="0.25">
      <c r="C24" s="69"/>
      <c r="D24" s="464"/>
      <c r="E24" s="464"/>
      <c r="F24" s="465"/>
      <c r="G24" s="436"/>
      <c r="H24" s="437"/>
      <c r="I24" s="437"/>
      <c r="J24" s="437"/>
      <c r="K24" s="437"/>
      <c r="L24" s="405"/>
      <c r="M24" s="406"/>
      <c r="N24" s="406"/>
      <c r="O24" s="406"/>
      <c r="P24" s="406"/>
      <c r="Q24" s="407"/>
      <c r="R24" s="405"/>
      <c r="S24" s="406"/>
      <c r="T24" s="406"/>
      <c r="U24" s="406"/>
      <c r="V24" s="406"/>
      <c r="W24" s="407"/>
      <c r="X24" s="423"/>
      <c r="Y24" s="424"/>
      <c r="Z24" s="424"/>
      <c r="AA24" s="424"/>
      <c r="AB24" s="424"/>
      <c r="AC24" s="425"/>
      <c r="AD24" s="423"/>
      <c r="AE24" s="424"/>
      <c r="AF24" s="424"/>
      <c r="AG24" s="424"/>
      <c r="AH24" s="424"/>
      <c r="AI24" s="425"/>
      <c r="AJ24" s="414"/>
      <c r="AK24" s="415"/>
      <c r="AL24" s="415"/>
      <c r="AM24" s="415"/>
      <c r="AN24" s="415"/>
      <c r="AO24" s="416"/>
      <c r="AP24" s="69"/>
      <c r="AQ24" s="478"/>
      <c r="AR24" s="479"/>
      <c r="AS24" s="479"/>
      <c r="AT24" s="479"/>
      <c r="AU24" s="479"/>
      <c r="AV24" s="480"/>
      <c r="AW24" s="69"/>
      <c r="AX24" s="69"/>
      <c r="AY24" s="69"/>
      <c r="AZ24" s="69"/>
      <c r="BA24" s="69"/>
      <c r="BB24" s="69"/>
      <c r="BC24" s="69"/>
      <c r="BD24" s="69"/>
      <c r="BE24" s="69"/>
      <c r="BF24" s="69"/>
      <c r="BG24" s="69"/>
      <c r="BH24" s="69"/>
      <c r="BI24" s="69"/>
      <c r="BJ24" s="69"/>
      <c r="BK24" s="69"/>
      <c r="BL24" s="69"/>
      <c r="BM24" s="69"/>
      <c r="BN24" s="69"/>
      <c r="BO24" s="69"/>
      <c r="BP24" s="69"/>
      <c r="BQ24" s="69"/>
      <c r="BR24" s="69"/>
      <c r="BS24" s="69"/>
      <c r="BT24" s="69"/>
      <c r="BU24" s="69"/>
      <c r="BV24" s="69"/>
      <c r="BW24" s="69"/>
      <c r="BX24" s="69"/>
      <c r="BY24" s="69"/>
      <c r="BZ24" s="69"/>
      <c r="CA24" s="69"/>
      <c r="CB24" s="69"/>
      <c r="CC24" s="69"/>
      <c r="CD24" s="69"/>
    </row>
    <row r="25" spans="3:82" ht="15" customHeight="1" x14ac:dyDescent="0.25">
      <c r="C25" s="69"/>
      <c r="D25" s="464"/>
      <c r="E25" s="464"/>
      <c r="F25" s="465"/>
      <c r="G25" s="436"/>
      <c r="H25" s="437"/>
      <c r="I25" s="437"/>
      <c r="J25" s="437"/>
      <c r="K25" s="437"/>
      <c r="L25" s="405" t="str">
        <f>IF(AND('Mapa final'!$S$24="Alta",'Mapa final'!$W$24="Leve"),CONCATENATE("R",'Mapa final'!$A$24),"")</f>
        <v/>
      </c>
      <c r="M25" s="406"/>
      <c r="N25" s="406" t="str">
        <f>IF(AND('Mapa final'!$N$25="Alta",'Mapa final'!$R$25="Leve"),CONCATENATE("R",'Mapa final'!$A$25),"")</f>
        <v/>
      </c>
      <c r="O25" s="406"/>
      <c r="P25" s="406" t="str">
        <f>IF(AND('Mapa final'!$N$26="Alta",'Mapa final'!$R$26="Leve"),CONCATENATE("R",'Mapa final'!$A$26),"")</f>
        <v/>
      </c>
      <c r="Q25" s="407"/>
      <c r="R25" s="405" t="str">
        <f>IF(AND('Mapa final'!$S$24="Alta",'Mapa final'!$W$24="Menor"),CONCATENATE("R",'Mapa final'!$A$24),"")</f>
        <v/>
      </c>
      <c r="S25" s="406"/>
      <c r="T25" s="406" t="str">
        <f>IF(AND('Mapa final'!$S$25="Alta",'Mapa final'!$W$25="Menor"),CONCATENATE("R",'Mapa final'!$A$25),"")</f>
        <v/>
      </c>
      <c r="U25" s="406"/>
      <c r="V25" s="406" t="str">
        <f>IF(AND('Mapa final'!$S$26="Alta",'Mapa final'!$W$26="Menor"),CONCATENATE("R",'Mapa final'!$A$26),"")</f>
        <v/>
      </c>
      <c r="W25" s="407"/>
      <c r="X25" s="423" t="str">
        <f>IF(AND('Mapa final'!$S$24="Alta",'Mapa final'!$W$24="Moderado"),CONCATENATE("R",'Mapa final'!$A$24),"")</f>
        <v/>
      </c>
      <c r="Y25" s="424"/>
      <c r="Z25" s="424" t="str">
        <f>IF(AND('Mapa final'!$S$25="Alta",'Mapa final'!$W$25="Moderado"),CONCATENATE("R",'Mapa final'!$A$25),"")</f>
        <v/>
      </c>
      <c r="AA25" s="424"/>
      <c r="AB25" s="424" t="str">
        <f>IF(AND('Mapa final'!$S$26="Alta",'Mapa final'!$W$26="Moderado"),CONCATENATE("R",'Mapa final'!$A$26),"")</f>
        <v/>
      </c>
      <c r="AC25" s="425"/>
      <c r="AD25" s="423" t="str">
        <f>IF(AND('Mapa final'!$S$24="Alta",'Mapa final'!$W$24="Mayor"),CONCATENATE("R",'Mapa final'!$A$24),"")</f>
        <v/>
      </c>
      <c r="AE25" s="424"/>
      <c r="AF25" s="424" t="str">
        <f>IF(AND('Mapa final'!$S$25="Alta",'Mapa final'!$W$25="Mayor"),CONCATENATE("R",'Mapa final'!$A$25),"")</f>
        <v/>
      </c>
      <c r="AG25" s="424"/>
      <c r="AH25" s="424" t="str">
        <f>IF(AND('Mapa final'!$S$26="Alta",'Mapa final'!$W$26="Mayor"),CONCATENATE("R",'Mapa final'!$A$26),"")</f>
        <v/>
      </c>
      <c r="AI25" s="425"/>
      <c r="AJ25" s="414" t="str">
        <f>IF(AND('Mapa final'!$S$24="Alta",'Mapa final'!$W$24="Catastrófico"),CONCATENATE("R",'Mapa final'!$A$24),"")</f>
        <v/>
      </c>
      <c r="AK25" s="415"/>
      <c r="AL25" s="415" t="str">
        <f>IF(AND('Mapa final'!$S$25="Alta",'Mapa final'!$W$25="Catastrófico"),CONCATENATE("R",'Mapa final'!$A$25),"")</f>
        <v/>
      </c>
      <c r="AM25" s="415"/>
      <c r="AN25" s="415" t="str">
        <f>IF(AND('Mapa final'!$S$26="Alta",'Mapa final'!$W$26="Catastrófico"),CONCATENATE("R",'Mapa final'!$A$26),"")</f>
        <v/>
      </c>
      <c r="AO25" s="416"/>
      <c r="AP25" s="69"/>
      <c r="AQ25" s="478"/>
      <c r="AR25" s="479"/>
      <c r="AS25" s="479"/>
      <c r="AT25" s="479"/>
      <c r="AU25" s="479"/>
      <c r="AV25" s="480"/>
      <c r="AW25" s="69"/>
      <c r="AX25" s="69"/>
      <c r="AY25" s="69"/>
      <c r="AZ25" s="69"/>
      <c r="BA25" s="69"/>
      <c r="BB25" s="69"/>
      <c r="BC25" s="69"/>
      <c r="BD25" s="69"/>
      <c r="BE25" s="69"/>
      <c r="BF25" s="69"/>
      <c r="BG25" s="69"/>
      <c r="BH25" s="69"/>
      <c r="BI25" s="69"/>
      <c r="BJ25" s="69"/>
      <c r="BK25" s="69"/>
      <c r="BL25" s="69"/>
      <c r="BM25" s="69"/>
      <c r="BN25" s="69"/>
      <c r="BO25" s="69"/>
      <c r="BP25" s="69"/>
      <c r="BQ25" s="69"/>
      <c r="BR25" s="69"/>
      <c r="BS25" s="69"/>
      <c r="BT25" s="69"/>
      <c r="BU25" s="69"/>
      <c r="BV25" s="69"/>
      <c r="BW25" s="69"/>
      <c r="BX25" s="69"/>
      <c r="BY25" s="69"/>
      <c r="BZ25" s="69"/>
      <c r="CA25" s="69"/>
      <c r="CB25" s="69"/>
      <c r="CC25" s="69"/>
      <c r="CD25" s="69"/>
    </row>
    <row r="26" spans="3:82" ht="15.75" customHeight="1" thickBot="1" x14ac:dyDescent="0.3">
      <c r="C26" s="69"/>
      <c r="D26" s="464"/>
      <c r="E26" s="464"/>
      <c r="F26" s="465"/>
      <c r="G26" s="439"/>
      <c r="H26" s="440"/>
      <c r="I26" s="440"/>
      <c r="J26" s="440"/>
      <c r="K26" s="440"/>
      <c r="L26" s="408"/>
      <c r="M26" s="409"/>
      <c r="N26" s="409"/>
      <c r="O26" s="409"/>
      <c r="P26" s="409"/>
      <c r="Q26" s="410"/>
      <c r="R26" s="408"/>
      <c r="S26" s="409"/>
      <c r="T26" s="409"/>
      <c r="U26" s="409"/>
      <c r="V26" s="409"/>
      <c r="W26" s="410"/>
      <c r="X26" s="426"/>
      <c r="Y26" s="427"/>
      <c r="Z26" s="427"/>
      <c r="AA26" s="427"/>
      <c r="AB26" s="427"/>
      <c r="AC26" s="428"/>
      <c r="AD26" s="426"/>
      <c r="AE26" s="427"/>
      <c r="AF26" s="427"/>
      <c r="AG26" s="427"/>
      <c r="AH26" s="427"/>
      <c r="AI26" s="428"/>
      <c r="AJ26" s="417"/>
      <c r="AK26" s="418"/>
      <c r="AL26" s="418"/>
      <c r="AM26" s="418"/>
      <c r="AN26" s="418"/>
      <c r="AO26" s="419"/>
      <c r="AP26" s="69"/>
      <c r="AQ26" s="481"/>
      <c r="AR26" s="482"/>
      <c r="AS26" s="482"/>
      <c r="AT26" s="482"/>
      <c r="AU26" s="482"/>
      <c r="AV26" s="483"/>
      <c r="AW26" s="69"/>
      <c r="AX26" s="69"/>
      <c r="AY26" s="69"/>
      <c r="AZ26" s="69"/>
      <c r="BA26" s="69"/>
      <c r="BB26" s="69"/>
      <c r="BC26" s="69"/>
      <c r="BD26" s="69"/>
      <c r="BE26" s="69"/>
      <c r="BF26" s="69"/>
      <c r="BG26" s="69"/>
      <c r="BH26" s="69"/>
      <c r="BI26" s="69"/>
      <c r="BJ26" s="69"/>
      <c r="BK26" s="69"/>
      <c r="BL26" s="69"/>
      <c r="BM26" s="69"/>
      <c r="BN26" s="69"/>
      <c r="BO26" s="69"/>
      <c r="BP26" s="69"/>
      <c r="BQ26" s="69"/>
      <c r="BR26" s="69"/>
      <c r="BS26" s="69"/>
      <c r="BT26" s="69"/>
      <c r="BU26" s="69"/>
      <c r="BV26" s="69"/>
      <c r="BW26" s="69"/>
      <c r="BX26" s="69"/>
      <c r="BY26" s="69"/>
      <c r="BZ26" s="69"/>
      <c r="CA26" s="69"/>
      <c r="CB26" s="69"/>
      <c r="CC26" s="69"/>
      <c r="CD26" s="69"/>
    </row>
    <row r="27" spans="3:82" ht="15" customHeight="1" x14ac:dyDescent="0.25">
      <c r="C27" s="69"/>
      <c r="D27" s="464"/>
      <c r="E27" s="464"/>
      <c r="F27" s="465"/>
      <c r="G27" s="432" t="s">
        <v>282</v>
      </c>
      <c r="H27" s="434"/>
      <c r="I27" s="434"/>
      <c r="J27" s="434"/>
      <c r="K27" s="434"/>
      <c r="L27" s="411" t="str">
        <f>IF(AND('Mapa final'!$S$15="Media",'Mapa final'!$W$15="Leve"),CONCATENATE("R",'Mapa final'!$A$15),"")</f>
        <v/>
      </c>
      <c r="M27" s="412"/>
      <c r="N27" s="412" t="str">
        <f>IF(AND('Mapa final'!$N$16="Media",'Mapa final'!$R$16="Leve"),CONCATENATE("R",'Mapa final'!$A$16),"")</f>
        <v/>
      </c>
      <c r="O27" s="412"/>
      <c r="P27" s="406" t="str">
        <f>IF(AND('Mapa final'!$N$18="Media",'Mapa final'!$R$18="Leve"),CONCATENATE("R",'Mapa final'!$A$18),"")</f>
        <v/>
      </c>
      <c r="Q27" s="407"/>
      <c r="R27" s="405" t="str">
        <f>IF(AND('Mapa final'!$S$15="Media",'Mapa final'!$W$15="Menor"),CONCATENATE("R",'Mapa final'!$A$15),"")</f>
        <v/>
      </c>
      <c r="S27" s="406"/>
      <c r="T27" s="406" t="str">
        <f>IF(AND('Mapa final'!$S$16="Media",'Mapa final'!$W$16="Menor"),CONCATENATE("R",'Mapa final'!$A$16),"")</f>
        <v/>
      </c>
      <c r="U27" s="406"/>
      <c r="V27" s="406" t="str">
        <f>IF(AND('Mapa final'!$S$18="Media",'Mapa final'!$W$18="Menor"),CONCATENATE("R",'Mapa final'!$A$18),"")</f>
        <v/>
      </c>
      <c r="W27" s="406"/>
      <c r="X27" s="405" t="str">
        <f>IF(AND('Mapa final'!$S$15="Media",'Mapa final'!$W$15="Moderado"),CONCATENATE("R",'Mapa final'!$A$15),"")</f>
        <v/>
      </c>
      <c r="Y27" s="406"/>
      <c r="Z27" s="406" t="str">
        <f>IF(AND('Mapa final'!S$16="Media",'Mapa final'!$W$16="Moderado"),CONCATENATE("R",'Mapa final'!$A$16),"")</f>
        <v/>
      </c>
      <c r="AA27" s="406"/>
      <c r="AB27" s="406" t="str">
        <f>IF(AND('Mapa final'!$S$18="Media",'Mapa final'!$W$18="Moderado"),CONCATENATE("R",'Mapa final'!$A$18),"")</f>
        <v/>
      </c>
      <c r="AC27" s="406"/>
      <c r="AD27" s="423" t="str">
        <f>IF(AND('Mapa final'!$S$15="Media",'Mapa final'!$W$15="Mayor"),CONCATENATE("R",'Mapa final'!$D$15),"")</f>
        <v/>
      </c>
      <c r="AE27" s="424"/>
      <c r="AF27" s="424" t="str">
        <f>IF(AND('Mapa final'!$S$16="Media",'Mapa final'!$W$16="Mayor"),CONCATENATE("R",'Mapa final'!$A$16),"")</f>
        <v/>
      </c>
      <c r="AG27" s="424"/>
      <c r="AH27" s="424" t="str">
        <f>IF(AND('Mapa final'!$S$18="Media",'Mapa final'!$W$18="Mayor"),CONCATENATE("R",'Mapa final'!$A$18),"")</f>
        <v/>
      </c>
      <c r="AI27" s="424"/>
      <c r="AJ27" s="420" t="str">
        <f>IF(AND('Mapa final'!$S$15="Media",'Mapa final'!$W$15="Catastrófico"),CONCATENATE("R",'Mapa final'!$A$15),"")</f>
        <v/>
      </c>
      <c r="AK27" s="421"/>
      <c r="AL27" s="421" t="str">
        <f>IF(AND('Mapa final'!$S$16="Media",'Mapa final'!$W$16="Catastrófico"),CONCATENATE("R",'Mapa final'!$A$16),"")</f>
        <v/>
      </c>
      <c r="AM27" s="421"/>
      <c r="AN27" s="421" t="str">
        <f>IF(AND('Mapa final'!$S$18="Media",'Mapa final'!$N$18="Catastrófico"),CONCATENATE("R",'Mapa final'!$A$18),"")</f>
        <v/>
      </c>
      <c r="AO27" s="422"/>
      <c r="AP27" s="69"/>
      <c r="AQ27" s="484" t="s">
        <v>283</v>
      </c>
      <c r="AR27" s="485"/>
      <c r="AS27" s="485"/>
      <c r="AT27" s="485"/>
      <c r="AU27" s="485"/>
      <c r="AV27" s="486"/>
      <c r="AW27" s="69"/>
      <c r="AX27" s="69"/>
      <c r="AY27" s="69"/>
      <c r="AZ27" s="69"/>
      <c r="BA27" s="69"/>
      <c r="BB27" s="69"/>
      <c r="BC27" s="69"/>
      <c r="BD27" s="69"/>
      <c r="BE27" s="69"/>
      <c r="BF27" s="69"/>
      <c r="BG27" s="69"/>
      <c r="BH27" s="69"/>
      <c r="BI27" s="69"/>
      <c r="BJ27" s="69"/>
      <c r="BK27" s="69"/>
      <c r="BL27" s="69"/>
      <c r="BM27" s="69"/>
      <c r="BN27" s="69"/>
      <c r="BO27" s="69"/>
      <c r="BP27" s="69"/>
      <c r="BQ27" s="69"/>
      <c r="BR27" s="69"/>
      <c r="BS27" s="69"/>
      <c r="BT27" s="69"/>
      <c r="BU27" s="69"/>
      <c r="BV27" s="69"/>
      <c r="BW27" s="69"/>
      <c r="BX27" s="69"/>
      <c r="BY27" s="69"/>
      <c r="BZ27" s="69"/>
      <c r="CA27" s="69"/>
      <c r="CB27" s="69"/>
      <c r="CC27" s="69"/>
      <c r="CD27" s="69"/>
    </row>
    <row r="28" spans="3:82" ht="15" customHeight="1" x14ac:dyDescent="0.25">
      <c r="C28" s="69"/>
      <c r="D28" s="464"/>
      <c r="E28" s="464"/>
      <c r="F28" s="465"/>
      <c r="G28" s="436"/>
      <c r="H28" s="437"/>
      <c r="I28" s="437"/>
      <c r="J28" s="437"/>
      <c r="K28" s="437"/>
      <c r="L28" s="405"/>
      <c r="M28" s="406"/>
      <c r="N28" s="406"/>
      <c r="O28" s="406"/>
      <c r="P28" s="406"/>
      <c r="Q28" s="407"/>
      <c r="R28" s="405"/>
      <c r="S28" s="406"/>
      <c r="T28" s="406"/>
      <c r="U28" s="406"/>
      <c r="V28" s="406"/>
      <c r="W28" s="406"/>
      <c r="X28" s="405"/>
      <c r="Y28" s="406"/>
      <c r="Z28" s="406"/>
      <c r="AA28" s="406"/>
      <c r="AB28" s="406"/>
      <c r="AC28" s="406"/>
      <c r="AD28" s="423"/>
      <c r="AE28" s="424"/>
      <c r="AF28" s="424"/>
      <c r="AG28" s="424"/>
      <c r="AH28" s="424"/>
      <c r="AI28" s="424"/>
      <c r="AJ28" s="414"/>
      <c r="AK28" s="415"/>
      <c r="AL28" s="415"/>
      <c r="AM28" s="415"/>
      <c r="AN28" s="415"/>
      <c r="AO28" s="416"/>
      <c r="AP28" s="69"/>
      <c r="AQ28" s="487"/>
      <c r="AR28" s="488"/>
      <c r="AS28" s="488"/>
      <c r="AT28" s="488"/>
      <c r="AU28" s="488"/>
      <c r="AV28" s="489"/>
      <c r="AW28" s="69"/>
      <c r="AX28" s="69"/>
      <c r="AY28" s="69"/>
      <c r="AZ28" s="69"/>
      <c r="BA28" s="69"/>
      <c r="BB28" s="69"/>
      <c r="BC28" s="69"/>
      <c r="BD28" s="69"/>
      <c r="BE28" s="69"/>
      <c r="BF28" s="69"/>
      <c r="BG28" s="69"/>
      <c r="BH28" s="69"/>
      <c r="BI28" s="69"/>
      <c r="BJ28" s="69"/>
      <c r="BK28" s="69"/>
      <c r="BL28" s="69"/>
      <c r="BM28" s="69"/>
      <c r="BN28" s="69"/>
      <c r="BO28" s="69"/>
      <c r="BP28" s="69"/>
      <c r="BQ28" s="69"/>
      <c r="BR28" s="69"/>
      <c r="BS28" s="69"/>
      <c r="BT28" s="69"/>
      <c r="BU28" s="69"/>
      <c r="BV28" s="69"/>
      <c r="BW28" s="69"/>
      <c r="BX28" s="69"/>
      <c r="BY28" s="69"/>
      <c r="BZ28" s="69"/>
      <c r="CA28" s="69"/>
      <c r="CB28" s="69"/>
      <c r="CC28" s="69"/>
      <c r="CD28" s="69"/>
    </row>
    <row r="29" spans="3:82" ht="15" customHeight="1" x14ac:dyDescent="0.25">
      <c r="C29" s="69"/>
      <c r="D29" s="464"/>
      <c r="E29" s="464"/>
      <c r="F29" s="465"/>
      <c r="G29" s="436"/>
      <c r="H29" s="437"/>
      <c r="I29" s="437"/>
      <c r="J29" s="437"/>
      <c r="K29" s="437"/>
      <c r="L29" s="405" t="str">
        <f>IF(AND('Mapa final'!$S$17="Media",'Mapa final'!$W$17="Leve"),CONCATENATE("R",'Mapa final'!$A$17),"")</f>
        <v/>
      </c>
      <c r="M29" s="406"/>
      <c r="N29" s="406" t="str">
        <f>IF(AND('Mapa final'!$N$22="Media",'Mapa final'!$R$22="Leve"),CONCATENATE("R",'Mapa final'!$A$22),"")</f>
        <v/>
      </c>
      <c r="O29" s="406"/>
      <c r="P29" s="406" t="str">
        <f>IF(AND('Mapa final'!$N$18="Media",'Mapa final'!$R$18="Leve"),CONCATENATE("R",'Mapa final'!$A$18),"")</f>
        <v/>
      </c>
      <c r="Q29" s="407"/>
      <c r="R29" s="405" t="str">
        <f>IF(AND('Mapa final'!$S$17="Media",'Mapa final'!$W$17="Menor"),CONCATENATE("R",'Mapa final'!$A$17),"")</f>
        <v/>
      </c>
      <c r="S29" s="406"/>
      <c r="T29" s="406" t="str">
        <f>IF(AND('Mapa final'!$LU$22="Media",'Mapa final'!$W$22="Menor"),CONCATENATE("R",'Mapa final'!$A$22),"")</f>
        <v/>
      </c>
      <c r="U29" s="406"/>
      <c r="V29" s="406" t="str">
        <f>IF(AND('Mapa final'!$S$18="Media",'Mapa final'!$W$18="Menor"),CONCATENATE("R",'Mapa final'!$A$18),"")</f>
        <v/>
      </c>
      <c r="W29" s="406"/>
      <c r="X29" s="405" t="str">
        <f>IF(AND('Mapa final'!$S$17="Media",'Mapa final'!$W$17="Moderado"),CONCATENATE("R",'Mapa final'!$A$17),"")</f>
        <v/>
      </c>
      <c r="Y29" s="406"/>
      <c r="Z29" s="406" t="str">
        <f>IF(AND('Mapa final'!$S$22="Media",'Mapa final'!$W$22="Moderado"),CONCATENATE("R",'Mapa final'!$A$22),"")</f>
        <v/>
      </c>
      <c r="AA29" s="406"/>
      <c r="AB29" s="406" t="str">
        <f>IF(AND('Mapa final'!$S$18="Media",'Mapa final'!$W$18="Moderado"),CONCATENATE("R",'Mapa final'!$A$18),"")</f>
        <v/>
      </c>
      <c r="AC29" s="406"/>
      <c r="AD29" s="423" t="str">
        <f>IF(AND('Mapa final'!$S$17="Media",'Mapa final'!$W$17="Mayor"),CONCATENATE("R",'Mapa final'!$A$17),"")</f>
        <v/>
      </c>
      <c r="AE29" s="424"/>
      <c r="AF29" s="424"/>
      <c r="AG29" s="424"/>
      <c r="AH29" s="424" t="str">
        <f>IF(AND('Mapa final'!$S$18="Media",'Mapa final'!$W$18="Mayor"),CONCATENATE("R",'Mapa final'!$A$18),"")</f>
        <v/>
      </c>
      <c r="AI29" s="424"/>
      <c r="AJ29" s="414" t="str">
        <f>IF(AND('Mapa final'!$S$17="Media",'Mapa final'!$W$17="Catastrófico"),CONCATENATE("R",'Mapa final'!$A$17),"")</f>
        <v/>
      </c>
      <c r="AK29" s="415"/>
      <c r="AL29" s="415" t="str">
        <f>IF(AND('Mapa final'!$S$22="Media",'Mapa final'!$W$22="Catastrófico"),CONCATENATE("R",'Mapa final'!$A$22),"")</f>
        <v/>
      </c>
      <c r="AM29" s="415"/>
      <c r="AN29" s="415" t="str">
        <f>IF(AND('Mapa final'!$S$18="Media",'Mapa final'!$N$18="Catastrófico"),CONCATENATE("R",'Mapa final'!$A$18),"")</f>
        <v/>
      </c>
      <c r="AO29" s="416"/>
      <c r="AP29" s="69"/>
      <c r="AQ29" s="487"/>
      <c r="AR29" s="488"/>
      <c r="AS29" s="488"/>
      <c r="AT29" s="488"/>
      <c r="AU29" s="488"/>
      <c r="AV29" s="489"/>
      <c r="AW29" s="69"/>
      <c r="AX29" s="69"/>
      <c r="AY29" s="69"/>
      <c r="AZ29" s="69"/>
      <c r="BA29" s="69"/>
      <c r="BB29" s="69"/>
      <c r="BC29" s="69"/>
      <c r="BD29" s="69"/>
      <c r="BE29" s="69"/>
      <c r="BF29" s="69"/>
      <c r="BG29" s="69"/>
      <c r="BH29" s="69"/>
      <c r="BI29" s="69"/>
      <c r="BJ29" s="69"/>
      <c r="BK29" s="69"/>
      <c r="BL29" s="69"/>
      <c r="BM29" s="69"/>
      <c r="BN29" s="69"/>
      <c r="BO29" s="69"/>
      <c r="BP29" s="69"/>
      <c r="BQ29" s="69"/>
      <c r="BR29" s="69"/>
      <c r="BS29" s="69"/>
      <c r="BT29" s="69"/>
      <c r="BU29" s="69"/>
      <c r="BV29" s="69"/>
      <c r="BW29" s="69"/>
      <c r="BX29" s="69"/>
      <c r="BY29" s="69"/>
      <c r="BZ29" s="69"/>
      <c r="CA29" s="69"/>
      <c r="CB29" s="69"/>
      <c r="CC29" s="69"/>
      <c r="CD29" s="69"/>
    </row>
    <row r="30" spans="3:82" ht="15" customHeight="1" x14ac:dyDescent="0.25">
      <c r="C30" s="69"/>
      <c r="D30" s="464"/>
      <c r="E30" s="464"/>
      <c r="F30" s="465"/>
      <c r="G30" s="436"/>
      <c r="H30" s="437"/>
      <c r="I30" s="437"/>
      <c r="J30" s="437"/>
      <c r="K30" s="437"/>
      <c r="L30" s="405"/>
      <c r="M30" s="406"/>
      <c r="N30" s="406"/>
      <c r="O30" s="406"/>
      <c r="P30" s="406"/>
      <c r="Q30" s="407"/>
      <c r="R30" s="405"/>
      <c r="S30" s="406"/>
      <c r="T30" s="406"/>
      <c r="U30" s="406"/>
      <c r="V30" s="406"/>
      <c r="W30" s="406"/>
      <c r="X30" s="405"/>
      <c r="Y30" s="406"/>
      <c r="Z30" s="406"/>
      <c r="AA30" s="406"/>
      <c r="AB30" s="406"/>
      <c r="AC30" s="406"/>
      <c r="AD30" s="423"/>
      <c r="AE30" s="424"/>
      <c r="AF30" s="424"/>
      <c r="AG30" s="424"/>
      <c r="AH30" s="424"/>
      <c r="AI30" s="424"/>
      <c r="AJ30" s="414"/>
      <c r="AK30" s="415"/>
      <c r="AL30" s="415"/>
      <c r="AM30" s="415"/>
      <c r="AN30" s="415"/>
      <c r="AO30" s="416"/>
      <c r="AP30" s="69"/>
      <c r="AQ30" s="487"/>
      <c r="AR30" s="488"/>
      <c r="AS30" s="488"/>
      <c r="AT30" s="488"/>
      <c r="AU30" s="488"/>
      <c r="AV30" s="489"/>
      <c r="AW30" s="69"/>
      <c r="AX30" s="69"/>
      <c r="AY30" s="69"/>
      <c r="AZ30" s="69"/>
      <c r="BA30" s="69"/>
      <c r="BB30" s="69"/>
      <c r="BC30" s="69"/>
      <c r="BD30" s="69"/>
      <c r="BE30" s="69"/>
      <c r="BF30" s="69"/>
      <c r="BG30" s="69"/>
      <c r="BH30" s="69"/>
      <c r="BI30" s="69"/>
      <c r="BJ30" s="69"/>
      <c r="BK30" s="69"/>
      <c r="BL30" s="69"/>
      <c r="BM30" s="69"/>
      <c r="BN30" s="69"/>
      <c r="BO30" s="69"/>
      <c r="BP30" s="69"/>
      <c r="BQ30" s="69"/>
      <c r="BR30" s="69"/>
      <c r="BS30" s="69"/>
      <c r="BT30" s="69"/>
      <c r="BU30" s="69"/>
      <c r="BV30" s="69"/>
      <c r="BW30" s="69"/>
      <c r="BX30" s="69"/>
      <c r="BY30" s="69"/>
      <c r="BZ30" s="69"/>
      <c r="CA30" s="69"/>
      <c r="CB30" s="69"/>
      <c r="CC30" s="69"/>
      <c r="CD30" s="69"/>
    </row>
    <row r="31" spans="3:82" ht="15" customHeight="1" x14ac:dyDescent="0.25">
      <c r="C31" s="69"/>
      <c r="D31" s="464"/>
      <c r="E31" s="464"/>
      <c r="F31" s="465"/>
      <c r="G31" s="436"/>
      <c r="H31" s="437"/>
      <c r="I31" s="437"/>
      <c r="J31" s="437"/>
      <c r="K31" s="437"/>
      <c r="L31" s="405" t="str">
        <f>IF(AND('Mapa final'!$S$21="Media",'Mapa final'!$W$21="Leve"),CONCATENATE("R",'Mapa final'!$A$21),"")</f>
        <v/>
      </c>
      <c r="M31" s="406"/>
      <c r="N31" s="406" t="str">
        <f>IF(AND('Mapa final'!$N$22="Media",'Mapa final'!$R$22="Leve"),CONCATENATE("R",'Mapa final'!$A$22),"")</f>
        <v/>
      </c>
      <c r="O31" s="406"/>
      <c r="P31" s="406" t="str">
        <f>IF(AND('Mapa final'!$N$23="Media",'Mapa final'!$R$23="Leve"),CONCATENATE("R",'Mapa final'!$A$23),"")</f>
        <v/>
      </c>
      <c r="Q31" s="407"/>
      <c r="R31" s="405" t="str">
        <f>IF(AND('Mapa final'!$S$21="Media",'Mapa final'!$W$21="Menor"),CONCATENATE("R",'Mapa final'!$A$21),"")</f>
        <v/>
      </c>
      <c r="S31" s="406"/>
      <c r="T31" s="406" t="str">
        <f>IF(AND('Mapa final'!$LU$22="Media",'Mapa final'!$W$22="Menor"),CONCATENATE("R",'Mapa final'!$A$22),"")</f>
        <v/>
      </c>
      <c r="U31" s="406"/>
      <c r="V31" s="406" t="str">
        <f>IF(AND('Mapa final'!$S$23="Media",'Mapa final'!$W$23="Menor"),CONCATENATE("R",'Mapa final'!$A$23),"")</f>
        <v/>
      </c>
      <c r="W31" s="406"/>
      <c r="X31" s="405" t="str">
        <f>IF(AND('Mapa final'!$S$21="Media",'Mapa final'!$W$21="Moderado"),CONCATENATE("R",'Mapa final'!$A$21),"")</f>
        <v/>
      </c>
      <c r="Y31" s="406"/>
      <c r="Z31" s="406" t="str">
        <f>IF(AND('Mapa final'!$S$22="Media",'Mapa final'!$W$22="Moderado"),CONCATENATE("R",'Mapa final'!$A$22),"")</f>
        <v/>
      </c>
      <c r="AA31" s="406"/>
      <c r="AB31" s="406" t="str">
        <f>IF(AND('Mapa final'!$S$23="Media",'Mapa final'!$W$23="Moderado"),CONCATENATE("R",'Mapa final'!$A$23),"")</f>
        <v/>
      </c>
      <c r="AC31" s="406"/>
      <c r="AD31" s="423" t="str">
        <f>IF(AND('Mapa final'!$S$21="Media",'Mapa final'!$W$21="Mayor"),CONCATENATE("R",'Mapa final'!$A$21),"")</f>
        <v/>
      </c>
      <c r="AE31" s="424"/>
      <c r="AF31" s="424"/>
      <c r="AG31" s="424"/>
      <c r="AH31" s="424" t="str">
        <f>IF(AND('Mapa final'!$S$23="Media",'Mapa final'!$W$23="Mayor"),CONCATENATE("R",'Mapa final'!$A$23),"")</f>
        <v/>
      </c>
      <c r="AI31" s="424"/>
      <c r="AJ31" s="414" t="str">
        <f>IF(AND('Mapa final'!$S$21="Media",'Mapa final'!$W$21="Catastrófico"),CONCATENATE("R",'Mapa final'!$A$21),"")</f>
        <v/>
      </c>
      <c r="AK31" s="415"/>
      <c r="AL31" s="415" t="str">
        <f>IF(AND('Mapa final'!$S$22="Media",'Mapa final'!$W$22="Catastrófico"),CONCATENATE("R",'Mapa final'!$A$22),"")</f>
        <v/>
      </c>
      <c r="AM31" s="415"/>
      <c r="AN31" s="415" t="str">
        <f>IF(AND('Mapa final'!$S$23="Media",'Mapa final'!$W$23="Catastrófico"),CONCATENATE("R",'Mapa final'!$A$23),"")</f>
        <v/>
      </c>
      <c r="AO31" s="416"/>
      <c r="AP31" s="69"/>
      <c r="AQ31" s="487"/>
      <c r="AR31" s="488"/>
      <c r="AS31" s="488"/>
      <c r="AT31" s="488"/>
      <c r="AU31" s="488"/>
      <c r="AV31" s="489"/>
      <c r="AW31" s="69"/>
      <c r="AX31" s="69"/>
      <c r="AY31" s="69"/>
      <c r="AZ31" s="69"/>
      <c r="BA31" s="69"/>
      <c r="BB31" s="69"/>
      <c r="BC31" s="69"/>
      <c r="BD31" s="69"/>
      <c r="BE31" s="69"/>
      <c r="BF31" s="69"/>
      <c r="BG31" s="69"/>
      <c r="BH31" s="69"/>
      <c r="BI31" s="69"/>
      <c r="BJ31" s="69"/>
      <c r="BK31" s="69"/>
      <c r="BL31" s="69"/>
      <c r="BM31" s="69"/>
      <c r="BN31" s="69"/>
      <c r="BO31" s="69"/>
      <c r="BP31" s="69"/>
      <c r="BQ31" s="69"/>
      <c r="BR31" s="69"/>
      <c r="BS31" s="69"/>
      <c r="BT31" s="69"/>
      <c r="BU31" s="69"/>
      <c r="BV31" s="69"/>
      <c r="BW31" s="69"/>
      <c r="BX31" s="69"/>
      <c r="BY31" s="69"/>
      <c r="BZ31" s="69"/>
      <c r="CA31" s="69"/>
      <c r="CB31" s="69"/>
      <c r="CC31" s="69"/>
      <c r="CD31" s="69"/>
    </row>
    <row r="32" spans="3:82" ht="15" customHeight="1" x14ac:dyDescent="0.25">
      <c r="C32" s="69"/>
      <c r="D32" s="464"/>
      <c r="E32" s="464"/>
      <c r="F32" s="465"/>
      <c r="G32" s="436"/>
      <c r="H32" s="437"/>
      <c r="I32" s="437"/>
      <c r="J32" s="437"/>
      <c r="K32" s="437"/>
      <c r="L32" s="405"/>
      <c r="M32" s="406"/>
      <c r="N32" s="406"/>
      <c r="O32" s="406"/>
      <c r="P32" s="406"/>
      <c r="Q32" s="407"/>
      <c r="R32" s="405"/>
      <c r="S32" s="406"/>
      <c r="T32" s="406"/>
      <c r="U32" s="406"/>
      <c r="V32" s="406"/>
      <c r="W32" s="406"/>
      <c r="X32" s="405"/>
      <c r="Y32" s="406"/>
      <c r="Z32" s="406"/>
      <c r="AA32" s="406"/>
      <c r="AB32" s="406"/>
      <c r="AC32" s="406"/>
      <c r="AD32" s="423"/>
      <c r="AE32" s="424"/>
      <c r="AF32" s="424"/>
      <c r="AG32" s="424"/>
      <c r="AH32" s="424"/>
      <c r="AI32" s="424"/>
      <c r="AJ32" s="414"/>
      <c r="AK32" s="415"/>
      <c r="AL32" s="415"/>
      <c r="AM32" s="415"/>
      <c r="AN32" s="415"/>
      <c r="AO32" s="416"/>
      <c r="AP32" s="69"/>
      <c r="AQ32" s="487"/>
      <c r="AR32" s="488"/>
      <c r="AS32" s="488"/>
      <c r="AT32" s="488"/>
      <c r="AU32" s="488"/>
      <c r="AV32" s="489"/>
      <c r="AW32" s="69"/>
      <c r="AX32" s="69"/>
      <c r="AY32" s="69"/>
      <c r="AZ32" s="69"/>
      <c r="BA32" s="69"/>
      <c r="BB32" s="69"/>
      <c r="BC32" s="69"/>
      <c r="BD32" s="69"/>
      <c r="BE32" s="69"/>
      <c r="BF32" s="69"/>
      <c r="BG32" s="69"/>
      <c r="BH32" s="69"/>
      <c r="BI32" s="69"/>
      <c r="BJ32" s="69"/>
      <c r="BK32" s="69"/>
      <c r="BL32" s="69"/>
      <c r="BM32" s="69"/>
      <c r="BN32" s="69"/>
      <c r="BO32" s="69"/>
      <c r="BP32" s="69"/>
      <c r="BQ32" s="69"/>
      <c r="BR32" s="69"/>
      <c r="BS32" s="69"/>
      <c r="BT32" s="69"/>
      <c r="BU32" s="69"/>
      <c r="BV32" s="69"/>
      <c r="BW32" s="69"/>
      <c r="BX32" s="69"/>
      <c r="BY32" s="69"/>
      <c r="BZ32" s="69"/>
      <c r="CA32" s="69"/>
      <c r="CB32" s="69"/>
      <c r="CC32" s="69"/>
      <c r="CD32" s="69"/>
    </row>
    <row r="33" spans="3:82" ht="15" customHeight="1" x14ac:dyDescent="0.25">
      <c r="C33" s="69"/>
      <c r="D33" s="464"/>
      <c r="E33" s="464"/>
      <c r="F33" s="465"/>
      <c r="G33" s="436"/>
      <c r="H33" s="437"/>
      <c r="I33" s="437"/>
      <c r="J33" s="437"/>
      <c r="K33" s="437"/>
      <c r="L33" s="405" t="str">
        <f>IF(AND('Mapa final'!$S$24="Mediaa",'Mapa final'!$W$24="Leve"),CONCATENATE("R",'Mapa final'!$A$24),"")</f>
        <v/>
      </c>
      <c r="M33" s="406"/>
      <c r="N33" s="406" t="str">
        <f>IF(AND('Mapa final'!$N$25="Media",'Mapa final'!$R$25="Leve"),CONCATENATE("R",'Mapa final'!$A$25),"")</f>
        <v/>
      </c>
      <c r="O33" s="406"/>
      <c r="P33" s="406" t="str">
        <f>IF(AND('Mapa final'!$N$26="Media",'Mapa final'!$R$26="Leve"),CONCATENATE("R",'Mapa final'!$A$26),"")</f>
        <v/>
      </c>
      <c r="Q33" s="407"/>
      <c r="R33" s="405" t="str">
        <f>IF(AND('Mapa final'!$S$24="Media",'Mapa final'!$W$24="Menor"),CONCATENATE("R",'Mapa final'!$A$24),"")</f>
        <v/>
      </c>
      <c r="S33" s="406"/>
      <c r="T33" s="406" t="str">
        <f>IF(AND('Mapa final'!$S$25="Media",'Mapa final'!$W$25="Menor"),CONCATENATE("R",'Mapa final'!$A$25),"")</f>
        <v/>
      </c>
      <c r="U33" s="406"/>
      <c r="V33" s="406" t="str">
        <f>IF(AND('Mapa final'!$S$26="Media",'Mapa final'!$W$26="Menor"),CONCATENATE("R",'Mapa final'!$A$26),"")</f>
        <v/>
      </c>
      <c r="W33" s="406"/>
      <c r="X33" s="405" t="str">
        <f>IF(AND('Mapa final'!$S$24="Media",'Mapa final'!$W$24="Moderado"),CONCATENATE("R",'Mapa final'!$A$24),"")</f>
        <v/>
      </c>
      <c r="Y33" s="406"/>
      <c r="Z33" s="406" t="str">
        <f>IF(AND('Mapa final'!$S$25="Media",'Mapa final'!$W$25="Moderado"),CONCATENATE("R",'Mapa final'!$A$25),"")</f>
        <v/>
      </c>
      <c r="AA33" s="406"/>
      <c r="AB33" s="406" t="str">
        <f>IF(AND('Mapa final'!$S$26="Media",'Mapa final'!$W$26="Moderado"),CONCATENATE("R",'Mapa final'!$A$26),"")</f>
        <v/>
      </c>
      <c r="AC33" s="406"/>
      <c r="AD33" s="423" t="str">
        <f>IF(AND('Mapa final'!$S$24="Media",'Mapa final'!$W$24="Mayor"),CONCATENATE("R",'Mapa final'!$A$24),"")</f>
        <v/>
      </c>
      <c r="AE33" s="424"/>
      <c r="AF33" s="424" t="str">
        <f>IF(AND('Mapa final'!$S$25="Media",'Mapa final'!$W$25="Mayor"),CONCATENATE("R",'Mapa final'!$A$25),"")</f>
        <v/>
      </c>
      <c r="AG33" s="424"/>
      <c r="AH33" s="424" t="str">
        <f>IF(AND('Mapa final'!$S$26="Media",'Mapa final'!$W$26="Mayor"),CONCATENATE("R",'Mapa final'!$A$26),"")</f>
        <v/>
      </c>
      <c r="AI33" s="424"/>
      <c r="AJ33" s="414" t="str">
        <f>IF(AND('Mapa final'!$S$24="Media",'Mapa final'!$W$24="Catastrófico"),CONCATENATE("R",'Mapa final'!$A$24),"")</f>
        <v/>
      </c>
      <c r="AK33" s="415"/>
      <c r="AL33" s="415" t="str">
        <f>IF(AND('Mapa final'!$S$25="Media",'Mapa final'!$W$25="Catastrófico"),CONCATENATE("R",'Mapa final'!$A$25),"")</f>
        <v/>
      </c>
      <c r="AM33" s="415"/>
      <c r="AN33" s="415" t="str">
        <f>IF(AND('Mapa final'!$S$26="Media",'Mapa final'!$W$26="Catastrófico"),CONCATENATE("R",'Mapa final'!$A$26),"")</f>
        <v/>
      </c>
      <c r="AO33" s="416"/>
      <c r="AP33" s="69"/>
      <c r="AQ33" s="487"/>
      <c r="AR33" s="488"/>
      <c r="AS33" s="488"/>
      <c r="AT33" s="488"/>
      <c r="AU33" s="488"/>
      <c r="AV33" s="489"/>
      <c r="AW33" s="69"/>
      <c r="AX33" s="69"/>
      <c r="AY33" s="69"/>
      <c r="AZ33" s="69"/>
      <c r="BA33" s="69"/>
      <c r="BB33" s="69"/>
      <c r="BC33" s="69"/>
      <c r="BD33" s="69"/>
      <c r="BE33" s="69"/>
      <c r="BF33" s="69"/>
      <c r="BG33" s="69"/>
      <c r="BH33" s="69"/>
      <c r="BI33" s="69"/>
      <c r="BJ33" s="69"/>
      <c r="BK33" s="69"/>
      <c r="BL33" s="69"/>
      <c r="BM33" s="69"/>
      <c r="BN33" s="69"/>
      <c r="BO33" s="69"/>
      <c r="BP33" s="69"/>
      <c r="BQ33" s="69"/>
      <c r="BR33" s="69"/>
      <c r="BS33" s="69"/>
      <c r="BT33" s="69"/>
      <c r="BU33" s="69"/>
      <c r="BV33" s="69"/>
      <c r="BW33" s="69"/>
      <c r="BX33" s="69"/>
      <c r="BY33" s="69"/>
      <c r="BZ33" s="69"/>
      <c r="CA33" s="69"/>
      <c r="CB33" s="69"/>
      <c r="CC33" s="69"/>
      <c r="CD33" s="69"/>
    </row>
    <row r="34" spans="3:82" ht="15.75" customHeight="1" thickBot="1" x14ac:dyDescent="0.3">
      <c r="C34" s="69"/>
      <c r="D34" s="464"/>
      <c r="E34" s="464"/>
      <c r="F34" s="465"/>
      <c r="G34" s="439"/>
      <c r="H34" s="440"/>
      <c r="I34" s="440"/>
      <c r="J34" s="440"/>
      <c r="K34" s="440"/>
      <c r="L34" s="405"/>
      <c r="M34" s="406"/>
      <c r="N34" s="406"/>
      <c r="O34" s="406"/>
      <c r="P34" s="406"/>
      <c r="Q34" s="407"/>
      <c r="R34" s="408"/>
      <c r="S34" s="409"/>
      <c r="T34" s="409"/>
      <c r="U34" s="409"/>
      <c r="V34" s="409"/>
      <c r="W34" s="409"/>
      <c r="X34" s="408"/>
      <c r="Y34" s="409"/>
      <c r="Z34" s="409"/>
      <c r="AA34" s="409"/>
      <c r="AB34" s="409"/>
      <c r="AC34" s="409"/>
      <c r="AD34" s="426"/>
      <c r="AE34" s="427"/>
      <c r="AF34" s="427"/>
      <c r="AG34" s="427"/>
      <c r="AH34" s="427"/>
      <c r="AI34" s="427"/>
      <c r="AJ34" s="417"/>
      <c r="AK34" s="418"/>
      <c r="AL34" s="418"/>
      <c r="AM34" s="418"/>
      <c r="AN34" s="418"/>
      <c r="AO34" s="419"/>
      <c r="AP34" s="69"/>
      <c r="AQ34" s="490"/>
      <c r="AR34" s="491"/>
      <c r="AS34" s="491"/>
      <c r="AT34" s="491"/>
      <c r="AU34" s="491"/>
      <c r="AV34" s="492"/>
      <c r="AW34" s="69"/>
      <c r="AX34" s="69"/>
      <c r="AY34" s="69"/>
      <c r="AZ34" s="69"/>
      <c r="BA34" s="69"/>
      <c r="BB34" s="69"/>
      <c r="BC34" s="69"/>
      <c r="BD34" s="69"/>
      <c r="BE34" s="69"/>
      <c r="BF34" s="69"/>
      <c r="BG34" s="69"/>
      <c r="BH34" s="69"/>
      <c r="BI34" s="69"/>
      <c r="BJ34" s="69"/>
      <c r="BK34" s="69"/>
      <c r="BL34" s="69"/>
      <c r="BM34" s="69"/>
      <c r="BN34" s="69"/>
      <c r="BO34" s="69"/>
      <c r="BP34" s="69"/>
      <c r="BQ34" s="69"/>
      <c r="BR34" s="69"/>
      <c r="BS34" s="69"/>
      <c r="BT34" s="69"/>
      <c r="BU34" s="69"/>
      <c r="BV34" s="69"/>
      <c r="BW34" s="69"/>
      <c r="BX34" s="69"/>
      <c r="BY34" s="69"/>
      <c r="BZ34" s="69"/>
      <c r="CA34" s="69"/>
      <c r="CB34" s="69"/>
      <c r="CC34" s="69"/>
      <c r="CD34" s="69"/>
    </row>
    <row r="35" spans="3:82" ht="15" customHeight="1" x14ac:dyDescent="0.25">
      <c r="C35" s="69"/>
      <c r="D35" s="464"/>
      <c r="E35" s="464"/>
      <c r="F35" s="465"/>
      <c r="G35" s="432" t="s">
        <v>284</v>
      </c>
      <c r="H35" s="434"/>
      <c r="I35" s="434"/>
      <c r="J35" s="434"/>
      <c r="K35" s="434"/>
      <c r="L35" s="401" t="str">
        <f>IF(AND('Mapa final'!$S$15="Baja",'Mapa final'!$W$15="Leve"),CONCATENATE("R",'Mapa final'!$D$15),"")</f>
        <v>R1</v>
      </c>
      <c r="M35" s="402"/>
      <c r="N35" s="402" t="str">
        <f>IF(AND('Mapa final'!$S$18="Baja",'Mapa final'!$W$18="Leve"),CONCATENATE("R",'Mapa final'!$D$18),"")</f>
        <v>R3</v>
      </c>
      <c r="O35" s="402"/>
      <c r="P35" s="402" t="str">
        <f>IF(AND('Mapa final'!$S$19="Baja",'Mapa final'!$W$19="Leve"),CONCATENATE("R",'Mapa final'!$D$19),"")</f>
        <v/>
      </c>
      <c r="Q35" s="404"/>
      <c r="R35" s="412" t="str">
        <f>IF(AND('Mapa final'!$S$15="Baja",'Mapa final'!$W$15="Menor"),CONCATENATE("R",'Mapa final'!$A$15),"")</f>
        <v/>
      </c>
      <c r="S35" s="412"/>
      <c r="T35" s="406" t="str">
        <f>IF(AND('Mapa final'!$S$16="Baja",'Mapa final'!$W$16="Menor"),CONCATENATE("R",'Mapa final'!$A$16),"")</f>
        <v/>
      </c>
      <c r="U35" s="406"/>
      <c r="V35" s="406" t="str">
        <f>IF(AND('Mapa final'!$S$18="Baja",'Mapa final'!$W$18="Menor"),CONCATENATE("R",'Mapa final'!$A$18),"")</f>
        <v/>
      </c>
      <c r="W35" s="407"/>
      <c r="X35" s="405" t="str">
        <f>IF(AND('Mapa final'!$S$15="Baja",'Mapa final'!$W$15="Moderado"),CONCATENATE("R",'Mapa final'!$A$15),"")</f>
        <v/>
      </c>
      <c r="Y35" s="406"/>
      <c r="Z35" s="406" t="str">
        <f>IF(AND('Mapa final'!S$16="Baja",'Mapa final'!$W$16="Moderado"),CONCATENATE("R",'Mapa final'!$A$16),"")</f>
        <v/>
      </c>
      <c r="AA35" s="406"/>
      <c r="AB35" s="406" t="str">
        <f>IF(AND('Mapa final'!$S$18="Baja",'Mapa final'!$W$18="Moderado"),CONCATENATE("R",'Mapa final'!$A$18),"")</f>
        <v/>
      </c>
      <c r="AC35" s="407"/>
      <c r="AD35" s="423" t="str">
        <f>IF(AND('Mapa final'!$S$15="Baja",'Mapa final'!$W$15="Mayor"),CONCATENATE("R",'Mapa final'!$A$15),"")</f>
        <v/>
      </c>
      <c r="AE35" s="424"/>
      <c r="AF35" s="424" t="str">
        <f>IF(AND('Mapa final'!$S$16="Baja",'Mapa final'!$W$16="Mayor"),CONCATENATE("R",'Mapa final'!$A$16),"")</f>
        <v/>
      </c>
      <c r="AG35" s="424"/>
      <c r="AH35" s="424" t="str">
        <f>IF(AND('Mapa final'!$S$18="Baja",'Mapa final'!$W$18="Mayor"),CONCATENATE("R",'Mapa final'!$A$18),"")</f>
        <v/>
      </c>
      <c r="AI35" s="424"/>
      <c r="AJ35" s="414" t="str">
        <f>IF(AND('Mapa final'!$S$15="Baja",'Mapa final'!$W$15="Catastrófico"),CONCATENATE("R",'Mapa final'!$A$15),"")</f>
        <v/>
      </c>
      <c r="AK35" s="415"/>
      <c r="AL35" s="415" t="str">
        <f>IF(AND('Mapa final'!$S$16="Baja",'Mapa final'!$W$16="Catastrófico"),CONCATENATE("R",'Mapa final'!$A$16),"")</f>
        <v/>
      </c>
      <c r="AM35" s="415"/>
      <c r="AN35" s="415" t="str">
        <f>IF(AND('Mapa final'!$S$18="Baja",'Mapa final'!$N$18="Catastrófico"),CONCATENATE("R",'Mapa final'!$A$18),"")</f>
        <v/>
      </c>
      <c r="AO35" s="416"/>
      <c r="AP35" s="69"/>
      <c r="AQ35" s="493" t="s">
        <v>285</v>
      </c>
      <c r="AR35" s="494"/>
      <c r="AS35" s="494"/>
      <c r="AT35" s="494"/>
      <c r="AU35" s="494"/>
      <c r="AV35" s="495"/>
      <c r="AW35" s="69"/>
      <c r="AX35" s="69"/>
      <c r="AY35" s="69"/>
      <c r="AZ35" s="69"/>
      <c r="BA35" s="69"/>
      <c r="BB35" s="69"/>
      <c r="BC35" s="69"/>
      <c r="BD35" s="69"/>
      <c r="BE35" s="69"/>
      <c r="BF35" s="69"/>
      <c r="BG35" s="69"/>
      <c r="BH35" s="69"/>
      <c r="BI35" s="69"/>
      <c r="BJ35" s="69"/>
      <c r="BK35" s="69"/>
      <c r="BL35" s="69"/>
      <c r="BM35" s="69"/>
      <c r="BN35" s="69"/>
      <c r="BO35" s="69"/>
      <c r="BP35" s="69"/>
      <c r="BQ35" s="69"/>
      <c r="BR35" s="69"/>
      <c r="BS35" s="69"/>
      <c r="BT35" s="69"/>
      <c r="BU35" s="69"/>
      <c r="BV35" s="69"/>
      <c r="BW35" s="69"/>
      <c r="BX35" s="69"/>
      <c r="BY35" s="69"/>
      <c r="BZ35" s="69"/>
      <c r="CA35" s="69"/>
      <c r="CB35" s="69"/>
      <c r="CC35" s="69"/>
      <c r="CD35" s="69"/>
    </row>
    <row r="36" spans="3:82" ht="15" customHeight="1" x14ac:dyDescent="0.25">
      <c r="C36" s="69"/>
      <c r="D36" s="464"/>
      <c r="E36" s="464"/>
      <c r="F36" s="465"/>
      <c r="G36" s="436"/>
      <c r="H36" s="437"/>
      <c r="I36" s="437"/>
      <c r="J36" s="437"/>
      <c r="K36" s="437"/>
      <c r="L36" s="396"/>
      <c r="M36" s="397"/>
      <c r="N36" s="397"/>
      <c r="O36" s="397"/>
      <c r="P36" s="397"/>
      <c r="Q36" s="398"/>
      <c r="R36" s="406"/>
      <c r="S36" s="406"/>
      <c r="T36" s="406"/>
      <c r="U36" s="406"/>
      <c r="V36" s="406"/>
      <c r="W36" s="407"/>
      <c r="X36" s="405"/>
      <c r="Y36" s="406"/>
      <c r="Z36" s="406"/>
      <c r="AA36" s="406"/>
      <c r="AB36" s="406"/>
      <c r="AC36" s="407"/>
      <c r="AD36" s="423"/>
      <c r="AE36" s="424"/>
      <c r="AF36" s="424"/>
      <c r="AG36" s="424"/>
      <c r="AH36" s="424"/>
      <c r="AI36" s="424"/>
      <c r="AJ36" s="414"/>
      <c r="AK36" s="415"/>
      <c r="AL36" s="415"/>
      <c r="AM36" s="415"/>
      <c r="AN36" s="415"/>
      <c r="AO36" s="416"/>
      <c r="AP36" s="69"/>
      <c r="AQ36" s="496"/>
      <c r="AR36" s="497"/>
      <c r="AS36" s="497"/>
      <c r="AT36" s="497"/>
      <c r="AU36" s="497"/>
      <c r="AV36" s="498"/>
      <c r="AW36" s="69"/>
      <c r="AX36" s="69"/>
      <c r="AY36" s="69"/>
      <c r="AZ36" s="69"/>
      <c r="BA36" s="69"/>
      <c r="BB36" s="69"/>
      <c r="BC36" s="69"/>
      <c r="BD36" s="69"/>
      <c r="BE36" s="69"/>
      <c r="BF36" s="69"/>
      <c r="BG36" s="69"/>
      <c r="BH36" s="69"/>
      <c r="BI36" s="69"/>
      <c r="BJ36" s="69"/>
      <c r="BK36" s="69"/>
      <c r="BL36" s="69"/>
      <c r="BM36" s="69"/>
      <c r="BN36" s="69"/>
      <c r="BO36" s="69"/>
      <c r="BP36" s="69"/>
      <c r="BQ36" s="69"/>
      <c r="BR36" s="69"/>
      <c r="BS36" s="69"/>
      <c r="BT36" s="69"/>
      <c r="BU36" s="69"/>
      <c r="BV36" s="69"/>
      <c r="BW36" s="69"/>
      <c r="BX36" s="69"/>
      <c r="BY36" s="69"/>
      <c r="BZ36" s="69"/>
      <c r="CA36" s="69"/>
      <c r="CB36" s="69"/>
      <c r="CC36" s="69"/>
      <c r="CD36" s="69"/>
    </row>
    <row r="37" spans="3:82" ht="15" customHeight="1" x14ac:dyDescent="0.25">
      <c r="C37" s="69"/>
      <c r="D37" s="464"/>
      <c r="E37" s="464"/>
      <c r="F37" s="465"/>
      <c r="G37" s="436"/>
      <c r="H37" s="437"/>
      <c r="I37" s="437"/>
      <c r="J37" s="437"/>
      <c r="K37" s="437"/>
      <c r="L37" s="396" t="str">
        <f>IF(AND('Mapa final'!$S$17="Baja",'Mapa final'!$W$17="Leve"),CONCATENATE("R",'Mapa final'!$D$17),"")</f>
        <v>R2</v>
      </c>
      <c r="M37" s="397"/>
      <c r="N37" s="397" t="str">
        <f>IF(AND('Mapa final'!$N$22="Baja",'Mapa final'!$R$22="Leve"),CONCATENATE("R",'Mapa final'!$A$22),"")</f>
        <v/>
      </c>
      <c r="O37" s="397"/>
      <c r="P37" s="397" t="str">
        <f>IF(AND('Mapa final'!$N$18="Baja",'Mapa final'!$R$18="Leve"),CONCATENATE("R",'Mapa final'!$A$18),"")</f>
        <v/>
      </c>
      <c r="Q37" s="398"/>
      <c r="R37" s="406" t="str">
        <f>IF(AND('Mapa final'!$S$17="Baja",'Mapa final'!$W$17="Menor"),CONCATENATE("R",'Mapa final'!$A$17),"")</f>
        <v/>
      </c>
      <c r="S37" s="406"/>
      <c r="T37" s="406" t="str">
        <f>IF(AND('Mapa final'!$LU$22="Baja",'Mapa final'!$W$22="Menor"),CONCATENATE("R",'Mapa final'!$A$22),"")</f>
        <v/>
      </c>
      <c r="U37" s="406"/>
      <c r="V37" s="406" t="str">
        <f>IF(AND('Mapa final'!$S$18="Baja",'Mapa final'!$W$18="Menor"),CONCATENATE("R",'Mapa final'!$A$18),"")</f>
        <v/>
      </c>
      <c r="W37" s="407"/>
      <c r="X37" s="405" t="str">
        <f>IF(AND('Mapa final'!$S$17="Baja",'Mapa final'!$W$17="Moderado"),CONCATENATE("R",'Mapa final'!$A$17),"")</f>
        <v/>
      </c>
      <c r="Y37" s="406"/>
      <c r="Z37" s="406" t="str">
        <f>IF(AND('Mapa final'!$S$22="Baja",'Mapa final'!$W$22="Moderado"),CONCATENATE("R",'Mapa final'!$A$22),"")</f>
        <v/>
      </c>
      <c r="AA37" s="406"/>
      <c r="AB37" s="406" t="str">
        <f>IF(AND('Mapa final'!$S$18="Baja",'Mapa final'!$W$18="Moderado"),CONCATENATE("R",'Mapa final'!$A$18),"")</f>
        <v/>
      </c>
      <c r="AC37" s="407"/>
      <c r="AD37" s="423" t="str">
        <f>IF(AND('Mapa final'!$S$17="Baja",'Mapa final'!$W$17="Mayor"),CONCATENATE("R",'Mapa final'!$A$17),"")</f>
        <v/>
      </c>
      <c r="AE37" s="424"/>
      <c r="AF37" s="424" t="str">
        <f>IF(AND('Mapa final'!$S$22="Baja",'Mapa final'!$W$22="Mayor"),CONCATENATE("R",'Mapa final'!$A$22),"")</f>
        <v/>
      </c>
      <c r="AG37" s="424"/>
      <c r="AH37" s="424" t="str">
        <f>IF(AND('Mapa final'!$S$18="Baja",'Mapa final'!$W$18="Mayor"),CONCATENATE("R",'Mapa final'!$A$18),"")</f>
        <v/>
      </c>
      <c r="AI37" s="424"/>
      <c r="AJ37" s="414" t="str">
        <f>IF(AND('Mapa final'!$S$17="Baja",'Mapa final'!$W$17="Catastrófico"),CONCATENATE("R",'Mapa final'!$A$17),"")</f>
        <v/>
      </c>
      <c r="AK37" s="415"/>
      <c r="AL37" s="415" t="str">
        <f>IF(AND('Mapa final'!$S$22="Baja",'Mapa final'!$W$22="Catastrófico"),CONCATENATE("R",'Mapa final'!$A$22),"")</f>
        <v/>
      </c>
      <c r="AM37" s="415"/>
      <c r="AN37" s="415" t="str">
        <f>IF(AND('Mapa final'!$S$18="Baja",'Mapa final'!$N$18="Catastrófico"),CONCATENATE("R",'Mapa final'!$A$18),"")</f>
        <v/>
      </c>
      <c r="AO37" s="416"/>
      <c r="AP37" s="69"/>
      <c r="AQ37" s="496"/>
      <c r="AR37" s="497"/>
      <c r="AS37" s="497"/>
      <c r="AT37" s="497"/>
      <c r="AU37" s="497"/>
      <c r="AV37" s="498"/>
      <c r="AW37" s="69"/>
      <c r="AX37" s="69"/>
      <c r="AY37" s="69"/>
      <c r="AZ37" s="69"/>
      <c r="BA37" s="69"/>
      <c r="BB37" s="69"/>
      <c r="BC37" s="69"/>
      <c r="BD37" s="69"/>
      <c r="BE37" s="69"/>
      <c r="BF37" s="69"/>
      <c r="BG37" s="69"/>
      <c r="BH37" s="69"/>
      <c r="BI37" s="69"/>
      <c r="BJ37" s="69"/>
      <c r="BK37" s="69"/>
      <c r="BL37" s="69"/>
      <c r="BM37" s="69"/>
      <c r="BN37" s="69"/>
      <c r="BO37" s="69"/>
      <c r="BP37" s="69"/>
      <c r="BQ37" s="69"/>
      <c r="BR37" s="69"/>
      <c r="BS37" s="69"/>
      <c r="BT37" s="69"/>
      <c r="BU37" s="69"/>
      <c r="BV37" s="69"/>
      <c r="BW37" s="69"/>
      <c r="BX37" s="69"/>
      <c r="BY37" s="69"/>
      <c r="BZ37" s="69"/>
      <c r="CA37" s="69"/>
      <c r="CB37" s="69"/>
      <c r="CC37" s="69"/>
      <c r="CD37" s="69"/>
    </row>
    <row r="38" spans="3:82" ht="15" customHeight="1" x14ac:dyDescent="0.25">
      <c r="C38" s="69"/>
      <c r="D38" s="464"/>
      <c r="E38" s="464"/>
      <c r="F38" s="465"/>
      <c r="G38" s="436"/>
      <c r="H38" s="437"/>
      <c r="I38" s="437"/>
      <c r="J38" s="437"/>
      <c r="K38" s="437"/>
      <c r="L38" s="396"/>
      <c r="M38" s="397"/>
      <c r="N38" s="397"/>
      <c r="O38" s="397"/>
      <c r="P38" s="397"/>
      <c r="Q38" s="398"/>
      <c r="R38" s="406"/>
      <c r="S38" s="406"/>
      <c r="T38" s="406"/>
      <c r="U38" s="406"/>
      <c r="V38" s="406"/>
      <c r="W38" s="407"/>
      <c r="X38" s="405"/>
      <c r="Y38" s="406"/>
      <c r="Z38" s="406"/>
      <c r="AA38" s="406"/>
      <c r="AB38" s="406"/>
      <c r="AC38" s="407"/>
      <c r="AD38" s="423"/>
      <c r="AE38" s="424"/>
      <c r="AF38" s="424"/>
      <c r="AG38" s="424"/>
      <c r="AH38" s="424"/>
      <c r="AI38" s="424"/>
      <c r="AJ38" s="414"/>
      <c r="AK38" s="415"/>
      <c r="AL38" s="415"/>
      <c r="AM38" s="415"/>
      <c r="AN38" s="415"/>
      <c r="AO38" s="416"/>
      <c r="AP38" s="69"/>
      <c r="AQ38" s="496"/>
      <c r="AR38" s="497"/>
      <c r="AS38" s="497"/>
      <c r="AT38" s="497"/>
      <c r="AU38" s="497"/>
      <c r="AV38" s="498"/>
      <c r="AW38" s="69"/>
      <c r="AX38" s="69"/>
      <c r="AY38" s="69"/>
      <c r="AZ38" s="69"/>
      <c r="BA38" s="69"/>
      <c r="BB38" s="69"/>
      <c r="BC38" s="69"/>
      <c r="BD38" s="69"/>
      <c r="BE38" s="69"/>
      <c r="BF38" s="69"/>
      <c r="BG38" s="69"/>
      <c r="BH38" s="69"/>
      <c r="BI38" s="69"/>
      <c r="BJ38" s="69"/>
      <c r="BK38" s="69"/>
      <c r="BL38" s="69"/>
      <c r="BM38" s="69"/>
      <c r="BN38" s="69"/>
      <c r="BO38" s="69"/>
      <c r="BP38" s="69"/>
      <c r="BQ38" s="69"/>
      <c r="BR38" s="69"/>
      <c r="BS38" s="69"/>
      <c r="BT38" s="69"/>
      <c r="BU38" s="69"/>
      <c r="BV38" s="69"/>
      <c r="BW38" s="69"/>
      <c r="BX38" s="69"/>
      <c r="BY38" s="69"/>
      <c r="BZ38" s="69"/>
      <c r="CA38" s="69"/>
      <c r="CB38" s="69"/>
      <c r="CC38" s="69"/>
      <c r="CD38" s="69"/>
    </row>
    <row r="39" spans="3:82" ht="15" customHeight="1" x14ac:dyDescent="0.25">
      <c r="C39" s="69"/>
      <c r="D39" s="464"/>
      <c r="E39" s="464"/>
      <c r="F39" s="465"/>
      <c r="G39" s="436"/>
      <c r="H39" s="437"/>
      <c r="I39" s="437"/>
      <c r="J39" s="437"/>
      <c r="K39" s="437"/>
      <c r="L39" s="396" t="str">
        <f>IF(AND('Mapa final'!$S$21="Baja",'Mapa final'!$W$21="Leve"),CONCATENATE("R",'Mapa final'!$A$21),"")</f>
        <v/>
      </c>
      <c r="M39" s="397"/>
      <c r="N39" s="397" t="str">
        <f>IF(AND('Mapa final'!$N$22="Baja",'Mapa final'!$R$22="Leve"),CONCATENATE("R",'Mapa final'!$A$22),"")</f>
        <v/>
      </c>
      <c r="O39" s="397"/>
      <c r="P39" s="397" t="str">
        <f>IF(AND('Mapa final'!$N$23="Baja",'Mapa final'!$R$23="Leve"),CONCATENATE("R",'Mapa final'!$A$23),"")</f>
        <v/>
      </c>
      <c r="Q39" s="398"/>
      <c r="R39" s="406" t="str">
        <f>IF(AND('Mapa final'!$S$21="Baja",'Mapa final'!$W$21="Menor"),CONCATENATE("R",'Mapa final'!$A$21),"")</f>
        <v/>
      </c>
      <c r="S39" s="406"/>
      <c r="T39" s="406" t="str">
        <f>IF(AND('Mapa final'!$LU$22="Baja",'Mapa final'!$W$22="Menor"),CONCATENATE("R",'Mapa final'!$A$22),"")</f>
        <v/>
      </c>
      <c r="U39" s="406"/>
      <c r="V39" s="406" t="str">
        <f>IF(AND('Mapa final'!$S$23="Baja",'Mapa final'!$W$23="Menor"),CONCATENATE("R",'Mapa final'!$A$23),"")</f>
        <v/>
      </c>
      <c r="W39" s="407"/>
      <c r="X39" s="405" t="str">
        <f>IF(AND('Mapa final'!$S$21="Baja",'Mapa final'!$W$21="Moderado"),CONCATENATE("R",'Mapa final'!$A$21),"")</f>
        <v/>
      </c>
      <c r="Y39" s="406"/>
      <c r="Z39" s="406" t="str">
        <f>IF(AND('Mapa final'!$S$22="Baja",'Mapa final'!$W$22="Moderado"),CONCATENATE("R",'Mapa final'!$A$22),"")</f>
        <v/>
      </c>
      <c r="AA39" s="406"/>
      <c r="AB39" s="406" t="str">
        <f>IF(AND('Mapa final'!$S$23="Baja",'Mapa final'!$W$23="Moderado"),CONCATENATE("R",'Mapa final'!$A$23),"")</f>
        <v/>
      </c>
      <c r="AC39" s="407"/>
      <c r="AD39" s="423" t="str">
        <f>IF(AND('Mapa final'!$S$21="Baja",'Mapa final'!$W$21="Mayor"),CONCATENATE("R",'Mapa final'!$A$21),"")</f>
        <v/>
      </c>
      <c r="AE39" s="424"/>
      <c r="AF39" s="424" t="str">
        <f>IF(AND('Mapa final'!$S$22="Baja",'Mapa final'!$W$22="Mayor"),CONCATENATE("R",'Mapa final'!$A$22),"")</f>
        <v/>
      </c>
      <c r="AG39" s="424"/>
      <c r="AH39" s="424" t="str">
        <f>IF(AND('Mapa final'!$S$23="Baja",'Mapa final'!$W$23="Mayor"),CONCATENATE("R",'Mapa final'!$A$23),"")</f>
        <v/>
      </c>
      <c r="AI39" s="424"/>
      <c r="AJ39" s="414" t="str">
        <f>IF(AND('Mapa final'!$S$21="Baja",'Mapa final'!$W$21="Catastrófico"),CONCATENATE("R",'Mapa final'!$A$21),"")</f>
        <v/>
      </c>
      <c r="AK39" s="415"/>
      <c r="AL39" s="415" t="str">
        <f>IF(AND('Mapa final'!$S$22="Baja",'Mapa final'!$W$22="Catastrófico"),CONCATENATE("R",'Mapa final'!$A$22),"")</f>
        <v/>
      </c>
      <c r="AM39" s="415"/>
      <c r="AN39" s="415" t="str">
        <f>IF(AND('Mapa final'!$S$23="Baja",'Mapa final'!$W$23="Catastrófico"),CONCATENATE("R",'Mapa final'!$A$23),"")</f>
        <v/>
      </c>
      <c r="AO39" s="416"/>
      <c r="AP39" s="69"/>
      <c r="AQ39" s="496"/>
      <c r="AR39" s="497"/>
      <c r="AS39" s="497"/>
      <c r="AT39" s="497"/>
      <c r="AU39" s="497"/>
      <c r="AV39" s="498"/>
      <c r="AW39" s="69"/>
      <c r="AX39" s="69"/>
      <c r="AY39" s="69"/>
      <c r="AZ39" s="69"/>
      <c r="BA39" s="69"/>
      <c r="BB39" s="69"/>
      <c r="BC39" s="69"/>
      <c r="BD39" s="69"/>
      <c r="BE39" s="69"/>
      <c r="BF39" s="69"/>
      <c r="BG39" s="69"/>
      <c r="BH39" s="69"/>
      <c r="BI39" s="69"/>
      <c r="BJ39" s="69"/>
      <c r="BK39" s="69"/>
      <c r="BL39" s="69"/>
      <c r="BM39" s="69"/>
      <c r="BN39" s="69"/>
      <c r="BO39" s="69"/>
      <c r="BP39" s="69"/>
      <c r="BQ39" s="69"/>
      <c r="BR39" s="69"/>
      <c r="BS39" s="69"/>
      <c r="BT39" s="69"/>
      <c r="BU39" s="69"/>
      <c r="BV39" s="69"/>
      <c r="BW39" s="69"/>
      <c r="BX39" s="69"/>
      <c r="BY39" s="69"/>
      <c r="BZ39" s="69"/>
      <c r="CA39" s="69"/>
      <c r="CB39" s="69"/>
      <c r="CC39" s="69"/>
      <c r="CD39" s="69"/>
    </row>
    <row r="40" spans="3:82" ht="15" customHeight="1" x14ac:dyDescent="0.25">
      <c r="C40" s="69"/>
      <c r="D40" s="464"/>
      <c r="E40" s="464"/>
      <c r="F40" s="465"/>
      <c r="G40" s="436"/>
      <c r="H40" s="437"/>
      <c r="I40" s="437"/>
      <c r="J40" s="437"/>
      <c r="K40" s="437"/>
      <c r="L40" s="396"/>
      <c r="M40" s="397"/>
      <c r="N40" s="397"/>
      <c r="O40" s="397"/>
      <c r="P40" s="397"/>
      <c r="Q40" s="398"/>
      <c r="R40" s="406"/>
      <c r="S40" s="406"/>
      <c r="T40" s="406"/>
      <c r="U40" s="406"/>
      <c r="V40" s="406"/>
      <c r="W40" s="407"/>
      <c r="X40" s="405"/>
      <c r="Y40" s="406"/>
      <c r="Z40" s="406"/>
      <c r="AA40" s="406"/>
      <c r="AB40" s="406"/>
      <c r="AC40" s="407"/>
      <c r="AD40" s="423"/>
      <c r="AE40" s="424"/>
      <c r="AF40" s="424"/>
      <c r="AG40" s="424"/>
      <c r="AH40" s="424"/>
      <c r="AI40" s="424"/>
      <c r="AJ40" s="414"/>
      <c r="AK40" s="415"/>
      <c r="AL40" s="415"/>
      <c r="AM40" s="415"/>
      <c r="AN40" s="415"/>
      <c r="AO40" s="416"/>
      <c r="AP40" s="69"/>
      <c r="AQ40" s="496"/>
      <c r="AR40" s="497"/>
      <c r="AS40" s="497"/>
      <c r="AT40" s="497"/>
      <c r="AU40" s="497"/>
      <c r="AV40" s="498"/>
      <c r="AW40" s="69"/>
      <c r="AX40" s="69"/>
      <c r="AY40" s="69"/>
      <c r="AZ40" s="69"/>
      <c r="BA40" s="69"/>
      <c r="BB40" s="69"/>
      <c r="BC40" s="69"/>
      <c r="BD40" s="69"/>
      <c r="BE40" s="69"/>
      <c r="BF40" s="69"/>
      <c r="BG40" s="69"/>
      <c r="BH40" s="69"/>
      <c r="BI40" s="69"/>
      <c r="BJ40" s="69"/>
      <c r="BK40" s="69"/>
      <c r="BL40" s="69"/>
      <c r="BM40" s="69"/>
      <c r="BN40" s="69"/>
      <c r="BO40" s="69"/>
      <c r="BP40" s="69"/>
      <c r="BQ40" s="69"/>
      <c r="BR40" s="69"/>
      <c r="BS40" s="69"/>
      <c r="BT40" s="69"/>
      <c r="BU40" s="69"/>
      <c r="BV40" s="69"/>
      <c r="BW40" s="69"/>
      <c r="BX40" s="69"/>
      <c r="BY40" s="69"/>
      <c r="BZ40" s="69"/>
      <c r="CA40" s="69"/>
      <c r="CB40" s="69"/>
      <c r="CC40" s="69"/>
      <c r="CD40" s="69"/>
    </row>
    <row r="41" spans="3:82" ht="15" customHeight="1" x14ac:dyDescent="0.25">
      <c r="C41" s="69"/>
      <c r="D41" s="464"/>
      <c r="E41" s="464"/>
      <c r="F41" s="465"/>
      <c r="G41" s="436"/>
      <c r="H41" s="437"/>
      <c r="I41" s="437"/>
      <c r="J41" s="437"/>
      <c r="K41" s="437"/>
      <c r="L41" s="396" t="str">
        <f>IF(AND('Mapa final'!$S$24="Baja",'Mapa final'!$W$24="Leve"),CONCATENATE("R",'Mapa final'!$A$24),"")</f>
        <v/>
      </c>
      <c r="M41" s="397"/>
      <c r="N41" s="397" t="str">
        <f>IF(AND('Mapa final'!$N$25="Baja",'Mapa final'!$R$25="Leve"),CONCATENATE("R",'Mapa final'!$A$25),"")</f>
        <v/>
      </c>
      <c r="O41" s="397"/>
      <c r="P41" s="397" t="str">
        <f>IF(AND('Mapa final'!$N$26="Baja",'Mapa final'!$R$26="Leve"),CONCATENATE("R",'Mapa final'!$A$26),"")</f>
        <v/>
      </c>
      <c r="Q41" s="398"/>
      <c r="R41" s="406" t="str">
        <f>IF(AND('Mapa final'!$S$24="Baja",'Mapa final'!$W$24="Menor"),CONCATENATE("R",'Mapa final'!$A$24),"")</f>
        <v/>
      </c>
      <c r="S41" s="406"/>
      <c r="T41" s="406" t="str">
        <f>IF(AND('Mapa final'!$S$25="Baja",'Mapa final'!$W$25="Menor"),CONCATENATE("R",'Mapa final'!$A$25),"")</f>
        <v/>
      </c>
      <c r="U41" s="406"/>
      <c r="V41" s="406" t="str">
        <f>IF(AND('Mapa final'!$S$26="Baja",'Mapa final'!$W$26="Menor"),CONCATENATE("R",'Mapa final'!$A$26),"")</f>
        <v/>
      </c>
      <c r="W41" s="407"/>
      <c r="X41" s="405" t="str">
        <f>IF(AND('Mapa final'!$S$24="Baja",'Mapa final'!$W$24="Moderado"),CONCATENATE("R",'Mapa final'!$A$24),"")</f>
        <v/>
      </c>
      <c r="Y41" s="406"/>
      <c r="Z41" s="406" t="str">
        <f>IF(AND('Mapa final'!$S$25="Baja",'Mapa final'!$W$25="Moderado"),CONCATENATE("R",'Mapa final'!$A$25),"")</f>
        <v/>
      </c>
      <c r="AA41" s="406"/>
      <c r="AB41" s="406" t="str">
        <f>IF(AND('Mapa final'!$S$26="Baja",'Mapa final'!$W$26="Moderado"),CONCATENATE("R",'Mapa final'!$A$26),"")</f>
        <v/>
      </c>
      <c r="AC41" s="407"/>
      <c r="AD41" s="423" t="str">
        <f>IF(AND('Mapa final'!$S$24="Baja",'Mapa final'!$W$24="Mayor"),CONCATENATE("R",'Mapa final'!$A$24),"")</f>
        <v/>
      </c>
      <c r="AE41" s="424"/>
      <c r="AF41" s="424" t="str">
        <f>IF(AND('Mapa final'!$S$25="Baja",'Mapa final'!$W$25="Mayor"),CONCATENATE("R",'Mapa final'!$A$25),"")</f>
        <v/>
      </c>
      <c r="AG41" s="424"/>
      <c r="AH41" s="424" t="str">
        <f>IF(AND('Mapa final'!$S$26="Baja",'Mapa final'!$W$26="Mayor"),CONCATENATE("R",'Mapa final'!$A$26),"")</f>
        <v/>
      </c>
      <c r="AI41" s="424"/>
      <c r="AJ41" s="414" t="str">
        <f>IF(AND('Mapa final'!$S$24="Baja",'Mapa final'!$W$24="Catastrófico"),CONCATENATE("R",'Mapa final'!$A$24),"")</f>
        <v/>
      </c>
      <c r="AK41" s="415"/>
      <c r="AL41" s="415" t="str">
        <f>IF(AND('Mapa final'!$S$25="Baja",'Mapa final'!$W$25="Catastrófico"),CONCATENATE("R",'Mapa final'!$A$25),"")</f>
        <v/>
      </c>
      <c r="AM41" s="415"/>
      <c r="AN41" s="415" t="str">
        <f>IF(AND('Mapa final'!$S$26="Baja",'Mapa final'!$W$26="Catastrófico"),CONCATENATE("R",'Mapa final'!$A$26),"")</f>
        <v/>
      </c>
      <c r="AO41" s="416"/>
      <c r="AP41" s="69"/>
      <c r="AQ41" s="496"/>
      <c r="AR41" s="497"/>
      <c r="AS41" s="497"/>
      <c r="AT41" s="497"/>
      <c r="AU41" s="497"/>
      <c r="AV41" s="498"/>
      <c r="AW41" s="69"/>
      <c r="AX41" s="69"/>
      <c r="AY41" s="69"/>
      <c r="AZ41" s="69"/>
      <c r="BA41" s="69"/>
      <c r="BB41" s="69"/>
      <c r="BC41" s="69"/>
      <c r="BD41" s="69"/>
      <c r="BE41" s="69"/>
      <c r="BF41" s="69"/>
      <c r="BG41" s="69"/>
      <c r="BH41" s="69"/>
      <c r="BI41" s="69"/>
      <c r="BJ41" s="69"/>
      <c r="BK41" s="69"/>
      <c r="BL41" s="69"/>
      <c r="BM41" s="69"/>
      <c r="BN41" s="69"/>
      <c r="BO41" s="69"/>
      <c r="BP41" s="69"/>
      <c r="BQ41" s="69"/>
      <c r="BR41" s="69"/>
      <c r="BS41" s="69"/>
      <c r="BT41" s="69"/>
      <c r="BU41" s="69"/>
      <c r="BV41" s="69"/>
      <c r="BW41" s="69"/>
      <c r="BX41" s="69"/>
      <c r="BY41" s="69"/>
      <c r="BZ41" s="69"/>
      <c r="CA41" s="69"/>
      <c r="CB41" s="69"/>
      <c r="CC41" s="69"/>
      <c r="CD41" s="69"/>
    </row>
    <row r="42" spans="3:82" ht="15.75" customHeight="1" thickBot="1" x14ac:dyDescent="0.3">
      <c r="C42" s="69"/>
      <c r="D42" s="464"/>
      <c r="E42" s="464"/>
      <c r="F42" s="465"/>
      <c r="G42" s="439"/>
      <c r="H42" s="440"/>
      <c r="I42" s="440"/>
      <c r="J42" s="440"/>
      <c r="K42" s="440"/>
      <c r="L42" s="403"/>
      <c r="M42" s="399"/>
      <c r="N42" s="399"/>
      <c r="O42" s="399"/>
      <c r="P42" s="399"/>
      <c r="Q42" s="400"/>
      <c r="R42" s="409"/>
      <c r="S42" s="409"/>
      <c r="T42" s="409"/>
      <c r="U42" s="409"/>
      <c r="V42" s="409"/>
      <c r="W42" s="410"/>
      <c r="X42" s="408"/>
      <c r="Y42" s="409"/>
      <c r="Z42" s="409"/>
      <c r="AA42" s="409"/>
      <c r="AB42" s="409"/>
      <c r="AC42" s="410"/>
      <c r="AD42" s="426"/>
      <c r="AE42" s="427"/>
      <c r="AF42" s="427"/>
      <c r="AG42" s="427"/>
      <c r="AH42" s="427"/>
      <c r="AI42" s="427"/>
      <c r="AJ42" s="417"/>
      <c r="AK42" s="418"/>
      <c r="AL42" s="418"/>
      <c r="AM42" s="418"/>
      <c r="AN42" s="418"/>
      <c r="AO42" s="419"/>
      <c r="AP42" s="69"/>
      <c r="AQ42" s="499"/>
      <c r="AR42" s="500"/>
      <c r="AS42" s="500"/>
      <c r="AT42" s="500"/>
      <c r="AU42" s="500"/>
      <c r="AV42" s="501"/>
      <c r="AW42" s="69"/>
      <c r="AX42" s="69"/>
      <c r="AY42" s="69"/>
      <c r="AZ42" s="69"/>
      <c r="BA42" s="69"/>
      <c r="BB42" s="69"/>
      <c r="BC42" s="69"/>
      <c r="BD42" s="69"/>
      <c r="BE42" s="69"/>
      <c r="BF42" s="69"/>
      <c r="BG42" s="69"/>
      <c r="BH42" s="69"/>
      <c r="BI42" s="69"/>
      <c r="BJ42" s="69"/>
      <c r="BK42" s="69"/>
      <c r="BL42" s="69"/>
      <c r="BM42" s="69"/>
      <c r="BN42" s="69"/>
      <c r="BO42" s="69"/>
      <c r="BP42" s="69"/>
      <c r="BQ42" s="69"/>
      <c r="BR42" s="69"/>
      <c r="BS42" s="69"/>
      <c r="BT42" s="69"/>
      <c r="BU42" s="69"/>
      <c r="BV42" s="69"/>
      <c r="BW42" s="69"/>
      <c r="BX42" s="69"/>
      <c r="BY42" s="69"/>
      <c r="BZ42" s="69"/>
      <c r="CA42" s="69"/>
      <c r="CB42" s="69"/>
      <c r="CC42" s="69"/>
      <c r="CD42" s="69"/>
    </row>
    <row r="43" spans="3:82" ht="15" customHeight="1" x14ac:dyDescent="0.25">
      <c r="C43" s="69"/>
      <c r="D43" s="464"/>
      <c r="E43" s="464"/>
      <c r="F43" s="465"/>
      <c r="G43" s="432" t="s">
        <v>286</v>
      </c>
      <c r="H43" s="434"/>
      <c r="I43" s="434"/>
      <c r="J43" s="434"/>
      <c r="K43" s="434"/>
      <c r="L43" s="396" t="str">
        <f>IF(AND('Mapa final'!$S$15="Muy Baja",'Mapa final'!$W$15="Leve"),CONCATENATE("R",'Mapa final'!$A$15),"")</f>
        <v/>
      </c>
      <c r="M43" s="397"/>
      <c r="N43" s="397" t="str">
        <f>IF(AND('Mapa final'!$N$16="Muy Baja",'Mapa final'!$R$16="Leve"),CONCATENATE("R",'Mapa final'!$A$16),"")</f>
        <v/>
      </c>
      <c r="O43" s="397"/>
      <c r="P43" s="397" t="str">
        <f>IF(AND('Mapa final'!$N$18="Muy Baja",'Mapa final'!$R$18="Leve"),CONCATENATE("R",'Mapa final'!$A$18),"")</f>
        <v/>
      </c>
      <c r="Q43" s="398"/>
      <c r="R43" s="401" t="str">
        <f>IF(AND('Mapa final'!$S$15="Muy Baja",'Mapa final'!$W$15="Menor"),CONCATENATE("R",'Mapa final'!$A$15),"")</f>
        <v/>
      </c>
      <c r="S43" s="402"/>
      <c r="T43" s="402" t="str">
        <f>IF(AND('Mapa final'!$S$16="Muy Baja",'Mapa final'!$W$16="Menor"),CONCATENATE("R",'Mapa final'!$A$16),"")</f>
        <v/>
      </c>
      <c r="U43" s="402"/>
      <c r="V43" s="397"/>
      <c r="W43" s="398"/>
      <c r="X43" s="411" t="str">
        <f>IF(AND('Mapa final'!$S$15="Muy Baja",'Mapa final'!$W$15="Moderado"),CONCATENATE("R",'Mapa final'!$A$15),"")</f>
        <v/>
      </c>
      <c r="Y43" s="412"/>
      <c r="Z43" s="412" t="str">
        <f>IF(AND('Mapa final'!S$16="Muy Baja",'Mapa final'!$W$16="Moderado"),CONCATENATE("R",'Mapa final'!$A$16),"")</f>
        <v/>
      </c>
      <c r="AA43" s="412"/>
      <c r="AB43" s="406" t="str">
        <f>IF(AND('Mapa final'!$S$18="Muy Baja",'Mapa final'!$W$18="Moderado"),CONCATENATE("R",'Mapa final'!$A$18),"")</f>
        <v/>
      </c>
      <c r="AC43" s="407"/>
      <c r="AD43" s="429" t="str">
        <f>IF(AND('Mapa final'!$S$15="Muy Baja",'Mapa final'!$W$15="Mayor"),CONCATENATE("R",'Mapa final'!$A$15),"")</f>
        <v/>
      </c>
      <c r="AE43" s="430"/>
      <c r="AF43" s="430" t="str">
        <f>IF(AND('Mapa final'!$S$16="Muy Baja",'Mapa final'!$W$16="Mayor"),CONCATENATE("R",'Mapa final'!$A$16),"")</f>
        <v/>
      </c>
      <c r="AG43" s="430"/>
      <c r="AH43" s="424" t="str">
        <f>IF(AND('Mapa final'!$S$18="Muy Baja",'Mapa final'!$W$18="Mayor"),CONCATENATE("R",'Mapa final'!$A$18),"")</f>
        <v/>
      </c>
      <c r="AI43" s="425"/>
      <c r="AJ43" s="414" t="str">
        <f>IF(AND('Mapa final'!$S$15="Muy Baja",'Mapa final'!$W$15="Catastrófico"),CONCATENATE("R",'Mapa final'!$A$15),"")</f>
        <v/>
      </c>
      <c r="AK43" s="415"/>
      <c r="AL43" s="415" t="str">
        <f>IF(AND('Mapa final'!$S$16="Muy Baja",'Mapa final'!$W$16="Catastrófico"),CONCATENATE("R",'Mapa final'!$A$16),"")</f>
        <v/>
      </c>
      <c r="AM43" s="415"/>
      <c r="AN43" s="415" t="str">
        <f>IF(AND('Mapa final'!$S$18="Muy Baja",'Mapa final'!$N$18="Catastrófico"),CONCATENATE("R",'Mapa final'!$A$18),"")</f>
        <v/>
      </c>
      <c r="AO43" s="416"/>
      <c r="AP43" s="69"/>
      <c r="AQ43" s="69"/>
      <c r="AR43" s="69"/>
      <c r="AS43" s="69"/>
      <c r="AT43" s="69"/>
      <c r="AU43" s="69"/>
      <c r="AV43" s="69"/>
      <c r="AW43" s="69"/>
      <c r="AX43" s="69"/>
      <c r="AY43" s="69"/>
      <c r="AZ43" s="69"/>
      <c r="BA43" s="69"/>
      <c r="BB43" s="69"/>
      <c r="BC43" s="69"/>
      <c r="BD43" s="69"/>
      <c r="BE43" s="69"/>
      <c r="BF43" s="69"/>
      <c r="BG43" s="69"/>
      <c r="BH43" s="69"/>
      <c r="BI43" s="69"/>
      <c r="BJ43" s="69"/>
      <c r="BK43" s="69"/>
      <c r="BL43" s="69"/>
      <c r="BM43" s="69"/>
      <c r="BN43" s="69"/>
      <c r="BO43" s="69"/>
      <c r="BP43" s="69"/>
      <c r="BQ43" s="69"/>
      <c r="BR43" s="69"/>
      <c r="BS43" s="69"/>
      <c r="BT43" s="69"/>
      <c r="BU43" s="69"/>
      <c r="BV43" s="69"/>
      <c r="BW43" s="69"/>
      <c r="BX43" s="69"/>
      <c r="BY43" s="69"/>
      <c r="BZ43" s="69"/>
      <c r="CA43" s="69"/>
      <c r="CB43" s="69"/>
      <c r="CC43" s="69"/>
      <c r="CD43" s="69"/>
    </row>
    <row r="44" spans="3:82" ht="15" customHeight="1" x14ac:dyDescent="0.25">
      <c r="C44" s="69"/>
      <c r="D44" s="464"/>
      <c r="E44" s="464"/>
      <c r="F44" s="465"/>
      <c r="G44" s="436"/>
      <c r="H44" s="437"/>
      <c r="I44" s="437"/>
      <c r="J44" s="437"/>
      <c r="K44" s="437"/>
      <c r="L44" s="396"/>
      <c r="M44" s="397"/>
      <c r="N44" s="397"/>
      <c r="O44" s="397"/>
      <c r="P44" s="397"/>
      <c r="Q44" s="398"/>
      <c r="R44" s="396"/>
      <c r="S44" s="397"/>
      <c r="T44" s="397"/>
      <c r="U44" s="397"/>
      <c r="V44" s="397"/>
      <c r="W44" s="398"/>
      <c r="X44" s="405"/>
      <c r="Y44" s="406"/>
      <c r="Z44" s="406"/>
      <c r="AA44" s="406"/>
      <c r="AB44" s="406"/>
      <c r="AC44" s="407"/>
      <c r="AD44" s="423"/>
      <c r="AE44" s="424"/>
      <c r="AF44" s="424"/>
      <c r="AG44" s="424"/>
      <c r="AH44" s="424"/>
      <c r="AI44" s="425"/>
      <c r="AJ44" s="414"/>
      <c r="AK44" s="415"/>
      <c r="AL44" s="415"/>
      <c r="AM44" s="415"/>
      <c r="AN44" s="415"/>
      <c r="AO44" s="416"/>
      <c r="AP44" s="69"/>
      <c r="AQ44" s="69"/>
      <c r="AR44" s="69"/>
      <c r="AS44" s="69"/>
      <c r="AT44" s="69"/>
      <c r="AU44" s="69"/>
      <c r="AV44" s="69"/>
      <c r="AW44" s="69"/>
      <c r="AX44" s="69"/>
      <c r="AY44" s="69"/>
      <c r="AZ44" s="69"/>
      <c r="BA44" s="69"/>
      <c r="BB44" s="69"/>
      <c r="BC44" s="69"/>
      <c r="BD44" s="69"/>
      <c r="BE44" s="69"/>
      <c r="BF44" s="69"/>
      <c r="BG44" s="69"/>
      <c r="BH44" s="69"/>
      <c r="BI44" s="69"/>
      <c r="BJ44" s="69"/>
      <c r="BK44" s="69"/>
      <c r="BL44" s="69"/>
      <c r="BM44" s="69"/>
      <c r="BN44" s="69"/>
      <c r="BO44" s="69"/>
      <c r="BP44" s="69"/>
      <c r="BQ44" s="69"/>
      <c r="BR44" s="69"/>
      <c r="BS44" s="69"/>
      <c r="BT44" s="69"/>
      <c r="BU44" s="69"/>
      <c r="BV44" s="69"/>
      <c r="BW44" s="69"/>
      <c r="BX44" s="69"/>
      <c r="BY44" s="69"/>
      <c r="BZ44" s="69"/>
      <c r="CA44" s="69"/>
      <c r="CB44" s="69"/>
      <c r="CC44" s="69"/>
      <c r="CD44" s="69"/>
    </row>
    <row r="45" spans="3:82" ht="15" customHeight="1" x14ac:dyDescent="0.25">
      <c r="C45" s="69"/>
      <c r="D45" s="464"/>
      <c r="E45" s="464"/>
      <c r="F45" s="465"/>
      <c r="G45" s="436"/>
      <c r="H45" s="437"/>
      <c r="I45" s="437"/>
      <c r="J45" s="437"/>
      <c r="K45" s="437"/>
      <c r="L45" s="396" t="str">
        <f>IF(AND('Mapa final'!$S$17="Muy Baja",'Mapa final'!$W$17="Leve"),CONCATENATE("R",'Mapa final'!$A$17),"")</f>
        <v/>
      </c>
      <c r="M45" s="397"/>
      <c r="N45" s="397" t="str">
        <f>IF(AND('Mapa final'!$N$22="Muy Baja",'Mapa final'!$R$22="Leve"),CONCATENATE("R",'Mapa final'!$A$22),"")</f>
        <v/>
      </c>
      <c r="O45" s="397"/>
      <c r="P45" s="397" t="str">
        <f>IF(AND('Mapa final'!$N$18="Muy Baja",'Mapa final'!$R$18="Leve"),CONCATENATE("R",'Mapa final'!$A$18),"")</f>
        <v/>
      </c>
      <c r="Q45" s="398"/>
      <c r="R45" s="396" t="str">
        <f>IF(AND('Mapa final'!$S$17="Muy Baja",'Mapa final'!$W$17="Menor"),CONCATENATE("R",'Mapa final'!$A$17),"")</f>
        <v/>
      </c>
      <c r="S45" s="397"/>
      <c r="T45" s="397" t="str">
        <f>IF(AND('Mapa final'!$LU$22="Muy Baja",'Mapa final'!$W$22="Menor"),CONCATENATE("R",'Mapa final'!$A$22),"")</f>
        <v/>
      </c>
      <c r="U45" s="397"/>
      <c r="V45" s="397"/>
      <c r="W45" s="398"/>
      <c r="X45" s="405" t="str">
        <f>IF(AND('Mapa final'!$S$17="Muy Baja",'Mapa final'!$W$17="Moderado"),CONCATENATE("R",'Mapa final'!$A$17),"")</f>
        <v/>
      </c>
      <c r="Y45" s="406"/>
      <c r="Z45" s="406" t="str">
        <f>IF(AND('Mapa final'!$S$22="Muy Baja",'Mapa final'!$W$22="Moderado"),CONCATENATE("R",'Mapa final'!$A$22),"")</f>
        <v/>
      </c>
      <c r="AA45" s="406"/>
      <c r="AB45" s="406" t="str">
        <f>IF(AND('Mapa final'!$S$18="Muy Baja",'Mapa final'!$W$18="Moderado"),CONCATENATE("R",'Mapa final'!$A$18),"")</f>
        <v/>
      </c>
      <c r="AC45" s="407"/>
      <c r="AD45" s="423" t="str">
        <f>IF(AND('Mapa final'!$S$17="Muy Baja",'Mapa final'!$W$17="Mayor"),CONCATENATE("R",'Mapa final'!$A$17),"")</f>
        <v/>
      </c>
      <c r="AE45" s="424"/>
      <c r="AF45" s="424" t="str">
        <f>IF(AND('Mapa final'!$S$22="Muy Baja",'Mapa final'!$W$22="Mayor"),CONCATENATE("R",'Mapa final'!$A$22),"")</f>
        <v/>
      </c>
      <c r="AG45" s="424"/>
      <c r="AH45" s="424" t="str">
        <f>IF(AND('Mapa final'!$S$18="Muy Baja",'Mapa final'!$W$18="Mayor"),CONCATENATE("R",'Mapa final'!$A$18),"")</f>
        <v/>
      </c>
      <c r="AI45" s="425"/>
      <c r="AJ45" s="414" t="str">
        <f>IF(AND('Mapa final'!$S$17="Muy Baja",'Mapa final'!$W$17="Catastrófico"),CONCATENATE("R",'Mapa final'!$A$17),"")</f>
        <v/>
      </c>
      <c r="AK45" s="415"/>
      <c r="AL45" s="415" t="str">
        <f>IF(AND('Mapa final'!$S$22="Muy Baja",'Mapa final'!$W$22="Catastrófico"),CONCATENATE("R",'Mapa final'!$A$22),"")</f>
        <v/>
      </c>
      <c r="AM45" s="415"/>
      <c r="AN45" s="415" t="str">
        <f>IF(AND('Mapa final'!$S$18="Muy Baja",'Mapa final'!$N$18="Catastrófico"),CONCATENATE("R",'Mapa final'!$A$18),"")</f>
        <v/>
      </c>
      <c r="AO45" s="416"/>
      <c r="AP45" s="69"/>
      <c r="AQ45" s="69"/>
      <c r="AR45" s="69"/>
      <c r="AS45" s="69"/>
      <c r="AT45" s="69"/>
      <c r="AU45" s="69"/>
      <c r="AV45" s="69"/>
      <c r="AW45" s="69"/>
      <c r="AX45" s="69"/>
      <c r="AY45" s="69"/>
      <c r="AZ45" s="69"/>
      <c r="BA45" s="69"/>
      <c r="BB45" s="69"/>
      <c r="BC45" s="69"/>
      <c r="BD45" s="69"/>
      <c r="BE45" s="69"/>
      <c r="BF45" s="69"/>
      <c r="BG45" s="69"/>
      <c r="BH45" s="69"/>
      <c r="BI45" s="69"/>
      <c r="BJ45" s="69"/>
      <c r="BK45" s="69"/>
      <c r="BL45" s="69"/>
      <c r="BM45" s="69"/>
      <c r="BN45" s="69"/>
      <c r="BO45" s="69"/>
      <c r="BP45" s="69"/>
      <c r="BQ45" s="69"/>
      <c r="BR45" s="69"/>
      <c r="BS45" s="69"/>
      <c r="BT45" s="69"/>
      <c r="BU45" s="69"/>
      <c r="BV45" s="69"/>
      <c r="BW45" s="69"/>
      <c r="BX45" s="69"/>
      <c r="BY45" s="69"/>
      <c r="BZ45" s="69"/>
      <c r="CA45" s="69"/>
      <c r="CB45" s="69"/>
      <c r="CC45" s="69"/>
      <c r="CD45" s="69"/>
    </row>
    <row r="46" spans="3:82" ht="15" customHeight="1" x14ac:dyDescent="0.25">
      <c r="C46" s="69"/>
      <c r="D46" s="464"/>
      <c r="E46" s="464"/>
      <c r="F46" s="465"/>
      <c r="G46" s="436"/>
      <c r="H46" s="437"/>
      <c r="I46" s="437"/>
      <c r="J46" s="437"/>
      <c r="K46" s="437"/>
      <c r="L46" s="396"/>
      <c r="M46" s="397"/>
      <c r="N46" s="397"/>
      <c r="O46" s="397"/>
      <c r="P46" s="397"/>
      <c r="Q46" s="398"/>
      <c r="R46" s="396"/>
      <c r="S46" s="397"/>
      <c r="T46" s="397"/>
      <c r="U46" s="397"/>
      <c r="V46" s="397"/>
      <c r="W46" s="398"/>
      <c r="X46" s="405"/>
      <c r="Y46" s="406"/>
      <c r="Z46" s="406"/>
      <c r="AA46" s="406"/>
      <c r="AB46" s="406"/>
      <c r="AC46" s="407"/>
      <c r="AD46" s="423"/>
      <c r="AE46" s="424"/>
      <c r="AF46" s="424"/>
      <c r="AG46" s="424"/>
      <c r="AH46" s="424"/>
      <c r="AI46" s="425"/>
      <c r="AJ46" s="414"/>
      <c r="AK46" s="415"/>
      <c r="AL46" s="415"/>
      <c r="AM46" s="415"/>
      <c r="AN46" s="415"/>
      <c r="AO46" s="416"/>
      <c r="AP46" s="69"/>
      <c r="AQ46" s="69"/>
      <c r="AR46" s="69"/>
      <c r="AS46" s="69"/>
      <c r="AT46" s="69"/>
      <c r="AU46" s="69"/>
      <c r="AV46" s="69"/>
      <c r="AW46" s="69"/>
      <c r="AX46" s="69"/>
      <c r="AY46" s="69"/>
      <c r="AZ46" s="69"/>
      <c r="BA46" s="69"/>
      <c r="BB46" s="69"/>
      <c r="BC46" s="69"/>
      <c r="BD46" s="69"/>
      <c r="BE46" s="69"/>
      <c r="BF46" s="69"/>
      <c r="BG46" s="69"/>
      <c r="BH46" s="69"/>
      <c r="BI46" s="69"/>
      <c r="BJ46" s="69"/>
      <c r="BK46" s="69"/>
      <c r="BL46" s="69"/>
      <c r="BM46" s="69"/>
      <c r="BN46" s="69"/>
      <c r="BO46" s="69"/>
      <c r="BP46" s="69"/>
      <c r="BQ46" s="69"/>
      <c r="BR46" s="69"/>
      <c r="BS46" s="69"/>
      <c r="BT46" s="69"/>
      <c r="BU46" s="69"/>
      <c r="BV46" s="69"/>
      <c r="BW46" s="69"/>
      <c r="BX46" s="69"/>
      <c r="BY46" s="69"/>
      <c r="BZ46" s="69"/>
      <c r="CA46" s="69"/>
      <c r="CB46" s="69"/>
      <c r="CC46" s="69"/>
      <c r="CD46" s="69"/>
    </row>
    <row r="47" spans="3:82" ht="15" customHeight="1" x14ac:dyDescent="0.25">
      <c r="C47" s="69"/>
      <c r="D47" s="464"/>
      <c r="E47" s="464"/>
      <c r="F47" s="465"/>
      <c r="G47" s="436"/>
      <c r="H47" s="437"/>
      <c r="I47" s="437"/>
      <c r="J47" s="437"/>
      <c r="K47" s="437"/>
      <c r="L47" s="396" t="str">
        <f>IF(AND('Mapa final'!$S$21="Muy Baja",'Mapa final'!$W$21="Leve"),CONCATENATE("R",'Mapa final'!$A$21),"")</f>
        <v/>
      </c>
      <c r="M47" s="397"/>
      <c r="N47" s="397" t="str">
        <f>IF(AND('Mapa final'!$N$22="Muy Baja",'Mapa final'!$R$22="Leve"),CONCATENATE("R",'Mapa final'!$A$22),"")</f>
        <v/>
      </c>
      <c r="O47" s="397"/>
      <c r="P47" s="397" t="str">
        <f>IF(AND('Mapa final'!$N$23="Muy Baja",'Mapa final'!$R$23="Leve"),CONCATENATE("R",'Mapa final'!$A$23),"")</f>
        <v/>
      </c>
      <c r="Q47" s="398"/>
      <c r="R47" s="396" t="str">
        <f>IF(AND('Mapa final'!$S$21="Muy Baja",'Mapa final'!$W$21="Menor"),CONCATENATE("R",'Mapa final'!$A$21),"")</f>
        <v/>
      </c>
      <c r="S47" s="397"/>
      <c r="T47" s="397" t="str">
        <f>IF(AND('Mapa final'!$LU$22="Muy Baja",'Mapa final'!$W$22="Menor"),CONCATENATE("R",'Mapa final'!$A$22),"")</f>
        <v/>
      </c>
      <c r="U47" s="397"/>
      <c r="V47" s="397" t="str">
        <f>IF(AND('Mapa final'!$S$23="Muy Baja",'Mapa final'!$W$23="Menor"),CONCATENATE("R",'Mapa final'!$A$23),"")</f>
        <v/>
      </c>
      <c r="W47" s="398"/>
      <c r="X47" s="405" t="str">
        <f>IF(AND('Mapa final'!$S$21="Muy Baja",'Mapa final'!$W$21="Moderado"),CONCATENATE("R",'Mapa final'!$A$21),"")</f>
        <v/>
      </c>
      <c r="Y47" s="406"/>
      <c r="Z47" s="406" t="str">
        <f>IF(AND('Mapa final'!$S$22="Muy Baja",'Mapa final'!$W$22="Moderado"),CONCATENATE("R",'Mapa final'!$A$22),"")</f>
        <v/>
      </c>
      <c r="AA47" s="406"/>
      <c r="AB47" s="406" t="str">
        <f>IF(AND('Mapa final'!$S$23="Muy Baja",'Mapa final'!$W$23="Moderado"),CONCATENATE("R",'Mapa final'!$A$23),"")</f>
        <v/>
      </c>
      <c r="AC47" s="407"/>
      <c r="AD47" s="423" t="str">
        <f>IF(AND('Mapa final'!$S$21="Muy Baja",'Mapa final'!$W$21="Mayor"),CONCATENATE("R",'Mapa final'!$A$21),"")</f>
        <v/>
      </c>
      <c r="AE47" s="424"/>
      <c r="AF47" s="424" t="str">
        <f>IF(AND('Mapa final'!$S$22="Muy Baja",'Mapa final'!$W$22="Mayor"),CONCATENATE("R",'Mapa final'!$A$22),"")</f>
        <v/>
      </c>
      <c r="AG47" s="424"/>
      <c r="AH47" s="424" t="str">
        <f>IF(AND('Mapa final'!$S$23="Muy Baja",'Mapa final'!$W$23="Mayor"),CONCATENATE("R",'Mapa final'!$A$23),"")</f>
        <v/>
      </c>
      <c r="AI47" s="425"/>
      <c r="AJ47" s="414" t="str">
        <f>IF(AND('Mapa final'!$S$21="Muy Baja",'Mapa final'!$W$21="Catastrófico"),CONCATENATE("R",'Mapa final'!$A$21),"")</f>
        <v/>
      </c>
      <c r="AK47" s="415"/>
      <c r="AL47" s="415" t="str">
        <f>IF(AND('Mapa final'!$S$22="Muy Baja",'Mapa final'!$W$22="Catastrófico"),CONCATENATE("R",'Mapa final'!$A$22),"")</f>
        <v/>
      </c>
      <c r="AM47" s="415"/>
      <c r="AN47" s="415" t="str">
        <f>IF(AND('Mapa final'!$S$23="Muy Baja",'Mapa final'!$W$23="Catastrófico"),CONCATENATE("R",'Mapa final'!$A$23),"")</f>
        <v/>
      </c>
      <c r="AO47" s="416"/>
      <c r="AP47" s="69"/>
      <c r="AQ47" s="69"/>
      <c r="AR47" s="69"/>
      <c r="AS47" s="69"/>
      <c r="AT47" s="69"/>
      <c r="AU47" s="69"/>
      <c r="AV47" s="69"/>
      <c r="AW47" s="69"/>
      <c r="AX47" s="69"/>
      <c r="AY47" s="69"/>
      <c r="AZ47" s="69"/>
      <c r="BA47" s="69"/>
      <c r="BB47" s="69"/>
      <c r="BC47" s="69"/>
      <c r="BD47" s="69"/>
      <c r="BE47" s="69"/>
      <c r="BF47" s="69"/>
      <c r="BG47" s="69"/>
      <c r="BH47" s="69"/>
      <c r="BI47" s="69"/>
      <c r="BJ47" s="69"/>
      <c r="BK47" s="69"/>
      <c r="BL47" s="69"/>
      <c r="BM47" s="69"/>
      <c r="BN47" s="69"/>
      <c r="BO47" s="69"/>
      <c r="BP47" s="69"/>
      <c r="BQ47" s="69"/>
      <c r="BR47" s="69"/>
      <c r="BS47" s="69"/>
      <c r="BT47" s="69"/>
      <c r="BU47" s="69"/>
      <c r="BV47" s="69"/>
      <c r="BW47" s="69"/>
      <c r="BX47" s="69"/>
      <c r="BY47" s="69"/>
      <c r="BZ47" s="69"/>
      <c r="CA47" s="69"/>
      <c r="CB47" s="69"/>
      <c r="CC47" s="69"/>
      <c r="CD47" s="69"/>
    </row>
    <row r="48" spans="3:82" ht="15" customHeight="1" x14ac:dyDescent="0.25">
      <c r="C48" s="69"/>
      <c r="D48" s="464"/>
      <c r="E48" s="464"/>
      <c r="F48" s="465"/>
      <c r="G48" s="436"/>
      <c r="H48" s="437"/>
      <c r="I48" s="437"/>
      <c r="J48" s="437"/>
      <c r="K48" s="437"/>
      <c r="L48" s="396"/>
      <c r="M48" s="397"/>
      <c r="N48" s="397"/>
      <c r="O48" s="397"/>
      <c r="P48" s="397"/>
      <c r="Q48" s="398"/>
      <c r="R48" s="396"/>
      <c r="S48" s="397"/>
      <c r="T48" s="397"/>
      <c r="U48" s="397"/>
      <c r="V48" s="397"/>
      <c r="W48" s="398"/>
      <c r="X48" s="405"/>
      <c r="Y48" s="406"/>
      <c r="Z48" s="406"/>
      <c r="AA48" s="406"/>
      <c r="AB48" s="406"/>
      <c r="AC48" s="407"/>
      <c r="AD48" s="423"/>
      <c r="AE48" s="424"/>
      <c r="AF48" s="424"/>
      <c r="AG48" s="424"/>
      <c r="AH48" s="424"/>
      <c r="AI48" s="425"/>
      <c r="AJ48" s="414"/>
      <c r="AK48" s="415"/>
      <c r="AL48" s="415"/>
      <c r="AM48" s="415"/>
      <c r="AN48" s="415"/>
      <c r="AO48" s="416"/>
      <c r="AP48" s="69"/>
      <c r="AQ48" s="69"/>
      <c r="AR48" s="69"/>
      <c r="AS48" s="69"/>
      <c r="AT48" s="69"/>
      <c r="AU48" s="69"/>
      <c r="AV48" s="69"/>
      <c r="AW48" s="69"/>
      <c r="AX48" s="69"/>
      <c r="AY48" s="69"/>
      <c r="AZ48" s="69"/>
      <c r="BA48" s="69"/>
      <c r="BB48" s="69"/>
      <c r="BC48" s="69"/>
      <c r="BD48" s="69"/>
      <c r="BE48" s="69"/>
      <c r="BF48" s="69"/>
      <c r="BG48" s="69"/>
      <c r="BH48" s="69"/>
      <c r="BI48" s="69"/>
      <c r="BJ48" s="69"/>
      <c r="BK48" s="69"/>
      <c r="BL48" s="69"/>
      <c r="BM48" s="69"/>
      <c r="BN48" s="69"/>
      <c r="BO48" s="69"/>
      <c r="BP48" s="69"/>
      <c r="BQ48" s="69"/>
      <c r="BR48" s="69"/>
      <c r="BS48" s="69"/>
      <c r="BT48" s="69"/>
      <c r="BU48" s="69"/>
      <c r="BV48" s="69"/>
      <c r="BW48" s="69"/>
      <c r="BX48" s="69"/>
      <c r="BY48" s="69"/>
      <c r="BZ48" s="69"/>
      <c r="CA48" s="69"/>
      <c r="CB48" s="69"/>
      <c r="CC48" s="69"/>
      <c r="CD48" s="69"/>
    </row>
    <row r="49" spans="3:82" ht="15" customHeight="1" x14ac:dyDescent="0.25">
      <c r="C49" s="69"/>
      <c r="D49" s="464"/>
      <c r="E49" s="464"/>
      <c r="F49" s="465"/>
      <c r="G49" s="436"/>
      <c r="H49" s="437"/>
      <c r="I49" s="437"/>
      <c r="J49" s="437"/>
      <c r="K49" s="437"/>
      <c r="L49" s="396" t="str">
        <f>IF(AND('Mapa final'!$S$24="Muy Baja",'Mapa final'!$W$24="Leve"),CONCATENATE("R",'Mapa final'!$A$24),"")</f>
        <v/>
      </c>
      <c r="M49" s="397"/>
      <c r="N49" s="397" t="str">
        <f>IF(AND('Mapa final'!$N$25="Muy Baja",'Mapa final'!$R$25="Leve"),CONCATENATE("R",'Mapa final'!$A$25),"")</f>
        <v/>
      </c>
      <c r="O49" s="397"/>
      <c r="P49" s="397" t="str">
        <f>IF(AND('Mapa final'!$N$26="Muy Baja",'Mapa final'!$R$26="Leve"),CONCATENATE("R",'Mapa final'!$A$26),"")</f>
        <v/>
      </c>
      <c r="Q49" s="398"/>
      <c r="R49" s="397" t="str">
        <f>IF(AND('Mapa final'!$S$24="Muy Baja",'Mapa final'!$W$24="Menor"),CONCATENATE("R",'Mapa final'!$A$24),"")</f>
        <v/>
      </c>
      <c r="S49" s="397"/>
      <c r="T49" s="397" t="str">
        <f>IF(AND('Mapa final'!$S$25="Muy Baja",'Mapa final'!$W$25="Menor"),CONCATENATE("R",'Mapa final'!$A$25),"")</f>
        <v/>
      </c>
      <c r="U49" s="397"/>
      <c r="V49" s="397" t="str">
        <f>IF(AND('Mapa final'!$S$26="Muy Baja",'Mapa final'!$W$26="Menor"),CONCATENATE("R",'Mapa final'!$A$26),"")</f>
        <v/>
      </c>
      <c r="W49" s="398"/>
      <c r="X49" s="405" t="str">
        <f>IF(AND('Mapa final'!$S$24="Muy Baja",'Mapa final'!$W$24="Moderado"),CONCATENATE("R",'Mapa final'!$A$24),"")</f>
        <v/>
      </c>
      <c r="Y49" s="406"/>
      <c r="Z49" s="406" t="str">
        <f>IF(AND('Mapa final'!$S$25="Muy Baja",'Mapa final'!$W$25="Moderado"),CONCATENATE("R",'Mapa final'!$A$25),"")</f>
        <v/>
      </c>
      <c r="AA49" s="406"/>
      <c r="AB49" s="406" t="str">
        <f>IF(AND('Mapa final'!$S$26="Muy Baja",'Mapa final'!$W$26="Moderado"),CONCATENATE("R",'Mapa final'!$A$26),"")</f>
        <v/>
      </c>
      <c r="AC49" s="407"/>
      <c r="AD49" s="423" t="str">
        <f>IF(AND('Mapa final'!$S$24="Muy Baja",'Mapa final'!$W$24="Mayor"),CONCATENATE("R",'Mapa final'!$A$24),"")</f>
        <v/>
      </c>
      <c r="AE49" s="424"/>
      <c r="AF49" s="424" t="str">
        <f>IF(AND('Mapa final'!$S$25="Muy Baja",'Mapa final'!$W$25="Mayor"),CONCATENATE("R",'Mapa final'!$A$25),"")</f>
        <v/>
      </c>
      <c r="AG49" s="424"/>
      <c r="AH49" s="424" t="str">
        <f>IF(AND('Mapa final'!$S$26="Muy Baja",'Mapa final'!$W$26="Mayor"),CONCATENATE("R",'Mapa final'!$A$26),"")</f>
        <v/>
      </c>
      <c r="AI49" s="425"/>
      <c r="AJ49" s="414" t="str">
        <f>IF(AND('Mapa final'!$S$24="Muy Baja",'Mapa final'!$W$24="Catastrófico"),CONCATENATE("R",'Mapa final'!$A$24),"")</f>
        <v/>
      </c>
      <c r="AK49" s="415"/>
      <c r="AL49" s="415" t="str">
        <f>IF(AND('Mapa final'!$S$25="Muy Baja",'Mapa final'!$W$25="Catastrófico"),CONCATENATE("R",'Mapa final'!$A$25),"")</f>
        <v/>
      </c>
      <c r="AM49" s="415"/>
      <c r="AN49" s="415" t="str">
        <f>IF(AND('Mapa final'!$S$26="Muy Baja",'Mapa final'!$W$26="Catastrófico"),CONCATENATE("R",'Mapa final'!$A$26),"")</f>
        <v/>
      </c>
      <c r="AO49" s="416"/>
      <c r="AP49" s="69"/>
      <c r="AQ49" s="69"/>
      <c r="AR49" s="69"/>
      <c r="AS49" s="69"/>
      <c r="AT49" s="69"/>
      <c r="AU49" s="69"/>
      <c r="AV49" s="69"/>
      <c r="AW49" s="69"/>
      <c r="AX49" s="69"/>
      <c r="AY49" s="69"/>
      <c r="AZ49" s="69"/>
      <c r="BA49" s="69"/>
      <c r="BB49" s="69"/>
      <c r="BC49" s="69"/>
      <c r="BD49" s="69"/>
      <c r="BE49" s="69"/>
      <c r="BF49" s="69"/>
      <c r="BG49" s="69"/>
      <c r="BH49" s="69"/>
      <c r="BI49" s="69"/>
      <c r="BJ49" s="69"/>
      <c r="BK49" s="69"/>
      <c r="BL49" s="69"/>
      <c r="BM49" s="69"/>
      <c r="BN49" s="69"/>
      <c r="BO49" s="69"/>
      <c r="BP49" s="69"/>
      <c r="BQ49" s="69"/>
      <c r="BR49" s="69"/>
      <c r="BS49" s="69"/>
      <c r="BT49" s="69"/>
      <c r="BU49" s="69"/>
      <c r="BV49" s="69"/>
      <c r="BW49" s="69"/>
      <c r="BX49" s="69"/>
      <c r="BY49" s="69"/>
      <c r="BZ49" s="69"/>
      <c r="CA49" s="69"/>
      <c r="CB49" s="69"/>
      <c r="CC49" s="69"/>
      <c r="CD49" s="69"/>
    </row>
    <row r="50" spans="3:82" ht="15.75" customHeight="1" thickBot="1" x14ac:dyDescent="0.3">
      <c r="C50" s="69"/>
      <c r="D50" s="464"/>
      <c r="E50" s="464"/>
      <c r="F50" s="465"/>
      <c r="G50" s="439"/>
      <c r="H50" s="440"/>
      <c r="I50" s="440"/>
      <c r="J50" s="440"/>
      <c r="K50" s="440"/>
      <c r="L50" s="403"/>
      <c r="M50" s="399"/>
      <c r="N50" s="399"/>
      <c r="O50" s="399"/>
      <c r="P50" s="399"/>
      <c r="Q50" s="400"/>
      <c r="R50" s="399"/>
      <c r="S50" s="399"/>
      <c r="T50" s="399"/>
      <c r="U50" s="399"/>
      <c r="V50" s="399"/>
      <c r="W50" s="400"/>
      <c r="X50" s="408"/>
      <c r="Y50" s="409"/>
      <c r="Z50" s="409"/>
      <c r="AA50" s="409"/>
      <c r="AB50" s="409"/>
      <c r="AC50" s="410"/>
      <c r="AD50" s="426"/>
      <c r="AE50" s="427"/>
      <c r="AF50" s="427"/>
      <c r="AG50" s="427"/>
      <c r="AH50" s="427"/>
      <c r="AI50" s="428"/>
      <c r="AJ50" s="417"/>
      <c r="AK50" s="418"/>
      <c r="AL50" s="418"/>
      <c r="AM50" s="418"/>
      <c r="AN50" s="418"/>
      <c r="AO50" s="419"/>
      <c r="AP50" s="69"/>
      <c r="AQ50" s="69"/>
      <c r="AR50" s="69"/>
      <c r="AS50" s="69"/>
      <c r="AT50" s="69"/>
      <c r="AU50" s="69"/>
      <c r="AV50" s="69"/>
      <c r="AW50" s="69"/>
      <c r="AX50" s="69"/>
      <c r="AY50" s="69"/>
      <c r="AZ50" s="69"/>
      <c r="BA50" s="69"/>
      <c r="BB50" s="69"/>
      <c r="BC50" s="69"/>
      <c r="BD50" s="69"/>
      <c r="BE50" s="69"/>
      <c r="BF50" s="69"/>
      <c r="BG50" s="69"/>
      <c r="BH50" s="69"/>
      <c r="BI50" s="69"/>
      <c r="BJ50" s="69"/>
      <c r="BK50" s="69"/>
      <c r="BL50" s="69"/>
      <c r="BM50" s="69"/>
      <c r="BN50" s="69"/>
      <c r="BO50" s="69"/>
      <c r="BP50" s="69"/>
      <c r="BQ50" s="69"/>
      <c r="BR50" s="69"/>
      <c r="BS50" s="69"/>
      <c r="BT50" s="69"/>
      <c r="BU50" s="69"/>
      <c r="BV50" s="69"/>
      <c r="BW50" s="69"/>
      <c r="BX50" s="69"/>
      <c r="BY50" s="69"/>
      <c r="BZ50" s="69"/>
      <c r="CA50" s="69"/>
      <c r="CB50" s="69"/>
      <c r="CC50" s="69"/>
      <c r="CD50" s="69"/>
    </row>
    <row r="51" spans="3:82" x14ac:dyDescent="0.25">
      <c r="C51" s="69"/>
      <c r="D51" s="69"/>
      <c r="E51" s="69"/>
      <c r="F51" s="69"/>
      <c r="G51" s="69"/>
      <c r="H51" s="69"/>
      <c r="I51" s="69"/>
      <c r="J51" s="69"/>
      <c r="K51" s="69"/>
      <c r="L51" s="442" t="s">
        <v>287</v>
      </c>
      <c r="M51" s="437"/>
      <c r="N51" s="437"/>
      <c r="O51" s="437"/>
      <c r="P51" s="437"/>
      <c r="Q51" s="438"/>
      <c r="R51" s="432" t="s">
        <v>288</v>
      </c>
      <c r="S51" s="434"/>
      <c r="T51" s="434"/>
      <c r="U51" s="434"/>
      <c r="V51" s="434"/>
      <c r="W51" s="435"/>
      <c r="X51" s="432" t="s">
        <v>289</v>
      </c>
      <c r="Y51" s="434"/>
      <c r="Z51" s="434"/>
      <c r="AA51" s="434"/>
      <c r="AB51" s="434"/>
      <c r="AC51" s="435"/>
      <c r="AD51" s="432" t="s">
        <v>290</v>
      </c>
      <c r="AE51" s="433"/>
      <c r="AF51" s="434"/>
      <c r="AG51" s="434"/>
      <c r="AH51" s="434"/>
      <c r="AI51" s="435"/>
      <c r="AJ51" s="432" t="s">
        <v>291</v>
      </c>
      <c r="AK51" s="434"/>
      <c r="AL51" s="434"/>
      <c r="AM51" s="434"/>
      <c r="AN51" s="434"/>
      <c r="AO51" s="435"/>
      <c r="AP51" s="69"/>
      <c r="AQ51" s="69"/>
      <c r="AR51" s="69"/>
      <c r="AS51" s="69"/>
      <c r="AT51" s="69"/>
      <c r="AU51" s="69"/>
      <c r="AV51" s="69"/>
      <c r="AW51" s="69"/>
      <c r="AX51" s="69"/>
      <c r="AY51" s="69"/>
      <c r="AZ51" s="69"/>
      <c r="BA51" s="69"/>
      <c r="BB51" s="69"/>
      <c r="BC51" s="69"/>
      <c r="BD51" s="69"/>
      <c r="BE51" s="69"/>
      <c r="BF51" s="69"/>
      <c r="BG51" s="69"/>
      <c r="BH51" s="69"/>
      <c r="BI51" s="69"/>
      <c r="BJ51" s="69"/>
      <c r="BK51" s="69"/>
      <c r="BL51" s="69"/>
      <c r="BM51" s="69"/>
      <c r="BN51" s="69"/>
      <c r="BO51" s="69"/>
      <c r="BP51" s="69"/>
      <c r="BQ51" s="69"/>
      <c r="BR51" s="69"/>
      <c r="BS51" s="69"/>
      <c r="BT51" s="69"/>
      <c r="BU51" s="69"/>
      <c r="BV51" s="69"/>
      <c r="BW51" s="69"/>
      <c r="BX51" s="69"/>
      <c r="BY51" s="69"/>
      <c r="BZ51" s="69"/>
      <c r="CA51" s="69"/>
      <c r="CB51" s="69"/>
      <c r="CC51" s="69"/>
      <c r="CD51" s="69"/>
    </row>
    <row r="52" spans="3:82" x14ac:dyDescent="0.25">
      <c r="C52" s="69"/>
      <c r="D52" s="69"/>
      <c r="E52" s="69"/>
      <c r="F52" s="69"/>
      <c r="G52" s="69"/>
      <c r="H52" s="69"/>
      <c r="I52" s="69"/>
      <c r="J52" s="69"/>
      <c r="K52" s="69"/>
      <c r="L52" s="436"/>
      <c r="M52" s="437"/>
      <c r="N52" s="437"/>
      <c r="O52" s="437"/>
      <c r="P52" s="437"/>
      <c r="Q52" s="438"/>
      <c r="R52" s="436"/>
      <c r="S52" s="437"/>
      <c r="T52" s="437"/>
      <c r="U52" s="437"/>
      <c r="V52" s="437"/>
      <c r="W52" s="438"/>
      <c r="X52" s="436"/>
      <c r="Y52" s="437"/>
      <c r="Z52" s="437"/>
      <c r="AA52" s="437"/>
      <c r="AB52" s="437"/>
      <c r="AC52" s="438"/>
      <c r="AD52" s="436"/>
      <c r="AE52" s="437"/>
      <c r="AF52" s="437"/>
      <c r="AG52" s="437"/>
      <c r="AH52" s="437"/>
      <c r="AI52" s="438"/>
      <c r="AJ52" s="436"/>
      <c r="AK52" s="437"/>
      <c r="AL52" s="437"/>
      <c r="AM52" s="437"/>
      <c r="AN52" s="437"/>
      <c r="AO52" s="438"/>
      <c r="AP52" s="69"/>
      <c r="AQ52" s="69"/>
      <c r="AR52" s="69"/>
      <c r="AS52" s="69"/>
      <c r="AT52" s="69"/>
      <c r="AU52" s="69"/>
      <c r="AV52" s="69"/>
      <c r="AW52" s="69"/>
      <c r="AX52" s="69"/>
      <c r="AY52" s="69"/>
      <c r="AZ52" s="69"/>
      <c r="BA52" s="69"/>
      <c r="BB52" s="69"/>
      <c r="BC52" s="69"/>
      <c r="BD52" s="69"/>
      <c r="BE52" s="69"/>
      <c r="BF52" s="69"/>
      <c r="BG52" s="69"/>
      <c r="BH52" s="69"/>
      <c r="BI52" s="69"/>
      <c r="BJ52" s="69"/>
      <c r="BK52" s="69"/>
      <c r="BL52" s="69"/>
      <c r="BM52" s="69"/>
      <c r="BN52" s="69"/>
      <c r="BO52" s="69"/>
      <c r="BP52" s="69"/>
      <c r="BQ52" s="69"/>
      <c r="BR52" s="69"/>
      <c r="BS52" s="69"/>
      <c r="BT52" s="69"/>
      <c r="BU52" s="69"/>
      <c r="BV52" s="69"/>
      <c r="BW52" s="69"/>
      <c r="BX52" s="69"/>
      <c r="BY52" s="69"/>
      <c r="BZ52" s="69"/>
      <c r="CA52" s="69"/>
      <c r="CB52" s="69"/>
      <c r="CC52" s="69"/>
      <c r="CD52" s="69"/>
    </row>
    <row r="53" spans="3:82" x14ac:dyDescent="0.25">
      <c r="C53" s="69"/>
      <c r="D53" s="69"/>
      <c r="E53" s="69"/>
      <c r="F53" s="69"/>
      <c r="G53" s="69"/>
      <c r="H53" s="69"/>
      <c r="I53" s="69"/>
      <c r="J53" s="69"/>
      <c r="K53" s="69"/>
      <c r="L53" s="436"/>
      <c r="M53" s="437"/>
      <c r="N53" s="437"/>
      <c r="O53" s="437"/>
      <c r="P53" s="437"/>
      <c r="Q53" s="438"/>
      <c r="R53" s="436"/>
      <c r="S53" s="437"/>
      <c r="T53" s="437"/>
      <c r="U53" s="437"/>
      <c r="V53" s="437"/>
      <c r="W53" s="438"/>
      <c r="X53" s="436"/>
      <c r="Y53" s="437"/>
      <c r="Z53" s="437"/>
      <c r="AA53" s="437"/>
      <c r="AB53" s="437"/>
      <c r="AC53" s="438"/>
      <c r="AD53" s="436"/>
      <c r="AE53" s="437"/>
      <c r="AF53" s="437"/>
      <c r="AG53" s="437"/>
      <c r="AH53" s="437"/>
      <c r="AI53" s="438"/>
      <c r="AJ53" s="436"/>
      <c r="AK53" s="437"/>
      <c r="AL53" s="437"/>
      <c r="AM53" s="437"/>
      <c r="AN53" s="437"/>
      <c r="AO53" s="438"/>
      <c r="AP53" s="69"/>
      <c r="AQ53" s="69"/>
      <c r="AR53" s="69"/>
      <c r="AS53" s="69"/>
      <c r="AT53" s="69"/>
      <c r="AU53" s="69"/>
      <c r="AV53" s="69"/>
      <c r="AW53" s="69"/>
      <c r="AX53" s="69"/>
      <c r="AY53" s="69"/>
      <c r="AZ53" s="69"/>
      <c r="BA53" s="69"/>
      <c r="BB53" s="69"/>
      <c r="BC53" s="69"/>
      <c r="BD53" s="69"/>
      <c r="BE53" s="69"/>
      <c r="BF53" s="69"/>
      <c r="BG53" s="69"/>
      <c r="BH53" s="69"/>
      <c r="BI53" s="69"/>
      <c r="BJ53" s="69"/>
      <c r="BK53" s="69"/>
      <c r="BL53" s="69"/>
      <c r="BM53" s="69"/>
      <c r="BN53" s="69"/>
      <c r="BO53" s="69"/>
      <c r="BP53" s="69"/>
      <c r="BQ53" s="69"/>
      <c r="BR53" s="69"/>
      <c r="BS53" s="69"/>
      <c r="BT53" s="69"/>
      <c r="BU53" s="69"/>
      <c r="BV53" s="69"/>
      <c r="BW53" s="69"/>
      <c r="BX53" s="69"/>
      <c r="BY53" s="69"/>
      <c r="BZ53" s="69"/>
      <c r="CA53" s="69"/>
      <c r="CB53" s="69"/>
      <c r="CC53" s="69"/>
      <c r="CD53" s="69"/>
    </row>
    <row r="54" spans="3:82" x14ac:dyDescent="0.25">
      <c r="C54" s="69"/>
      <c r="D54" s="69"/>
      <c r="E54" s="69"/>
      <c r="F54" s="69"/>
      <c r="G54" s="69"/>
      <c r="H54" s="69"/>
      <c r="I54" s="69"/>
      <c r="J54" s="69"/>
      <c r="K54" s="69"/>
      <c r="L54" s="436"/>
      <c r="M54" s="437"/>
      <c r="N54" s="437"/>
      <c r="O54" s="437"/>
      <c r="P54" s="437"/>
      <c r="Q54" s="438"/>
      <c r="R54" s="436"/>
      <c r="S54" s="437"/>
      <c r="T54" s="437"/>
      <c r="U54" s="437"/>
      <c r="V54" s="437"/>
      <c r="W54" s="438"/>
      <c r="X54" s="436"/>
      <c r="Y54" s="437"/>
      <c r="Z54" s="437"/>
      <c r="AA54" s="437"/>
      <c r="AB54" s="437"/>
      <c r="AC54" s="438"/>
      <c r="AD54" s="436"/>
      <c r="AE54" s="437"/>
      <c r="AF54" s="437"/>
      <c r="AG54" s="437"/>
      <c r="AH54" s="437"/>
      <c r="AI54" s="438"/>
      <c r="AJ54" s="436"/>
      <c r="AK54" s="437"/>
      <c r="AL54" s="437"/>
      <c r="AM54" s="437"/>
      <c r="AN54" s="437"/>
      <c r="AO54" s="438"/>
      <c r="AP54" s="69"/>
      <c r="AQ54" s="69"/>
      <c r="AR54" s="69"/>
      <c r="AS54" s="69"/>
      <c r="AT54" s="69"/>
      <c r="AU54" s="69"/>
      <c r="AV54" s="69"/>
      <c r="AW54" s="69"/>
      <c r="AX54" s="69"/>
      <c r="AY54" s="69"/>
      <c r="AZ54" s="69"/>
      <c r="BA54" s="69"/>
      <c r="BB54" s="69"/>
      <c r="BC54" s="69"/>
      <c r="BD54" s="69"/>
      <c r="BE54" s="69"/>
      <c r="BF54" s="69"/>
      <c r="BG54" s="69"/>
      <c r="BH54" s="69"/>
      <c r="BI54" s="69"/>
      <c r="BJ54" s="69"/>
      <c r="BK54" s="69"/>
      <c r="BL54" s="69"/>
      <c r="BM54" s="69"/>
      <c r="BN54" s="69"/>
      <c r="BO54" s="69"/>
      <c r="BP54" s="69"/>
      <c r="BQ54" s="69"/>
      <c r="BR54" s="69"/>
      <c r="BS54" s="69"/>
      <c r="BT54" s="69"/>
      <c r="BU54" s="69"/>
      <c r="BV54" s="69"/>
      <c r="BW54" s="69"/>
      <c r="BX54" s="69"/>
      <c r="BY54" s="69"/>
      <c r="BZ54" s="69"/>
      <c r="CA54" s="69"/>
      <c r="CB54" s="69"/>
      <c r="CC54" s="69"/>
      <c r="CD54" s="69"/>
    </row>
    <row r="55" spans="3:82" x14ac:dyDescent="0.25">
      <c r="C55" s="69"/>
      <c r="D55" s="69"/>
      <c r="E55" s="69"/>
      <c r="F55" s="69"/>
      <c r="G55" s="69"/>
      <c r="H55" s="69"/>
      <c r="I55" s="69"/>
      <c r="J55" s="69"/>
      <c r="K55" s="69"/>
      <c r="L55" s="436"/>
      <c r="M55" s="437"/>
      <c r="N55" s="437"/>
      <c r="O55" s="437"/>
      <c r="P55" s="437"/>
      <c r="Q55" s="438"/>
      <c r="R55" s="436"/>
      <c r="S55" s="437"/>
      <c r="T55" s="437"/>
      <c r="U55" s="437"/>
      <c r="V55" s="437"/>
      <c r="W55" s="438"/>
      <c r="X55" s="436"/>
      <c r="Y55" s="437"/>
      <c r="Z55" s="437"/>
      <c r="AA55" s="437"/>
      <c r="AB55" s="437"/>
      <c r="AC55" s="438"/>
      <c r="AD55" s="436"/>
      <c r="AE55" s="437"/>
      <c r="AF55" s="437"/>
      <c r="AG55" s="437"/>
      <c r="AH55" s="437"/>
      <c r="AI55" s="438"/>
      <c r="AJ55" s="436"/>
      <c r="AK55" s="437"/>
      <c r="AL55" s="437"/>
      <c r="AM55" s="437"/>
      <c r="AN55" s="437"/>
      <c r="AO55" s="438"/>
      <c r="AP55" s="69"/>
      <c r="AQ55" s="69"/>
      <c r="AR55" s="69"/>
      <c r="AS55" s="69"/>
      <c r="AT55" s="69"/>
      <c r="AU55" s="69"/>
      <c r="AV55" s="69"/>
      <c r="AW55" s="69"/>
      <c r="AX55" s="69"/>
      <c r="AY55" s="69"/>
      <c r="AZ55" s="69"/>
      <c r="BA55" s="69"/>
      <c r="BB55" s="69"/>
      <c r="BC55" s="69"/>
      <c r="BD55" s="69"/>
      <c r="BE55" s="69"/>
      <c r="BF55" s="69"/>
      <c r="BG55" s="69"/>
      <c r="BH55" s="69"/>
      <c r="BI55" s="69"/>
      <c r="BJ55" s="69"/>
      <c r="BK55" s="69"/>
      <c r="BL55" s="69"/>
      <c r="BM55" s="69"/>
      <c r="BN55" s="69"/>
      <c r="BO55" s="69"/>
      <c r="BP55" s="69"/>
      <c r="BQ55" s="69"/>
      <c r="BR55" s="69"/>
      <c r="BS55" s="69"/>
      <c r="BT55" s="69"/>
      <c r="BU55" s="69"/>
      <c r="BV55" s="69"/>
      <c r="BW55" s="69"/>
      <c r="BX55" s="69"/>
      <c r="BY55" s="69"/>
      <c r="BZ55" s="69"/>
      <c r="CA55" s="69"/>
      <c r="CB55" s="69"/>
      <c r="CC55" s="69"/>
      <c r="CD55" s="69"/>
    </row>
    <row r="56" spans="3:82" ht="15.75" thickBot="1" x14ac:dyDescent="0.3">
      <c r="C56" s="69"/>
      <c r="D56" s="69"/>
      <c r="E56" s="69"/>
      <c r="F56" s="69"/>
      <c r="G56" s="69"/>
      <c r="H56" s="69"/>
      <c r="I56" s="69"/>
      <c r="J56" s="69"/>
      <c r="K56" s="69"/>
      <c r="L56" s="439"/>
      <c r="M56" s="440"/>
      <c r="N56" s="440"/>
      <c r="O56" s="440"/>
      <c r="P56" s="440"/>
      <c r="Q56" s="441"/>
      <c r="R56" s="439"/>
      <c r="S56" s="440"/>
      <c r="T56" s="440"/>
      <c r="U56" s="440"/>
      <c r="V56" s="440"/>
      <c r="W56" s="441"/>
      <c r="X56" s="439"/>
      <c r="Y56" s="440"/>
      <c r="Z56" s="440"/>
      <c r="AA56" s="440"/>
      <c r="AB56" s="440"/>
      <c r="AC56" s="441"/>
      <c r="AD56" s="439"/>
      <c r="AE56" s="440"/>
      <c r="AF56" s="440"/>
      <c r="AG56" s="440"/>
      <c r="AH56" s="440"/>
      <c r="AI56" s="441"/>
      <c r="AJ56" s="439"/>
      <c r="AK56" s="440"/>
      <c r="AL56" s="440"/>
      <c r="AM56" s="440"/>
      <c r="AN56" s="440"/>
      <c r="AO56" s="441"/>
      <c r="AP56" s="69"/>
      <c r="AQ56" s="69"/>
      <c r="AR56" s="69"/>
      <c r="AS56" s="69"/>
      <c r="AT56" s="69"/>
      <c r="AU56" s="69"/>
      <c r="AV56" s="69"/>
      <c r="AW56" s="69"/>
      <c r="AX56" s="69"/>
      <c r="AY56" s="69"/>
      <c r="AZ56" s="69"/>
      <c r="BA56" s="69"/>
      <c r="BB56" s="69"/>
      <c r="BC56" s="69"/>
      <c r="BD56" s="69"/>
      <c r="BE56" s="69"/>
      <c r="BF56" s="69"/>
      <c r="BG56" s="69"/>
      <c r="BH56" s="69"/>
      <c r="BI56" s="69"/>
      <c r="BJ56" s="69"/>
      <c r="BK56" s="69"/>
      <c r="BL56" s="69"/>
      <c r="BM56" s="69"/>
      <c r="BN56" s="69"/>
      <c r="BO56" s="69"/>
      <c r="BP56" s="69"/>
      <c r="BQ56" s="69"/>
      <c r="BR56" s="69"/>
      <c r="BS56" s="69"/>
      <c r="BT56" s="69"/>
      <c r="BU56" s="69"/>
      <c r="BV56" s="69"/>
      <c r="BW56" s="69"/>
      <c r="BX56" s="69"/>
      <c r="BY56" s="69"/>
      <c r="BZ56" s="69"/>
      <c r="CA56" s="69"/>
      <c r="CB56" s="69"/>
      <c r="CC56" s="69"/>
      <c r="CD56" s="69"/>
    </row>
    <row r="57" spans="3:82" x14ac:dyDescent="0.25">
      <c r="C57" s="69"/>
      <c r="D57" s="69"/>
      <c r="E57" s="69"/>
      <c r="F57" s="69"/>
      <c r="G57" s="69"/>
      <c r="H57" s="69"/>
      <c r="I57" s="69"/>
      <c r="J57" s="69"/>
      <c r="K57" s="69"/>
      <c r="L57" s="69"/>
      <c r="M57" s="69"/>
      <c r="N57" s="69"/>
      <c r="O57" s="69"/>
      <c r="P57" s="69"/>
      <c r="Q57" s="69"/>
      <c r="R57" s="69"/>
      <c r="S57" s="69"/>
      <c r="T57" s="69"/>
      <c r="U57" s="69"/>
      <c r="V57" s="69"/>
      <c r="W57" s="69"/>
      <c r="X57" s="69"/>
      <c r="Y57" s="69"/>
      <c r="Z57" s="69"/>
      <c r="AA57" s="69"/>
      <c r="AB57" s="69"/>
      <c r="AC57" s="69"/>
      <c r="AD57" s="69"/>
      <c r="AE57" s="69"/>
      <c r="AF57" s="69"/>
      <c r="AG57" s="69"/>
      <c r="AH57" s="69"/>
      <c r="AI57" s="69"/>
      <c r="AJ57" s="69"/>
      <c r="AK57" s="69"/>
      <c r="AL57" s="69"/>
      <c r="AM57" s="69"/>
      <c r="AN57" s="69"/>
      <c r="AO57" s="69"/>
      <c r="AP57" s="69"/>
      <c r="AQ57" s="69"/>
      <c r="AR57" s="69"/>
      <c r="AS57" s="69"/>
      <c r="AT57" s="69"/>
      <c r="AU57" s="69"/>
      <c r="AV57" s="69"/>
      <c r="AW57" s="69"/>
      <c r="AX57" s="69"/>
      <c r="AY57" s="69"/>
      <c r="AZ57" s="69"/>
      <c r="BA57" s="69"/>
      <c r="BB57" s="69"/>
      <c r="BC57" s="69"/>
      <c r="BD57" s="69"/>
      <c r="BE57" s="69"/>
      <c r="BF57" s="69"/>
      <c r="BG57" s="69"/>
      <c r="BH57" s="69"/>
      <c r="BI57" s="69"/>
      <c r="BJ57" s="69"/>
      <c r="BK57" s="69"/>
      <c r="BL57" s="69"/>
      <c r="BM57" s="69"/>
      <c r="BN57" s="69"/>
      <c r="BO57" s="69"/>
      <c r="BP57" s="69"/>
      <c r="BQ57" s="69"/>
      <c r="BR57" s="69"/>
      <c r="BS57" s="69"/>
      <c r="BT57" s="69"/>
      <c r="BU57" s="69"/>
      <c r="BV57" s="69"/>
      <c r="BW57" s="69"/>
      <c r="BX57" s="69"/>
      <c r="BY57" s="69"/>
      <c r="BZ57" s="69"/>
      <c r="CA57" s="69"/>
      <c r="CB57" s="69"/>
      <c r="CC57" s="69"/>
      <c r="CD57" s="69"/>
    </row>
    <row r="58" spans="3:82" ht="15" customHeight="1" x14ac:dyDescent="0.25">
      <c r="C58" s="69"/>
      <c r="D58" s="73"/>
      <c r="E58" s="73"/>
      <c r="F58" s="73"/>
      <c r="G58" s="73"/>
      <c r="H58" s="73"/>
      <c r="I58" s="73"/>
      <c r="J58" s="73"/>
      <c r="K58" s="73"/>
      <c r="L58" s="73"/>
      <c r="M58" s="73"/>
      <c r="N58" s="73"/>
      <c r="O58" s="73"/>
      <c r="P58" s="73"/>
      <c r="Q58" s="73"/>
      <c r="R58" s="73"/>
      <c r="S58" s="73"/>
      <c r="T58" s="73"/>
      <c r="U58" s="73"/>
      <c r="V58" s="73"/>
      <c r="W58" s="73"/>
      <c r="X58" s="73"/>
      <c r="Y58" s="73"/>
      <c r="Z58" s="73"/>
      <c r="AA58" s="73"/>
      <c r="AB58" s="73"/>
      <c r="AC58" s="73"/>
      <c r="AD58" s="73"/>
      <c r="AE58" s="73"/>
      <c r="AF58" s="73"/>
      <c r="AG58" s="73"/>
      <c r="AH58" s="73"/>
      <c r="AI58" s="73"/>
      <c r="AJ58" s="73"/>
      <c r="AK58" s="73"/>
      <c r="AL58" s="73"/>
      <c r="AM58" s="73"/>
      <c r="AN58" s="73"/>
      <c r="AO58" s="73"/>
      <c r="AP58" s="73"/>
      <c r="AQ58" s="73"/>
      <c r="AR58" s="73"/>
      <c r="AS58" s="73"/>
      <c r="AT58" s="73"/>
      <c r="AU58" s="73"/>
      <c r="AV58" s="73"/>
      <c r="AW58" s="69"/>
      <c r="AX58" s="69"/>
      <c r="AY58" s="69"/>
      <c r="AZ58" s="69"/>
      <c r="BA58" s="69"/>
      <c r="BB58" s="69"/>
      <c r="BC58" s="69"/>
      <c r="BD58" s="69"/>
      <c r="BE58" s="69"/>
      <c r="BF58" s="69"/>
      <c r="BG58" s="69"/>
      <c r="BH58" s="69"/>
      <c r="BI58" s="69"/>
      <c r="BJ58" s="69"/>
      <c r="BK58" s="69"/>
      <c r="BL58" s="69"/>
      <c r="BM58" s="69"/>
      <c r="BN58" s="69"/>
      <c r="BO58" s="69"/>
      <c r="BP58" s="69"/>
      <c r="BQ58" s="69"/>
      <c r="BR58" s="69"/>
      <c r="BS58" s="69"/>
      <c r="BT58" s="69"/>
      <c r="BU58" s="69"/>
      <c r="BV58" s="69"/>
      <c r="BW58" s="69"/>
      <c r="BX58" s="69"/>
      <c r="BY58" s="69"/>
      <c r="BZ58" s="69"/>
      <c r="CA58" s="69"/>
      <c r="CB58" s="69"/>
      <c r="CC58" s="69"/>
      <c r="CD58" s="69"/>
    </row>
    <row r="59" spans="3:82" ht="15" customHeight="1" x14ac:dyDescent="0.25">
      <c r="C59" s="69"/>
      <c r="D59" s="73"/>
      <c r="E59" s="73"/>
      <c r="F59" s="73"/>
      <c r="G59" s="73"/>
      <c r="H59" s="73"/>
      <c r="I59" s="73"/>
      <c r="J59" s="73"/>
      <c r="K59" s="73"/>
      <c r="L59" s="73"/>
      <c r="M59" s="73"/>
      <c r="N59" s="73"/>
      <c r="O59" s="73"/>
      <c r="P59" s="73"/>
      <c r="Q59" s="73"/>
      <c r="R59" s="73"/>
      <c r="S59" s="73"/>
      <c r="T59" s="73"/>
      <c r="U59" s="73"/>
      <c r="V59" s="73"/>
      <c r="W59" s="73"/>
      <c r="X59" s="73"/>
      <c r="Y59" s="73"/>
      <c r="Z59" s="73"/>
      <c r="AA59" s="73"/>
      <c r="AB59" s="73"/>
      <c r="AC59" s="73"/>
      <c r="AD59" s="73"/>
      <c r="AE59" s="73"/>
      <c r="AF59" s="73"/>
      <c r="AG59" s="73"/>
      <c r="AH59" s="73"/>
      <c r="AI59" s="73"/>
      <c r="AJ59" s="73"/>
      <c r="AK59" s="73"/>
      <c r="AL59" s="73"/>
      <c r="AM59" s="73"/>
      <c r="AN59" s="73"/>
      <c r="AO59" s="73"/>
      <c r="AP59" s="73"/>
      <c r="AQ59" s="73"/>
      <c r="AR59" s="73"/>
      <c r="AS59" s="73"/>
      <c r="AT59" s="73"/>
      <c r="AU59" s="73"/>
      <c r="AV59" s="73"/>
      <c r="AW59" s="69"/>
      <c r="AX59" s="69"/>
      <c r="AY59" s="69"/>
      <c r="AZ59" s="69"/>
      <c r="BA59" s="69"/>
      <c r="BB59" s="69"/>
      <c r="BC59" s="69"/>
      <c r="BD59" s="69"/>
      <c r="BE59" s="69"/>
      <c r="BF59" s="69"/>
      <c r="BG59" s="69"/>
      <c r="BH59" s="69"/>
      <c r="BI59" s="69"/>
      <c r="BJ59" s="69"/>
      <c r="BK59" s="69"/>
      <c r="BL59" s="69"/>
      <c r="BM59" s="69"/>
      <c r="BN59" s="69"/>
      <c r="BO59" s="69"/>
      <c r="BP59" s="69"/>
      <c r="BQ59" s="69"/>
      <c r="BR59" s="69"/>
      <c r="BS59" s="69"/>
      <c r="BT59" s="69"/>
      <c r="BU59" s="69"/>
      <c r="BV59" s="69"/>
      <c r="BW59" s="69"/>
      <c r="BX59" s="69"/>
      <c r="BY59" s="69"/>
      <c r="BZ59" s="69"/>
      <c r="CA59" s="69"/>
      <c r="CB59" s="69"/>
      <c r="CC59" s="69"/>
      <c r="CD59" s="69"/>
    </row>
    <row r="60" spans="3:82" x14ac:dyDescent="0.25">
      <c r="C60" s="69"/>
      <c r="D60" s="69"/>
      <c r="E60" s="69"/>
      <c r="F60" s="69"/>
      <c r="G60" s="69"/>
      <c r="H60" s="69"/>
      <c r="I60" s="69"/>
      <c r="J60" s="69"/>
      <c r="K60" s="69"/>
      <c r="L60" s="69"/>
      <c r="M60" s="69"/>
      <c r="N60" s="69"/>
      <c r="O60" s="69"/>
      <c r="P60" s="69"/>
      <c r="Q60" s="69"/>
      <c r="R60" s="69"/>
      <c r="S60" s="69"/>
      <c r="T60" s="69"/>
      <c r="U60" s="69"/>
      <c r="V60" s="69"/>
      <c r="W60" s="69"/>
      <c r="X60" s="69"/>
      <c r="Y60" s="69"/>
      <c r="Z60" s="69"/>
      <c r="AA60" s="69"/>
      <c r="AB60" s="69"/>
      <c r="AC60" s="69"/>
      <c r="AD60" s="69"/>
      <c r="AE60" s="69"/>
      <c r="AF60" s="69"/>
      <c r="AG60" s="69"/>
      <c r="AH60" s="69"/>
      <c r="AI60" s="69"/>
      <c r="AJ60" s="69"/>
      <c r="AK60" s="69"/>
      <c r="AL60" s="69"/>
      <c r="AM60" s="69"/>
      <c r="AN60" s="69"/>
      <c r="AO60" s="69"/>
      <c r="AP60" s="69"/>
      <c r="AQ60" s="69"/>
      <c r="AR60" s="69"/>
      <c r="AS60" s="69"/>
      <c r="AT60" s="69"/>
      <c r="AU60" s="69"/>
      <c r="AV60" s="69"/>
      <c r="AW60" s="69"/>
      <c r="AX60" s="69"/>
      <c r="AY60" s="69"/>
      <c r="AZ60" s="69"/>
      <c r="BA60" s="69"/>
      <c r="BB60" s="69"/>
      <c r="BC60" s="69"/>
      <c r="BD60" s="69"/>
      <c r="BE60" s="69"/>
      <c r="BF60" s="69"/>
      <c r="BG60" s="69"/>
      <c r="BH60" s="69"/>
      <c r="BI60" s="69"/>
      <c r="BJ60" s="69"/>
      <c r="BK60" s="69"/>
      <c r="BL60" s="69"/>
      <c r="BM60" s="69"/>
      <c r="BN60" s="69"/>
      <c r="BO60" s="69"/>
      <c r="BP60" s="69"/>
      <c r="BQ60" s="69"/>
      <c r="BR60" s="69"/>
      <c r="BS60" s="69"/>
      <c r="BT60" s="69"/>
      <c r="BU60" s="69"/>
      <c r="BV60" s="69"/>
      <c r="BW60" s="69"/>
      <c r="BX60" s="69"/>
      <c r="BY60" s="69"/>
      <c r="BZ60" s="69"/>
      <c r="CA60" s="69"/>
      <c r="CB60" s="69"/>
      <c r="CC60" s="69"/>
      <c r="CD60" s="69"/>
    </row>
    <row r="61" spans="3:82" x14ac:dyDescent="0.25">
      <c r="C61" s="69"/>
      <c r="D61" s="69"/>
      <c r="E61" s="69"/>
      <c r="F61" s="69"/>
      <c r="G61" s="69"/>
      <c r="H61" s="69"/>
      <c r="I61" s="69"/>
      <c r="J61" s="69"/>
      <c r="K61" s="69"/>
      <c r="L61" s="69"/>
      <c r="M61" s="69"/>
      <c r="N61" s="69"/>
      <c r="O61" s="69"/>
      <c r="P61" s="69"/>
      <c r="Q61" s="69"/>
      <c r="R61" s="69"/>
      <c r="S61" s="69"/>
      <c r="T61" s="69"/>
      <c r="U61" s="69"/>
      <c r="V61" s="69"/>
      <c r="W61" s="69"/>
      <c r="X61" s="69"/>
      <c r="Y61" s="69"/>
      <c r="Z61" s="69"/>
      <c r="AA61" s="69"/>
      <c r="AB61" s="69"/>
      <c r="AC61" s="69"/>
      <c r="AD61" s="69"/>
      <c r="AE61" s="69"/>
      <c r="AF61" s="69"/>
      <c r="AG61" s="69"/>
      <c r="AH61" s="69"/>
      <c r="AI61" s="69"/>
      <c r="AJ61" s="69"/>
      <c r="AK61" s="69"/>
      <c r="AL61" s="69"/>
      <c r="AM61" s="69"/>
      <c r="AN61" s="69"/>
      <c r="AO61" s="69"/>
      <c r="AP61" s="69"/>
      <c r="AQ61" s="69"/>
      <c r="AR61" s="69"/>
      <c r="AS61" s="69"/>
      <c r="AT61" s="69"/>
      <c r="AU61" s="69"/>
      <c r="AV61" s="69"/>
      <c r="AW61" s="69"/>
      <c r="AX61" s="69"/>
      <c r="AY61" s="69"/>
      <c r="AZ61" s="69"/>
      <c r="BA61" s="69"/>
      <c r="BB61" s="69"/>
      <c r="BC61" s="69"/>
      <c r="BD61" s="69"/>
      <c r="BE61" s="69"/>
      <c r="BF61" s="69"/>
      <c r="BG61" s="69"/>
      <c r="BH61" s="69"/>
      <c r="BI61" s="69"/>
      <c r="BJ61" s="69"/>
      <c r="BK61" s="69"/>
      <c r="BL61" s="69"/>
      <c r="BM61" s="69"/>
      <c r="BN61" s="69"/>
      <c r="BO61" s="69"/>
      <c r="BP61" s="69"/>
      <c r="BQ61" s="69"/>
      <c r="BR61" s="69"/>
      <c r="BS61" s="69"/>
      <c r="BT61" s="69"/>
      <c r="BU61" s="69"/>
      <c r="BV61" s="69"/>
      <c r="BW61" s="69"/>
      <c r="BX61" s="69"/>
      <c r="BY61" s="69"/>
      <c r="BZ61" s="69"/>
      <c r="CA61" s="69"/>
      <c r="CB61" s="69"/>
      <c r="CC61" s="69"/>
      <c r="CD61" s="69"/>
    </row>
    <row r="62" spans="3:82" x14ac:dyDescent="0.25">
      <c r="C62" s="69"/>
      <c r="D62" s="69"/>
      <c r="E62" s="69"/>
      <c r="F62" s="69"/>
      <c r="G62" s="69"/>
      <c r="H62" s="69"/>
      <c r="I62" s="69"/>
      <c r="J62" s="69"/>
      <c r="K62" s="69"/>
      <c r="L62" s="69"/>
      <c r="M62" s="69"/>
      <c r="N62" s="69"/>
      <c r="O62" s="69"/>
      <c r="P62" s="69"/>
      <c r="Q62" s="69"/>
      <c r="R62" s="69"/>
      <c r="S62" s="69"/>
      <c r="T62" s="69"/>
      <c r="U62" s="69"/>
      <c r="V62" s="69"/>
      <c r="W62" s="69"/>
      <c r="X62" s="69"/>
      <c r="Y62" s="69"/>
      <c r="Z62" s="69"/>
      <c r="AA62" s="69"/>
      <c r="AB62" s="69"/>
      <c r="AC62" s="69"/>
      <c r="AD62" s="69"/>
      <c r="AE62" s="69"/>
      <c r="AF62" s="69"/>
      <c r="AG62" s="69"/>
      <c r="AH62" s="69"/>
      <c r="AI62" s="69"/>
      <c r="AJ62" s="69"/>
      <c r="AK62" s="69"/>
      <c r="AL62" s="69"/>
      <c r="AM62" s="69"/>
      <c r="AN62" s="69"/>
      <c r="AO62" s="69"/>
      <c r="AP62" s="69"/>
      <c r="AQ62" s="69"/>
      <c r="AR62" s="69"/>
      <c r="AS62" s="69"/>
      <c r="AT62" s="69"/>
      <c r="AU62" s="69"/>
      <c r="AV62" s="69"/>
      <c r="AW62" s="69"/>
      <c r="AX62" s="69"/>
      <c r="AY62" s="69"/>
      <c r="AZ62" s="69"/>
      <c r="BA62" s="69"/>
      <c r="BB62" s="69"/>
      <c r="BC62" s="69"/>
      <c r="BD62" s="69"/>
      <c r="BE62" s="69"/>
      <c r="BF62" s="69"/>
      <c r="BG62" s="69"/>
      <c r="BH62" s="69"/>
      <c r="BI62" s="69"/>
      <c r="BJ62" s="69"/>
      <c r="BK62" s="69"/>
      <c r="BL62" s="69"/>
      <c r="BM62" s="69"/>
      <c r="BN62" s="69"/>
      <c r="BO62" s="69"/>
      <c r="BP62" s="69"/>
      <c r="BQ62" s="69"/>
      <c r="BR62" s="69"/>
      <c r="BS62" s="69"/>
      <c r="BT62" s="69"/>
      <c r="BU62" s="69"/>
      <c r="BV62" s="69"/>
      <c r="BW62" s="69"/>
      <c r="BX62" s="69"/>
      <c r="BY62" s="69"/>
      <c r="BZ62" s="69"/>
      <c r="CA62" s="69"/>
      <c r="CB62" s="69"/>
      <c r="CC62" s="69"/>
      <c r="CD62" s="69"/>
    </row>
    <row r="63" spans="3:82" x14ac:dyDescent="0.25">
      <c r="C63" s="69"/>
      <c r="D63" s="69"/>
      <c r="E63" s="69"/>
      <c r="F63" s="69"/>
      <c r="G63" s="69"/>
      <c r="H63" s="69"/>
      <c r="I63" s="69"/>
      <c r="J63" s="69"/>
      <c r="K63" s="69"/>
      <c r="L63" s="69"/>
      <c r="M63" s="69"/>
      <c r="N63" s="69"/>
      <c r="O63" s="69"/>
      <c r="P63" s="69"/>
      <c r="Q63" s="69"/>
      <c r="R63" s="69"/>
      <c r="S63" s="69"/>
      <c r="T63" s="69"/>
      <c r="U63" s="69"/>
      <c r="V63" s="69"/>
      <c r="W63" s="69"/>
      <c r="X63" s="69"/>
      <c r="Y63" s="69"/>
      <c r="Z63" s="69"/>
      <c r="AA63" s="69"/>
      <c r="AB63" s="69"/>
      <c r="AC63" s="69"/>
      <c r="AD63" s="69"/>
      <c r="AE63" s="69"/>
      <c r="AF63" s="69"/>
      <c r="AG63" s="69"/>
      <c r="AH63" s="69"/>
      <c r="AI63" s="69"/>
      <c r="AJ63" s="69"/>
      <c r="AK63" s="69"/>
      <c r="AL63" s="69"/>
      <c r="AM63" s="69"/>
      <c r="AN63" s="69"/>
      <c r="AO63" s="69"/>
      <c r="AP63" s="69"/>
      <c r="AQ63" s="69"/>
      <c r="AR63" s="69"/>
      <c r="AS63" s="69"/>
      <c r="AT63" s="69"/>
      <c r="AU63" s="69"/>
      <c r="AV63" s="69"/>
      <c r="AW63" s="69"/>
      <c r="AX63" s="69"/>
      <c r="AY63" s="69"/>
      <c r="AZ63" s="69"/>
      <c r="BA63" s="69"/>
      <c r="BB63" s="69"/>
      <c r="BC63" s="69"/>
      <c r="BD63" s="69"/>
      <c r="BE63" s="69"/>
      <c r="BF63" s="69"/>
      <c r="BG63" s="69"/>
      <c r="BH63" s="69"/>
      <c r="BI63" s="69"/>
      <c r="BJ63" s="69"/>
      <c r="BK63" s="69"/>
      <c r="BL63" s="69"/>
      <c r="BM63" s="69"/>
      <c r="BN63" s="69"/>
      <c r="BO63" s="69"/>
      <c r="BP63" s="69"/>
      <c r="BQ63" s="69"/>
      <c r="BR63" s="69"/>
      <c r="BS63" s="69"/>
      <c r="BT63" s="69"/>
      <c r="BU63" s="69"/>
      <c r="BV63" s="69"/>
      <c r="BW63" s="69"/>
      <c r="BX63" s="69"/>
      <c r="BY63" s="69"/>
      <c r="BZ63" s="69"/>
      <c r="CA63" s="69"/>
      <c r="CB63" s="69"/>
      <c r="CC63" s="69"/>
      <c r="CD63" s="69"/>
    </row>
    <row r="64" spans="3:82" x14ac:dyDescent="0.25">
      <c r="C64" s="69"/>
      <c r="D64" s="69"/>
      <c r="E64" s="69"/>
      <c r="F64" s="69"/>
      <c r="G64" s="69"/>
      <c r="H64" s="69"/>
      <c r="I64" s="69"/>
      <c r="J64" s="69"/>
      <c r="K64" s="69"/>
      <c r="L64" s="69"/>
      <c r="M64" s="69"/>
      <c r="N64" s="69"/>
      <c r="O64" s="69"/>
      <c r="P64" s="69"/>
      <c r="Q64" s="69"/>
      <c r="R64" s="69"/>
      <c r="S64" s="69"/>
      <c r="T64" s="69"/>
      <c r="U64" s="69"/>
      <c r="V64" s="69"/>
      <c r="W64" s="69"/>
      <c r="X64" s="69"/>
      <c r="Y64" s="69"/>
      <c r="Z64" s="69"/>
      <c r="AA64" s="69"/>
      <c r="AB64" s="69"/>
      <c r="AC64" s="69"/>
      <c r="AD64" s="69"/>
      <c r="AE64" s="69"/>
      <c r="AF64" s="69"/>
      <c r="AG64" s="69"/>
      <c r="AH64" s="69"/>
      <c r="AI64" s="69"/>
      <c r="AJ64" s="69"/>
      <c r="AK64" s="69"/>
      <c r="AL64" s="69"/>
      <c r="AM64" s="69"/>
      <c r="AN64" s="69"/>
      <c r="AO64" s="69"/>
      <c r="AP64" s="69"/>
      <c r="AQ64" s="69"/>
      <c r="AR64" s="69"/>
      <c r="AS64" s="69"/>
      <c r="AT64" s="69"/>
      <c r="AU64" s="69"/>
      <c r="AV64" s="69"/>
      <c r="AW64" s="69"/>
      <c r="AX64" s="69"/>
      <c r="AY64" s="69"/>
      <c r="AZ64" s="69"/>
      <c r="BA64" s="69"/>
      <c r="BB64" s="69"/>
      <c r="BC64" s="69"/>
      <c r="BD64" s="69"/>
      <c r="BE64" s="69"/>
      <c r="BF64" s="69"/>
      <c r="BG64" s="69"/>
      <c r="BH64" s="69"/>
      <c r="BI64" s="69"/>
      <c r="BJ64" s="69"/>
      <c r="BK64" s="69"/>
      <c r="BL64" s="69"/>
      <c r="BM64" s="69"/>
      <c r="BN64" s="69"/>
      <c r="BO64" s="69"/>
      <c r="BP64" s="69"/>
      <c r="BQ64" s="69"/>
      <c r="BR64" s="69"/>
      <c r="BS64" s="69"/>
      <c r="BT64" s="69"/>
      <c r="BU64" s="69"/>
      <c r="BV64" s="69"/>
      <c r="BW64" s="69"/>
      <c r="BX64" s="69"/>
      <c r="BY64" s="69"/>
      <c r="BZ64" s="69"/>
      <c r="CA64" s="69"/>
      <c r="CB64" s="69"/>
      <c r="CC64" s="69"/>
      <c r="CD64" s="69"/>
    </row>
    <row r="65" spans="3:82" x14ac:dyDescent="0.25">
      <c r="C65" s="69"/>
      <c r="D65" s="69"/>
      <c r="E65" s="69"/>
      <c r="F65" s="69"/>
      <c r="G65" s="69"/>
      <c r="H65" s="69"/>
      <c r="I65" s="69"/>
      <c r="J65" s="69"/>
      <c r="K65" s="69"/>
      <c r="L65" s="69"/>
      <c r="M65" s="69"/>
      <c r="N65" s="69"/>
      <c r="O65" s="69"/>
      <c r="P65" s="69"/>
      <c r="Q65" s="69"/>
      <c r="R65" s="69"/>
      <c r="S65" s="69"/>
      <c r="T65" s="69"/>
      <c r="U65" s="69"/>
      <c r="V65" s="69"/>
      <c r="W65" s="69"/>
      <c r="X65" s="69"/>
      <c r="Y65" s="69"/>
      <c r="Z65" s="69"/>
      <c r="AA65" s="69"/>
      <c r="AB65" s="69"/>
      <c r="AC65" s="69"/>
      <c r="AD65" s="69"/>
      <c r="AE65" s="69"/>
      <c r="AF65" s="69"/>
      <c r="AG65" s="69"/>
      <c r="AH65" s="69"/>
      <c r="AI65" s="69"/>
      <c r="AJ65" s="69"/>
      <c r="AK65" s="69"/>
      <c r="AL65" s="69"/>
      <c r="AM65" s="69"/>
      <c r="AN65" s="69"/>
      <c r="AO65" s="69"/>
      <c r="AP65" s="69"/>
      <c r="AQ65" s="69"/>
      <c r="AR65" s="69"/>
      <c r="AS65" s="69"/>
      <c r="AT65" s="69"/>
      <c r="AU65" s="69"/>
      <c r="AV65" s="69"/>
      <c r="AW65" s="69"/>
      <c r="AX65" s="69"/>
      <c r="AY65" s="69"/>
      <c r="AZ65" s="69"/>
      <c r="BA65" s="69"/>
      <c r="BB65" s="69"/>
      <c r="BC65" s="69"/>
      <c r="BD65" s="69"/>
      <c r="BE65" s="69"/>
      <c r="BF65" s="69"/>
      <c r="BG65" s="69"/>
      <c r="BH65" s="69"/>
      <c r="BI65" s="69"/>
      <c r="BJ65" s="69"/>
      <c r="BK65" s="69"/>
      <c r="BL65" s="69"/>
      <c r="BM65" s="69"/>
      <c r="BN65" s="69"/>
      <c r="BO65" s="69"/>
      <c r="BP65" s="69"/>
      <c r="BQ65" s="69"/>
      <c r="BR65" s="69"/>
      <c r="BS65" s="69"/>
      <c r="BT65" s="69"/>
      <c r="BU65" s="69"/>
      <c r="BV65" s="69"/>
      <c r="BW65" s="69"/>
      <c r="BX65" s="69"/>
      <c r="BY65" s="69"/>
      <c r="BZ65" s="69"/>
      <c r="CA65" s="69"/>
      <c r="CB65" s="69"/>
      <c r="CC65" s="69"/>
      <c r="CD65" s="69"/>
    </row>
    <row r="66" spans="3:82" x14ac:dyDescent="0.25">
      <c r="C66" s="69"/>
      <c r="D66" s="69"/>
      <c r="E66" s="69"/>
      <c r="F66" s="69"/>
      <c r="G66" s="69"/>
      <c r="H66" s="69"/>
      <c r="I66" s="69"/>
      <c r="J66" s="69"/>
      <c r="K66" s="69"/>
      <c r="L66" s="69"/>
      <c r="M66" s="69"/>
      <c r="N66" s="69"/>
      <c r="O66" s="69"/>
      <c r="P66" s="69"/>
      <c r="Q66" s="69"/>
      <c r="R66" s="69"/>
      <c r="S66" s="69"/>
      <c r="T66" s="69"/>
      <c r="U66" s="69"/>
      <c r="V66" s="69"/>
      <c r="W66" s="69"/>
      <c r="X66" s="69"/>
      <c r="Y66" s="69"/>
      <c r="Z66" s="69"/>
      <c r="AA66" s="69"/>
      <c r="AB66" s="69"/>
      <c r="AC66" s="69"/>
      <c r="AD66" s="69"/>
      <c r="AE66" s="69"/>
      <c r="AF66" s="69"/>
      <c r="AG66" s="69"/>
      <c r="AH66" s="69"/>
      <c r="AI66" s="69"/>
      <c r="AJ66" s="69"/>
      <c r="AK66" s="69"/>
      <c r="AL66" s="69"/>
      <c r="AM66" s="69"/>
      <c r="AN66" s="69"/>
      <c r="AO66" s="69"/>
      <c r="AP66" s="69"/>
      <c r="AQ66" s="69"/>
      <c r="AR66" s="69"/>
      <c r="AS66" s="69"/>
      <c r="AT66" s="69"/>
      <c r="AU66" s="69"/>
      <c r="AV66" s="69"/>
      <c r="AW66" s="69"/>
      <c r="AX66" s="69"/>
      <c r="AY66" s="69"/>
      <c r="AZ66" s="69"/>
      <c r="BA66" s="69"/>
      <c r="BB66" s="69"/>
      <c r="BC66" s="69"/>
      <c r="BD66" s="69"/>
      <c r="BE66" s="69"/>
      <c r="BF66" s="69"/>
      <c r="BG66" s="69"/>
      <c r="BH66" s="69"/>
      <c r="BI66" s="69"/>
      <c r="BJ66" s="69"/>
      <c r="BK66" s="69"/>
      <c r="BL66" s="69"/>
      <c r="BM66" s="69"/>
      <c r="BN66" s="69"/>
      <c r="BO66" s="69"/>
      <c r="BP66" s="69"/>
      <c r="BQ66" s="69"/>
      <c r="BR66" s="69"/>
      <c r="BS66" s="69"/>
      <c r="BT66" s="69"/>
      <c r="BU66" s="69"/>
      <c r="BV66" s="69"/>
      <c r="BW66" s="69"/>
      <c r="BX66" s="69"/>
      <c r="BY66" s="69"/>
      <c r="BZ66" s="69"/>
      <c r="CA66" s="69"/>
      <c r="CB66" s="69"/>
      <c r="CC66" s="69"/>
      <c r="CD66" s="69"/>
    </row>
    <row r="67" spans="3:82" x14ac:dyDescent="0.25">
      <c r="C67" s="69"/>
      <c r="D67" s="69"/>
      <c r="E67" s="69"/>
      <c r="F67" s="69"/>
      <c r="G67" s="69"/>
      <c r="H67" s="69" t="s">
        <v>292</v>
      </c>
      <c r="I67" s="69"/>
      <c r="J67" s="69"/>
      <c r="K67" s="69"/>
      <c r="L67" s="69"/>
      <c r="M67" s="69"/>
      <c r="N67" s="69"/>
      <c r="O67" s="69"/>
      <c r="P67" s="69"/>
      <c r="Q67" s="69"/>
      <c r="R67" s="69"/>
      <c r="S67" s="69"/>
      <c r="T67" s="69"/>
      <c r="U67" s="69"/>
      <c r="V67" s="69"/>
      <c r="W67" s="69"/>
      <c r="X67" s="69"/>
      <c r="Y67" s="69"/>
      <c r="Z67" s="69"/>
      <c r="AA67" s="69"/>
      <c r="AB67" s="69"/>
      <c r="AC67" s="69"/>
      <c r="AD67" s="69"/>
      <c r="AE67" s="69"/>
      <c r="AF67" s="69"/>
      <c r="AG67" s="69"/>
      <c r="AH67" s="69"/>
      <c r="AI67" s="69"/>
      <c r="AJ67" s="69"/>
      <c r="AK67" s="69"/>
      <c r="AL67" s="69"/>
      <c r="AM67" s="69"/>
      <c r="AN67" s="69"/>
      <c r="AO67" s="69"/>
      <c r="AP67" s="69"/>
      <c r="AQ67" s="69"/>
      <c r="AR67" s="69"/>
      <c r="AS67" s="69"/>
      <c r="AT67" s="69"/>
      <c r="AU67" s="69"/>
      <c r="AV67" s="69"/>
      <c r="AW67" s="69"/>
      <c r="AX67" s="69"/>
      <c r="AY67" s="69"/>
      <c r="AZ67" s="69"/>
      <c r="BA67" s="69"/>
      <c r="BB67" s="69"/>
      <c r="BC67" s="69"/>
      <c r="BD67" s="69"/>
      <c r="BE67" s="69"/>
      <c r="BF67" s="69"/>
      <c r="BG67" s="69"/>
      <c r="BH67" s="69"/>
      <c r="BI67" s="69"/>
      <c r="BJ67" s="69"/>
      <c r="BK67" s="69"/>
      <c r="BL67" s="69"/>
      <c r="BM67" s="69"/>
      <c r="BN67" s="69"/>
      <c r="BO67" s="69"/>
      <c r="BP67" s="69"/>
      <c r="BQ67" s="69"/>
      <c r="BR67" s="69"/>
      <c r="BS67" s="69"/>
      <c r="BT67" s="69"/>
      <c r="BU67" s="69"/>
      <c r="BV67" s="69"/>
      <c r="BW67" s="69"/>
      <c r="BX67" s="69"/>
      <c r="BY67" s="69"/>
      <c r="BZ67" s="69"/>
      <c r="CA67" s="69"/>
      <c r="CB67" s="69"/>
      <c r="CC67" s="69"/>
      <c r="CD67" s="69"/>
    </row>
    <row r="68" spans="3:82" x14ac:dyDescent="0.25">
      <c r="C68" s="69"/>
      <c r="D68" s="69"/>
      <c r="E68" s="69"/>
      <c r="F68" s="69"/>
      <c r="G68" s="69"/>
      <c r="H68" s="69"/>
      <c r="I68" s="69"/>
      <c r="J68" s="69"/>
      <c r="K68" s="69"/>
      <c r="L68" s="69"/>
      <c r="M68" s="69"/>
      <c r="N68" s="69"/>
      <c r="O68" s="69"/>
      <c r="P68" s="69"/>
      <c r="Q68" s="69"/>
      <c r="R68" s="69"/>
      <c r="S68" s="69"/>
      <c r="T68" s="69"/>
      <c r="U68" s="69"/>
      <c r="V68" s="69"/>
      <c r="W68" s="69"/>
      <c r="X68" s="69"/>
      <c r="Y68" s="69"/>
      <c r="Z68" s="69"/>
      <c r="AA68" s="69"/>
      <c r="AB68" s="69"/>
      <c r="AC68" s="69"/>
      <c r="AD68" s="69"/>
      <c r="AE68" s="69"/>
      <c r="AF68" s="69"/>
      <c r="AG68" s="69"/>
      <c r="AH68" s="69"/>
      <c r="AI68" s="69"/>
      <c r="AJ68" s="69"/>
      <c r="AK68" s="69"/>
      <c r="AL68" s="69"/>
      <c r="AM68" s="69"/>
      <c r="AN68" s="69"/>
      <c r="AO68" s="69"/>
      <c r="AP68" s="69"/>
      <c r="AQ68" s="69"/>
      <c r="AR68" s="69"/>
      <c r="AS68" s="69"/>
      <c r="AT68" s="69"/>
      <c r="AU68" s="69"/>
      <c r="AV68" s="69"/>
      <c r="AW68" s="69"/>
      <c r="AX68" s="69"/>
      <c r="AY68" s="69"/>
      <c r="AZ68" s="69"/>
      <c r="BA68" s="69"/>
      <c r="BB68" s="69"/>
      <c r="BC68" s="69"/>
      <c r="BD68" s="69"/>
      <c r="BE68" s="69"/>
      <c r="BF68" s="69"/>
      <c r="BG68" s="69"/>
      <c r="BH68" s="69"/>
      <c r="BI68" s="69"/>
      <c r="BJ68" s="69"/>
      <c r="BK68" s="69"/>
      <c r="BL68" s="69"/>
      <c r="BM68" s="69"/>
      <c r="BN68" s="69"/>
      <c r="BO68" s="69"/>
      <c r="BP68" s="69"/>
      <c r="BQ68" s="69"/>
      <c r="BR68" s="69"/>
      <c r="BS68" s="69"/>
      <c r="BT68" s="69"/>
      <c r="BU68" s="69"/>
      <c r="BV68" s="69"/>
      <c r="BW68" s="69"/>
      <c r="BX68" s="69"/>
      <c r="BY68" s="69"/>
      <c r="BZ68" s="69"/>
      <c r="CA68" s="69"/>
      <c r="CB68" s="69"/>
      <c r="CC68" s="69"/>
      <c r="CD68" s="69"/>
    </row>
    <row r="69" spans="3:82" x14ac:dyDescent="0.25">
      <c r="C69" s="69"/>
      <c r="D69" s="69"/>
      <c r="E69" s="69"/>
      <c r="F69" s="69"/>
      <c r="G69" s="69"/>
      <c r="H69" s="69"/>
      <c r="I69" s="69"/>
      <c r="J69" s="69"/>
      <c r="K69" s="69"/>
      <c r="L69" s="69"/>
      <c r="M69" s="69"/>
      <c r="N69" s="69"/>
      <c r="O69" s="69"/>
      <c r="P69" s="69"/>
      <c r="Q69" s="69"/>
      <c r="R69" s="69"/>
      <c r="S69" s="69"/>
      <c r="T69" s="69"/>
      <c r="U69" s="69"/>
      <c r="V69" s="69"/>
      <c r="W69" s="69"/>
      <c r="X69" s="69"/>
      <c r="Y69" s="69"/>
      <c r="Z69" s="69"/>
      <c r="AA69" s="69"/>
      <c r="AB69" s="69"/>
      <c r="AC69" s="69"/>
      <c r="AD69" s="69"/>
      <c r="AE69" s="69"/>
      <c r="AF69" s="69"/>
      <c r="AG69" s="69"/>
      <c r="AH69" s="69"/>
      <c r="AI69" s="69"/>
      <c r="AJ69" s="69"/>
      <c r="AK69" s="69"/>
      <c r="AL69" s="69"/>
      <c r="AM69" s="69"/>
      <c r="AN69" s="69"/>
      <c r="AO69" s="69"/>
      <c r="AP69" s="69"/>
      <c r="AQ69" s="69"/>
      <c r="AR69" s="69"/>
      <c r="AS69" s="69"/>
      <c r="AT69" s="69"/>
      <c r="AU69" s="69"/>
      <c r="AV69" s="69"/>
      <c r="AW69" s="69"/>
      <c r="AX69" s="69"/>
      <c r="AY69" s="69"/>
      <c r="AZ69" s="69"/>
      <c r="BA69" s="69"/>
      <c r="BB69" s="69"/>
      <c r="BC69" s="69"/>
      <c r="BD69" s="69"/>
      <c r="BE69" s="69"/>
      <c r="BF69" s="69"/>
      <c r="BG69" s="69"/>
      <c r="BH69" s="69"/>
      <c r="BI69" s="69"/>
      <c r="BJ69" s="69"/>
      <c r="BK69" s="69"/>
      <c r="BL69" s="69"/>
      <c r="BM69" s="69"/>
      <c r="BN69" s="69"/>
      <c r="BO69" s="69"/>
      <c r="BP69" s="69"/>
      <c r="BQ69" s="69"/>
      <c r="BR69" s="69"/>
      <c r="BS69" s="69"/>
      <c r="BT69" s="69"/>
      <c r="BU69" s="69"/>
      <c r="BV69" s="69"/>
      <c r="BW69" s="69"/>
      <c r="BX69" s="69"/>
      <c r="BY69" s="69"/>
      <c r="BZ69" s="69"/>
      <c r="CA69" s="69"/>
      <c r="CB69" s="69"/>
      <c r="CC69" s="69"/>
      <c r="CD69" s="69"/>
    </row>
    <row r="70" spans="3:82" x14ac:dyDescent="0.25">
      <c r="C70" s="69"/>
      <c r="D70" s="69"/>
      <c r="E70" s="69"/>
      <c r="F70" s="69"/>
      <c r="G70" s="69"/>
      <c r="H70" s="69"/>
      <c r="I70" s="69"/>
      <c r="J70" s="69"/>
      <c r="K70" s="69"/>
      <c r="L70" s="69"/>
      <c r="M70" s="69"/>
      <c r="N70" s="69"/>
      <c r="O70" s="69"/>
      <c r="P70" s="69"/>
      <c r="Q70" s="69"/>
      <c r="R70" s="69"/>
      <c r="S70" s="69"/>
      <c r="T70" s="69"/>
      <c r="U70" s="69"/>
      <c r="V70" s="69"/>
      <c r="W70" s="69"/>
      <c r="X70" s="69"/>
      <c r="Y70" s="69"/>
      <c r="Z70" s="69"/>
      <c r="AA70" s="69"/>
      <c r="AB70" s="69"/>
      <c r="AC70" s="69"/>
      <c r="AD70" s="69"/>
      <c r="AE70" s="69"/>
      <c r="AF70" s="69"/>
      <c r="AG70" s="69"/>
      <c r="AH70" s="69"/>
      <c r="AI70" s="69"/>
      <c r="AJ70" s="69"/>
      <c r="AK70" s="69"/>
      <c r="AL70" s="69"/>
      <c r="AM70" s="69"/>
      <c r="AN70" s="69"/>
      <c r="AO70" s="69"/>
      <c r="AP70" s="69"/>
      <c r="AQ70" s="69"/>
      <c r="AR70" s="69"/>
      <c r="AS70" s="69"/>
      <c r="AT70" s="69"/>
      <c r="AU70" s="69"/>
      <c r="AV70" s="69"/>
      <c r="AW70" s="69"/>
      <c r="AX70" s="69"/>
      <c r="AY70" s="69"/>
      <c r="AZ70" s="69"/>
      <c r="BA70" s="69"/>
      <c r="BB70" s="69"/>
      <c r="BC70" s="69"/>
      <c r="BD70" s="69"/>
      <c r="BE70" s="69"/>
      <c r="BF70" s="69"/>
      <c r="BG70" s="69"/>
      <c r="BH70" s="69"/>
      <c r="BI70" s="69"/>
      <c r="BJ70" s="69"/>
      <c r="BK70" s="69"/>
      <c r="BL70" s="69"/>
      <c r="BM70" s="69"/>
      <c r="BN70" s="69"/>
      <c r="BO70" s="69"/>
      <c r="BP70" s="69"/>
      <c r="BQ70" s="69"/>
      <c r="BR70" s="69"/>
      <c r="BS70" s="69"/>
      <c r="BT70" s="69"/>
      <c r="BU70" s="69"/>
      <c r="BV70" s="69"/>
      <c r="BW70" s="69"/>
      <c r="BX70" s="69"/>
      <c r="BY70" s="69"/>
      <c r="BZ70" s="69"/>
      <c r="CA70" s="69"/>
      <c r="CB70" s="69"/>
      <c r="CC70" s="69"/>
      <c r="CD70" s="69"/>
    </row>
    <row r="71" spans="3:82" x14ac:dyDescent="0.25">
      <c r="C71" s="69"/>
      <c r="D71" s="69"/>
      <c r="E71" s="69"/>
      <c r="F71" s="69"/>
      <c r="G71" s="69"/>
      <c r="H71" s="69"/>
      <c r="I71" s="69"/>
      <c r="J71" s="69"/>
      <c r="K71" s="69"/>
      <c r="L71" s="69"/>
      <c r="M71" s="69"/>
      <c r="N71" s="69"/>
      <c r="O71" s="69"/>
      <c r="P71" s="69"/>
      <c r="Q71" s="69"/>
      <c r="R71" s="69"/>
      <c r="S71" s="69"/>
      <c r="T71" s="69"/>
      <c r="U71" s="69"/>
      <c r="V71" s="69"/>
      <c r="W71" s="69"/>
      <c r="X71" s="69"/>
      <c r="Y71" s="69"/>
      <c r="Z71" s="69"/>
      <c r="AA71" s="69"/>
      <c r="AB71" s="69"/>
      <c r="AC71" s="69"/>
      <c r="AD71" s="69"/>
      <c r="AE71" s="69"/>
      <c r="AF71" s="69"/>
      <c r="AG71" s="69"/>
      <c r="AH71" s="69"/>
      <c r="AI71" s="69"/>
      <c r="AJ71" s="69"/>
      <c r="AK71" s="69"/>
      <c r="AL71" s="69"/>
      <c r="AM71" s="69"/>
      <c r="AN71" s="69"/>
      <c r="AO71" s="69"/>
      <c r="AP71" s="69"/>
      <c r="AQ71" s="69"/>
      <c r="AR71" s="69"/>
      <c r="AS71" s="69"/>
      <c r="AT71" s="69"/>
      <c r="AU71" s="69"/>
      <c r="AV71" s="69"/>
      <c r="AW71" s="69"/>
      <c r="AX71" s="69"/>
      <c r="AY71" s="69"/>
      <c r="AZ71" s="69"/>
      <c r="BA71" s="69"/>
      <c r="BB71" s="69"/>
      <c r="BC71" s="69"/>
      <c r="BD71" s="69"/>
      <c r="BE71" s="69"/>
      <c r="BF71" s="69"/>
      <c r="BG71" s="69"/>
      <c r="BH71" s="69"/>
      <c r="BI71" s="69"/>
      <c r="BJ71" s="69"/>
      <c r="BK71" s="69"/>
      <c r="BL71" s="69"/>
      <c r="BM71" s="69"/>
      <c r="BN71" s="69"/>
      <c r="BO71" s="69"/>
      <c r="BP71" s="69"/>
      <c r="BQ71" s="69"/>
      <c r="BR71" s="69"/>
      <c r="BS71" s="69"/>
      <c r="BT71" s="69"/>
      <c r="BU71" s="69"/>
      <c r="BV71" s="69"/>
      <c r="BW71" s="69"/>
      <c r="BX71" s="69"/>
      <c r="BY71" s="69"/>
      <c r="BZ71" s="69"/>
      <c r="CA71" s="69"/>
      <c r="CB71" s="69"/>
      <c r="CC71" s="69"/>
      <c r="CD71" s="69"/>
    </row>
    <row r="72" spans="3:82" x14ac:dyDescent="0.25">
      <c r="C72" s="69"/>
      <c r="D72" s="69"/>
      <c r="E72" s="69"/>
      <c r="F72" s="69"/>
      <c r="G72" s="69"/>
      <c r="H72" s="69"/>
      <c r="I72" s="69"/>
      <c r="J72" s="69"/>
      <c r="K72" s="69"/>
      <c r="L72" s="69"/>
      <c r="M72" s="69"/>
      <c r="N72" s="69"/>
      <c r="O72" s="69"/>
      <c r="P72" s="69"/>
      <c r="Q72" s="69"/>
      <c r="R72" s="69"/>
      <c r="S72" s="69"/>
      <c r="T72" s="69"/>
      <c r="U72" s="69"/>
      <c r="V72" s="69"/>
      <c r="W72" s="69"/>
      <c r="X72" s="69"/>
      <c r="Y72" s="69"/>
      <c r="Z72" s="69"/>
      <c r="AA72" s="69"/>
      <c r="AB72" s="69"/>
      <c r="AC72" s="69"/>
      <c r="AD72" s="69"/>
      <c r="AE72" s="69"/>
      <c r="AF72" s="69"/>
      <c r="AG72" s="69"/>
      <c r="AH72" s="69"/>
      <c r="AI72" s="69"/>
      <c r="AJ72" s="69"/>
      <c r="AK72" s="69"/>
      <c r="AL72" s="69"/>
      <c r="AM72" s="69"/>
      <c r="AN72" s="69"/>
      <c r="AO72" s="69"/>
      <c r="AP72" s="69"/>
      <c r="AQ72" s="69"/>
      <c r="AR72" s="69"/>
      <c r="AS72" s="69"/>
      <c r="AT72" s="69"/>
      <c r="AU72" s="69"/>
      <c r="AV72" s="69"/>
      <c r="AW72" s="69"/>
      <c r="AX72" s="69"/>
      <c r="AY72" s="69"/>
      <c r="AZ72" s="69"/>
      <c r="BA72" s="69"/>
      <c r="BB72" s="69"/>
      <c r="BC72" s="69"/>
      <c r="BD72" s="69"/>
      <c r="BE72" s="69"/>
      <c r="BF72" s="69"/>
      <c r="BG72" s="69"/>
      <c r="BH72" s="69"/>
      <c r="BI72" s="69"/>
      <c r="BJ72" s="69"/>
      <c r="BK72" s="69"/>
      <c r="BL72" s="69"/>
      <c r="BM72" s="69"/>
      <c r="BN72" s="69"/>
      <c r="BO72" s="69"/>
      <c r="BP72" s="69"/>
      <c r="BQ72" s="69"/>
      <c r="BR72" s="69"/>
      <c r="BS72" s="69"/>
      <c r="BT72" s="69"/>
      <c r="BU72" s="69"/>
      <c r="BV72" s="69"/>
      <c r="BW72" s="69"/>
      <c r="BX72" s="69"/>
      <c r="BY72" s="69"/>
      <c r="BZ72" s="69"/>
      <c r="CA72" s="69"/>
      <c r="CB72" s="69"/>
      <c r="CC72" s="69"/>
      <c r="CD72" s="69"/>
    </row>
    <row r="73" spans="3:82" x14ac:dyDescent="0.25">
      <c r="C73" s="69"/>
      <c r="D73" s="69"/>
      <c r="E73" s="69"/>
      <c r="F73" s="69"/>
      <c r="G73" s="69"/>
      <c r="H73" s="69"/>
      <c r="I73" s="69"/>
      <c r="J73" s="69"/>
      <c r="K73" s="69"/>
      <c r="L73" s="69"/>
      <c r="M73" s="69"/>
      <c r="N73" s="69"/>
      <c r="O73" s="69"/>
      <c r="P73" s="69"/>
      <c r="Q73" s="69"/>
      <c r="R73" s="69"/>
      <c r="S73" s="69"/>
      <c r="T73" s="69"/>
      <c r="U73" s="69"/>
      <c r="V73" s="69"/>
      <c r="W73" s="69"/>
      <c r="X73" s="69"/>
      <c r="Y73" s="69"/>
      <c r="Z73" s="69"/>
      <c r="AA73" s="69"/>
      <c r="AB73" s="69"/>
      <c r="AC73" s="69"/>
      <c r="AD73" s="69"/>
      <c r="AE73" s="69"/>
      <c r="AF73" s="69"/>
      <c r="AG73" s="69"/>
      <c r="AH73" s="69"/>
      <c r="AI73" s="69"/>
      <c r="AJ73" s="69"/>
      <c r="AK73" s="69"/>
      <c r="AL73" s="69"/>
      <c r="AM73" s="69"/>
      <c r="AN73" s="69"/>
      <c r="AO73" s="69"/>
      <c r="AP73" s="69"/>
      <c r="AQ73" s="69"/>
      <c r="AR73" s="69"/>
      <c r="AS73" s="69"/>
      <c r="AT73" s="69"/>
      <c r="AU73" s="69"/>
      <c r="AV73" s="69"/>
      <c r="AW73" s="69"/>
      <c r="AX73" s="69"/>
      <c r="AY73" s="69"/>
      <c r="AZ73" s="69"/>
      <c r="BA73" s="69"/>
      <c r="BB73" s="69"/>
      <c r="BC73" s="69"/>
      <c r="BD73" s="69"/>
      <c r="BE73" s="69"/>
      <c r="BF73" s="69"/>
      <c r="BG73" s="69"/>
      <c r="BH73" s="69"/>
      <c r="BI73" s="69"/>
      <c r="BJ73" s="69"/>
      <c r="BK73" s="69"/>
      <c r="BL73" s="69"/>
      <c r="BM73" s="69"/>
      <c r="BN73" s="69"/>
      <c r="BO73" s="69"/>
      <c r="BP73" s="69"/>
      <c r="BQ73" s="69"/>
      <c r="BR73" s="69"/>
      <c r="BS73" s="69"/>
      <c r="BT73" s="69"/>
      <c r="BU73" s="69"/>
      <c r="BV73" s="69"/>
      <c r="BW73" s="69"/>
      <c r="BX73" s="69"/>
      <c r="BY73" s="69"/>
      <c r="BZ73" s="69"/>
      <c r="CA73" s="69"/>
      <c r="CB73" s="69"/>
      <c r="CC73" s="69"/>
      <c r="CD73" s="69"/>
    </row>
    <row r="74" spans="3:82" x14ac:dyDescent="0.25">
      <c r="C74" s="69"/>
      <c r="D74" s="69"/>
      <c r="E74" s="69"/>
      <c r="F74" s="69"/>
      <c r="G74" s="69"/>
      <c r="H74" s="69"/>
      <c r="I74" s="69"/>
      <c r="J74" s="69"/>
      <c r="K74" s="69"/>
      <c r="L74" s="69"/>
      <c r="M74" s="69"/>
      <c r="N74" s="69"/>
      <c r="O74" s="69"/>
      <c r="P74" s="69"/>
      <c r="Q74" s="69"/>
      <c r="R74" s="69"/>
      <c r="S74" s="69"/>
      <c r="T74" s="69"/>
      <c r="U74" s="69"/>
      <c r="V74" s="69"/>
      <c r="W74" s="69"/>
      <c r="X74" s="69"/>
      <c r="Y74" s="69"/>
      <c r="Z74" s="69"/>
      <c r="AA74" s="69"/>
      <c r="AB74" s="69"/>
      <c r="AC74" s="69"/>
      <c r="AD74" s="69"/>
      <c r="AE74" s="69"/>
      <c r="AF74" s="69"/>
      <c r="AG74" s="69"/>
      <c r="AH74" s="69"/>
      <c r="AI74" s="69"/>
      <c r="AJ74" s="69"/>
      <c r="AK74" s="69"/>
      <c r="AL74" s="69"/>
      <c r="AM74" s="69"/>
      <c r="AN74" s="69"/>
      <c r="AO74" s="69"/>
      <c r="AP74" s="69"/>
      <c r="AQ74" s="69"/>
      <c r="AR74" s="69"/>
      <c r="AS74" s="69"/>
      <c r="AT74" s="69"/>
      <c r="AU74" s="69"/>
      <c r="AV74" s="69"/>
      <c r="AW74" s="69"/>
      <c r="AX74" s="69"/>
      <c r="AY74" s="69"/>
      <c r="AZ74" s="69"/>
      <c r="BA74" s="69"/>
      <c r="BB74" s="69"/>
      <c r="BC74" s="69"/>
      <c r="BD74" s="69"/>
      <c r="BE74" s="69"/>
      <c r="BF74" s="69"/>
      <c r="BG74" s="69"/>
      <c r="BH74" s="69"/>
      <c r="BI74" s="69"/>
      <c r="BJ74" s="69"/>
      <c r="BK74" s="69"/>
      <c r="BL74" s="69"/>
      <c r="BM74" s="69"/>
      <c r="BN74" s="69"/>
      <c r="BO74" s="69"/>
      <c r="BP74" s="69"/>
      <c r="BQ74" s="69"/>
      <c r="BR74" s="69"/>
      <c r="BS74" s="69"/>
      <c r="BT74" s="69"/>
      <c r="BU74" s="69"/>
      <c r="BV74" s="69"/>
      <c r="BW74" s="69"/>
      <c r="BX74" s="69"/>
      <c r="BY74" s="69"/>
      <c r="BZ74" s="69"/>
      <c r="CA74" s="69"/>
      <c r="CB74" s="69"/>
      <c r="CC74" s="69"/>
      <c r="CD74" s="69"/>
    </row>
    <row r="75" spans="3:82" x14ac:dyDescent="0.25">
      <c r="C75" s="69"/>
      <c r="D75" s="69"/>
      <c r="E75" s="69"/>
      <c r="F75" s="69"/>
      <c r="G75" s="69"/>
      <c r="H75" s="69"/>
      <c r="I75" s="69"/>
      <c r="J75" s="69"/>
      <c r="K75" s="69"/>
      <c r="L75" s="69"/>
      <c r="M75" s="69"/>
      <c r="N75" s="69"/>
      <c r="O75" s="69"/>
      <c r="P75" s="69"/>
      <c r="Q75" s="69"/>
      <c r="R75" s="69"/>
      <c r="S75" s="69"/>
      <c r="T75" s="69"/>
      <c r="U75" s="69"/>
      <c r="V75" s="69"/>
      <c r="W75" s="69"/>
      <c r="X75" s="69"/>
      <c r="Y75" s="69"/>
      <c r="Z75" s="69"/>
      <c r="AA75" s="69"/>
      <c r="AB75" s="69"/>
      <c r="AC75" s="69"/>
      <c r="AD75" s="69"/>
      <c r="AE75" s="69"/>
      <c r="AF75" s="69"/>
      <c r="AG75" s="69"/>
      <c r="AH75" s="69"/>
      <c r="AI75" s="69"/>
      <c r="AJ75" s="69"/>
      <c r="AK75" s="69"/>
      <c r="AL75" s="69"/>
      <c r="AM75" s="69"/>
      <c r="AN75" s="69"/>
      <c r="AO75" s="69"/>
      <c r="AP75" s="69"/>
      <c r="AQ75" s="69"/>
      <c r="AR75" s="69"/>
      <c r="AS75" s="69"/>
      <c r="AT75" s="69"/>
      <c r="AU75" s="69"/>
      <c r="AV75" s="69"/>
      <c r="AW75" s="69"/>
      <c r="AX75" s="69"/>
      <c r="AY75" s="69"/>
      <c r="AZ75" s="69"/>
      <c r="BA75" s="69"/>
      <c r="BB75" s="69"/>
      <c r="BC75" s="69"/>
      <c r="BD75" s="69"/>
      <c r="BE75" s="69"/>
      <c r="BF75" s="69"/>
      <c r="BG75" s="69"/>
      <c r="BH75" s="69"/>
      <c r="BI75" s="69"/>
      <c r="BJ75" s="69"/>
      <c r="BK75" s="69"/>
      <c r="BL75" s="69"/>
      <c r="BM75" s="69"/>
      <c r="BN75" s="69"/>
      <c r="BO75" s="69"/>
      <c r="BP75" s="69"/>
      <c r="BQ75" s="69"/>
      <c r="BR75" s="69"/>
      <c r="BS75" s="69"/>
      <c r="BT75" s="69"/>
      <c r="BU75" s="69"/>
      <c r="BV75" s="69"/>
      <c r="BW75" s="69"/>
      <c r="BX75" s="69"/>
      <c r="BY75" s="69"/>
      <c r="BZ75" s="69"/>
      <c r="CA75" s="69"/>
      <c r="CB75" s="69"/>
      <c r="CC75" s="69"/>
      <c r="CD75" s="69"/>
    </row>
    <row r="76" spans="3:82" x14ac:dyDescent="0.25">
      <c r="C76" s="69"/>
      <c r="D76" s="69"/>
      <c r="E76" s="69"/>
      <c r="F76" s="69"/>
      <c r="G76" s="69"/>
      <c r="H76" s="69"/>
      <c r="I76" s="69"/>
      <c r="J76" s="69"/>
      <c r="K76" s="69"/>
      <c r="L76" s="69"/>
      <c r="M76" s="69"/>
      <c r="N76" s="69"/>
      <c r="O76" s="69"/>
      <c r="P76" s="69"/>
      <c r="Q76" s="69"/>
      <c r="R76" s="69"/>
      <c r="S76" s="69"/>
      <c r="T76" s="69"/>
      <c r="U76" s="69"/>
      <c r="V76" s="69"/>
      <c r="W76" s="69"/>
      <c r="X76" s="69"/>
      <c r="Y76" s="69"/>
      <c r="Z76" s="69"/>
      <c r="AA76" s="69"/>
      <c r="AB76" s="69"/>
      <c r="AC76" s="69"/>
      <c r="AD76" s="69"/>
      <c r="AE76" s="69"/>
      <c r="AF76" s="69"/>
      <c r="AG76" s="69"/>
      <c r="AH76" s="69"/>
      <c r="AI76" s="69"/>
      <c r="AJ76" s="69"/>
      <c r="AK76" s="69"/>
      <c r="AL76" s="69"/>
      <c r="AM76" s="69"/>
      <c r="AN76" s="69"/>
      <c r="AO76" s="69"/>
      <c r="AP76" s="69"/>
      <c r="AQ76" s="69"/>
      <c r="AR76" s="69"/>
      <c r="AS76" s="69"/>
      <c r="AT76" s="69"/>
      <c r="AU76" s="69"/>
      <c r="AV76" s="69"/>
      <c r="AW76" s="69"/>
      <c r="AX76" s="69"/>
      <c r="AY76" s="69"/>
      <c r="AZ76" s="69"/>
      <c r="BA76" s="69"/>
      <c r="BB76" s="69"/>
      <c r="BC76" s="69"/>
      <c r="BD76" s="69"/>
      <c r="BE76" s="69"/>
      <c r="BF76" s="69"/>
      <c r="BG76" s="69"/>
      <c r="BH76" s="69"/>
      <c r="BI76" s="69"/>
      <c r="BJ76" s="69"/>
      <c r="BK76" s="69"/>
      <c r="BL76" s="69"/>
      <c r="BM76" s="69"/>
      <c r="BN76" s="69"/>
      <c r="BO76" s="69"/>
      <c r="BP76" s="69"/>
      <c r="BQ76" s="69"/>
      <c r="BR76" s="69"/>
      <c r="BS76" s="69"/>
      <c r="BT76" s="69"/>
      <c r="BU76" s="69"/>
      <c r="BV76" s="69"/>
      <c r="BW76" s="69"/>
      <c r="BX76" s="69"/>
      <c r="BY76" s="69"/>
      <c r="BZ76" s="69"/>
      <c r="CA76" s="69"/>
      <c r="CB76" s="69"/>
      <c r="CC76" s="69"/>
      <c r="CD76" s="69"/>
    </row>
    <row r="77" spans="3:82" x14ac:dyDescent="0.25">
      <c r="C77" s="69"/>
      <c r="D77" s="69"/>
      <c r="E77" s="69"/>
      <c r="F77" s="69"/>
      <c r="G77" s="69"/>
      <c r="H77" s="69"/>
      <c r="I77" s="69"/>
      <c r="J77" s="69"/>
      <c r="K77" s="69"/>
      <c r="L77" s="69"/>
      <c r="M77" s="69"/>
      <c r="N77" s="69"/>
      <c r="O77" s="69"/>
      <c r="P77" s="69"/>
      <c r="Q77" s="69"/>
      <c r="R77" s="69"/>
      <c r="S77" s="69"/>
      <c r="T77" s="69"/>
      <c r="U77" s="69"/>
      <c r="V77" s="69"/>
      <c r="W77" s="69"/>
      <c r="X77" s="69"/>
      <c r="Y77" s="69"/>
      <c r="Z77" s="69"/>
      <c r="AA77" s="69"/>
      <c r="AB77" s="69"/>
      <c r="AC77" s="69"/>
      <c r="AD77" s="69"/>
      <c r="AE77" s="69"/>
      <c r="AF77" s="69"/>
      <c r="AG77" s="69"/>
      <c r="AH77" s="69"/>
      <c r="AI77" s="69"/>
      <c r="AJ77" s="69"/>
      <c r="AK77" s="69"/>
      <c r="AL77" s="69"/>
      <c r="AM77" s="69"/>
      <c r="AN77" s="69"/>
      <c r="AO77" s="69"/>
      <c r="AP77" s="69"/>
      <c r="AQ77" s="69"/>
      <c r="AR77" s="69"/>
      <c r="AS77" s="69"/>
      <c r="AT77" s="69"/>
      <c r="AU77" s="69"/>
      <c r="AV77" s="69"/>
      <c r="AW77" s="69"/>
      <c r="AX77" s="69"/>
      <c r="AY77" s="69"/>
      <c r="AZ77" s="69"/>
      <c r="BA77" s="69"/>
      <c r="BB77" s="69"/>
      <c r="BC77" s="69"/>
      <c r="BD77" s="69"/>
      <c r="BE77" s="69"/>
      <c r="BF77" s="69"/>
      <c r="BG77" s="69"/>
      <c r="BH77" s="69"/>
      <c r="BI77" s="69"/>
      <c r="BJ77" s="69"/>
      <c r="BK77" s="69"/>
      <c r="BL77" s="69"/>
      <c r="BM77" s="69"/>
      <c r="BN77" s="69"/>
      <c r="BO77" s="69"/>
      <c r="BP77" s="69"/>
      <c r="BQ77" s="69"/>
      <c r="BR77" s="69"/>
      <c r="BS77" s="69"/>
      <c r="BT77" s="69"/>
      <c r="BU77" s="69"/>
      <c r="BV77" s="69"/>
      <c r="BW77" s="69"/>
      <c r="BX77" s="69"/>
      <c r="BY77" s="69"/>
      <c r="BZ77" s="69"/>
      <c r="CA77" s="69"/>
      <c r="CB77" s="69"/>
      <c r="CC77" s="69"/>
      <c r="CD77" s="69"/>
    </row>
    <row r="78" spans="3:82" x14ac:dyDescent="0.25">
      <c r="C78" s="69"/>
      <c r="D78" s="69"/>
      <c r="E78" s="69"/>
      <c r="F78" s="69"/>
      <c r="G78" s="69"/>
      <c r="H78" s="69"/>
      <c r="I78" s="69"/>
      <c r="J78" s="69"/>
      <c r="K78" s="69"/>
      <c r="L78" s="69"/>
      <c r="M78" s="69"/>
      <c r="N78" s="69"/>
      <c r="O78" s="69"/>
      <c r="P78" s="69"/>
      <c r="Q78" s="69"/>
      <c r="R78" s="69"/>
      <c r="S78" s="69"/>
      <c r="T78" s="69"/>
      <c r="U78" s="69"/>
      <c r="V78" s="69"/>
      <c r="W78" s="69"/>
      <c r="X78" s="69"/>
      <c r="Y78" s="69"/>
      <c r="Z78" s="69"/>
      <c r="AA78" s="69"/>
      <c r="AB78" s="69"/>
      <c r="AC78" s="69"/>
      <c r="AD78" s="69"/>
      <c r="AE78" s="69"/>
      <c r="AF78" s="69"/>
      <c r="AG78" s="69"/>
      <c r="AH78" s="69"/>
      <c r="AI78" s="69"/>
      <c r="AJ78" s="69"/>
      <c r="AK78" s="69"/>
      <c r="AL78" s="69"/>
      <c r="AM78" s="69"/>
      <c r="AN78" s="69"/>
      <c r="AO78" s="69"/>
      <c r="AP78" s="69"/>
      <c r="AQ78" s="69"/>
      <c r="AR78" s="69"/>
      <c r="AS78" s="69"/>
      <c r="AT78" s="69"/>
      <c r="AU78" s="69"/>
      <c r="AV78" s="69"/>
      <c r="AW78" s="69"/>
      <c r="AX78" s="69"/>
      <c r="AY78" s="69"/>
      <c r="AZ78" s="69"/>
      <c r="BA78" s="69"/>
      <c r="BB78" s="69"/>
      <c r="BC78" s="69"/>
      <c r="BD78" s="69"/>
      <c r="BE78" s="69"/>
      <c r="BF78" s="69"/>
      <c r="BG78" s="69"/>
      <c r="BH78" s="69"/>
      <c r="BI78" s="69"/>
      <c r="BJ78" s="69"/>
      <c r="BK78" s="69"/>
      <c r="BL78" s="69"/>
      <c r="BM78" s="69"/>
      <c r="BN78" s="69"/>
      <c r="BO78" s="69"/>
      <c r="BP78" s="69"/>
      <c r="BQ78" s="69"/>
      <c r="BR78" s="69"/>
      <c r="BS78" s="69"/>
      <c r="BT78" s="69"/>
      <c r="BU78" s="69"/>
      <c r="BV78" s="69"/>
      <c r="BW78" s="69"/>
      <c r="BX78" s="69"/>
      <c r="BY78" s="69"/>
      <c r="BZ78" s="69"/>
      <c r="CA78" s="69"/>
      <c r="CB78" s="69"/>
      <c r="CC78" s="69"/>
      <c r="CD78" s="69"/>
    </row>
    <row r="79" spans="3:82" x14ac:dyDescent="0.25">
      <c r="C79" s="69"/>
      <c r="D79" s="69"/>
      <c r="E79" s="69"/>
      <c r="F79" s="69"/>
      <c r="G79" s="69"/>
      <c r="H79" s="69"/>
      <c r="I79" s="69"/>
      <c r="J79" s="69"/>
      <c r="K79" s="69"/>
      <c r="L79" s="69"/>
      <c r="M79" s="69"/>
      <c r="N79" s="69"/>
      <c r="O79" s="69"/>
      <c r="P79" s="69"/>
      <c r="Q79" s="69"/>
      <c r="R79" s="69"/>
      <c r="S79" s="69"/>
      <c r="T79" s="69"/>
      <c r="U79" s="69"/>
      <c r="V79" s="69"/>
      <c r="W79" s="69"/>
      <c r="X79" s="69"/>
      <c r="Y79" s="69"/>
      <c r="Z79" s="69"/>
      <c r="AA79" s="69"/>
      <c r="AB79" s="69"/>
      <c r="AC79" s="69"/>
      <c r="AD79" s="69"/>
      <c r="AE79" s="69"/>
      <c r="AF79" s="69"/>
      <c r="AG79" s="69"/>
      <c r="AH79" s="69"/>
      <c r="AI79" s="69"/>
      <c r="AJ79" s="69"/>
      <c r="AK79" s="69"/>
      <c r="AL79" s="69"/>
      <c r="AM79" s="69"/>
      <c r="AN79" s="69"/>
      <c r="AO79" s="69"/>
      <c r="AP79" s="69"/>
      <c r="AQ79" s="69"/>
      <c r="AR79" s="69"/>
      <c r="AS79" s="69"/>
      <c r="AT79" s="69"/>
      <c r="AU79" s="69"/>
      <c r="AV79" s="69"/>
      <c r="AW79" s="69"/>
      <c r="AX79" s="69"/>
      <c r="AY79" s="69"/>
      <c r="AZ79" s="69"/>
      <c r="BA79" s="69"/>
      <c r="BB79" s="69"/>
      <c r="BC79" s="69"/>
      <c r="BD79" s="69"/>
      <c r="BE79" s="69"/>
      <c r="BF79" s="69"/>
      <c r="BG79" s="69"/>
      <c r="BH79" s="69"/>
      <c r="BI79" s="69"/>
      <c r="BJ79" s="69"/>
      <c r="BK79" s="69"/>
      <c r="BL79" s="69"/>
      <c r="BM79" s="69"/>
      <c r="BN79" s="69"/>
      <c r="BO79" s="69"/>
      <c r="BP79" s="69"/>
      <c r="BQ79" s="69"/>
      <c r="BR79" s="69"/>
      <c r="BS79" s="69"/>
      <c r="BT79" s="69"/>
      <c r="BU79" s="69"/>
      <c r="BV79" s="69"/>
      <c r="BW79" s="69"/>
      <c r="BX79" s="69"/>
      <c r="BY79" s="69"/>
      <c r="BZ79" s="69"/>
      <c r="CA79" s="69"/>
      <c r="CB79" s="69"/>
      <c r="CC79" s="69"/>
      <c r="CD79" s="69"/>
    </row>
    <row r="80" spans="3:82" x14ac:dyDescent="0.25">
      <c r="C80" s="69"/>
      <c r="D80" s="69"/>
      <c r="E80" s="69"/>
      <c r="F80" s="69"/>
      <c r="G80" s="69"/>
      <c r="H80" s="69"/>
      <c r="I80" s="69"/>
      <c r="J80" s="69"/>
      <c r="K80" s="69"/>
      <c r="L80" s="69"/>
      <c r="M80" s="69"/>
      <c r="N80" s="69"/>
      <c r="O80" s="69"/>
      <c r="P80" s="69"/>
      <c r="Q80" s="69"/>
      <c r="R80" s="69"/>
      <c r="S80" s="69"/>
      <c r="T80" s="69"/>
      <c r="U80" s="69"/>
      <c r="V80" s="69"/>
      <c r="W80" s="69"/>
      <c r="X80" s="69"/>
      <c r="Y80" s="69"/>
      <c r="Z80" s="69"/>
      <c r="AA80" s="69"/>
      <c r="AB80" s="69"/>
      <c r="AC80" s="69"/>
      <c r="AD80" s="69"/>
      <c r="AE80" s="69"/>
      <c r="AF80" s="69"/>
      <c r="AG80" s="69"/>
      <c r="AH80" s="69"/>
      <c r="AI80" s="69"/>
      <c r="AJ80" s="69"/>
      <c r="AK80" s="69"/>
      <c r="AL80" s="69"/>
      <c r="AM80" s="69"/>
      <c r="AN80" s="69"/>
      <c r="AO80" s="69"/>
      <c r="AP80" s="69"/>
      <c r="AQ80" s="69"/>
      <c r="AR80" s="69"/>
      <c r="AS80" s="69"/>
      <c r="AT80" s="69"/>
      <c r="AU80" s="69"/>
      <c r="AV80" s="69"/>
      <c r="AW80" s="69"/>
      <c r="AX80" s="69"/>
      <c r="AY80" s="69"/>
      <c r="AZ80" s="69"/>
      <c r="BA80" s="69"/>
      <c r="BB80" s="69"/>
      <c r="BC80" s="69"/>
      <c r="BD80" s="69"/>
      <c r="BE80" s="69"/>
      <c r="BF80" s="69"/>
      <c r="BG80" s="69"/>
      <c r="BH80" s="69"/>
      <c r="BI80" s="69"/>
      <c r="BJ80" s="69"/>
      <c r="BK80" s="69"/>
      <c r="BL80" s="69"/>
      <c r="BM80" s="69"/>
      <c r="BN80" s="69"/>
      <c r="BO80" s="69"/>
      <c r="BP80" s="69"/>
      <c r="BQ80" s="69"/>
      <c r="BR80" s="69"/>
      <c r="BS80" s="69"/>
      <c r="BT80" s="69"/>
      <c r="BU80" s="69"/>
      <c r="BV80" s="69"/>
      <c r="BW80" s="69"/>
      <c r="BX80" s="69"/>
      <c r="BY80" s="69"/>
      <c r="BZ80" s="69"/>
      <c r="CA80" s="69"/>
      <c r="CB80" s="69"/>
      <c r="CC80" s="69"/>
      <c r="CD80" s="69"/>
    </row>
    <row r="81" spans="3:82" x14ac:dyDescent="0.25">
      <c r="C81" s="69"/>
      <c r="D81" s="69"/>
      <c r="E81" s="69"/>
      <c r="F81" s="69"/>
      <c r="G81" s="69"/>
      <c r="H81" s="69"/>
      <c r="I81" s="69"/>
      <c r="J81" s="69"/>
      <c r="K81" s="69"/>
      <c r="L81" s="69"/>
      <c r="M81" s="69"/>
      <c r="N81" s="69"/>
      <c r="O81" s="69"/>
      <c r="P81" s="69"/>
      <c r="Q81" s="69"/>
      <c r="R81" s="69"/>
      <c r="S81" s="69"/>
      <c r="T81" s="69"/>
      <c r="U81" s="69"/>
      <c r="V81" s="69"/>
      <c r="W81" s="69"/>
      <c r="X81" s="69"/>
      <c r="Y81" s="69"/>
      <c r="Z81" s="69"/>
      <c r="AA81" s="69"/>
      <c r="AB81" s="69"/>
      <c r="AC81" s="69"/>
      <c r="AD81" s="69"/>
      <c r="AE81" s="69"/>
      <c r="AF81" s="69"/>
      <c r="AG81" s="69"/>
      <c r="AH81" s="69"/>
      <c r="AI81" s="69"/>
      <c r="AJ81" s="69"/>
      <c r="AK81" s="69"/>
      <c r="AL81" s="69"/>
      <c r="AM81" s="69"/>
      <c r="AN81" s="69"/>
      <c r="AO81" s="69"/>
      <c r="AP81" s="69"/>
      <c r="AQ81" s="69"/>
      <c r="AR81" s="69"/>
      <c r="AS81" s="69"/>
      <c r="AT81" s="69"/>
      <c r="AU81" s="69"/>
      <c r="AV81" s="69"/>
      <c r="AW81" s="69"/>
      <c r="AX81" s="69"/>
      <c r="AY81" s="69"/>
      <c r="AZ81" s="69"/>
      <c r="BA81" s="69"/>
      <c r="BB81" s="69"/>
      <c r="BC81" s="69"/>
      <c r="BD81" s="69"/>
      <c r="BE81" s="69"/>
      <c r="BF81" s="69"/>
      <c r="BG81" s="69"/>
      <c r="BH81" s="69"/>
      <c r="BI81" s="69"/>
      <c r="BJ81" s="69"/>
      <c r="BK81" s="69"/>
      <c r="BL81" s="69"/>
      <c r="BM81" s="69"/>
      <c r="BN81" s="69"/>
      <c r="BO81" s="69"/>
      <c r="BP81" s="69"/>
      <c r="BQ81" s="69"/>
      <c r="BR81" s="69"/>
      <c r="BS81" s="69"/>
      <c r="BT81" s="69"/>
      <c r="BU81" s="69"/>
      <c r="BV81" s="69"/>
      <c r="BW81" s="69"/>
      <c r="BX81" s="69"/>
      <c r="BY81" s="69"/>
      <c r="BZ81" s="69"/>
      <c r="CA81" s="69"/>
      <c r="CB81" s="69"/>
      <c r="CC81" s="69"/>
      <c r="CD81" s="69"/>
    </row>
    <row r="82" spans="3:82" x14ac:dyDescent="0.25">
      <c r="C82" s="69"/>
      <c r="D82" s="69"/>
      <c r="E82" s="69"/>
      <c r="F82" s="69"/>
      <c r="G82" s="69"/>
      <c r="H82" s="69"/>
      <c r="I82" s="69"/>
      <c r="J82" s="69"/>
      <c r="K82" s="69"/>
      <c r="L82" s="69"/>
      <c r="M82" s="69"/>
      <c r="N82" s="69"/>
      <c r="O82" s="69"/>
      <c r="P82" s="69"/>
      <c r="Q82" s="69"/>
      <c r="R82" s="69"/>
      <c r="S82" s="69"/>
      <c r="T82" s="69"/>
      <c r="U82" s="69"/>
      <c r="V82" s="69"/>
      <c r="W82" s="69"/>
      <c r="X82" s="69"/>
      <c r="Y82" s="69"/>
      <c r="Z82" s="69"/>
      <c r="AA82" s="69"/>
      <c r="AB82" s="69"/>
      <c r="AC82" s="69"/>
      <c r="AD82" s="69"/>
      <c r="AE82" s="69"/>
      <c r="AF82" s="69"/>
      <c r="AG82" s="69"/>
      <c r="AH82" s="69"/>
      <c r="AI82" s="69"/>
      <c r="AJ82" s="69"/>
      <c r="AK82" s="69"/>
      <c r="AL82" s="69"/>
      <c r="AM82" s="69"/>
      <c r="AN82" s="69"/>
      <c r="AO82" s="69"/>
      <c r="AP82" s="69"/>
      <c r="AQ82" s="69"/>
      <c r="AR82" s="69"/>
      <c r="AS82" s="69"/>
      <c r="AT82" s="69"/>
      <c r="AU82" s="69"/>
      <c r="AV82" s="69"/>
      <c r="AW82" s="69"/>
      <c r="AX82" s="69"/>
      <c r="AY82" s="69"/>
      <c r="AZ82" s="69"/>
      <c r="BA82" s="69"/>
      <c r="BB82" s="69"/>
      <c r="BC82" s="69"/>
      <c r="BD82" s="69"/>
      <c r="BE82" s="69"/>
      <c r="BF82" s="69"/>
      <c r="BG82" s="69"/>
      <c r="BH82" s="69"/>
      <c r="BI82" s="69"/>
      <c r="BJ82" s="69"/>
      <c r="BK82" s="69"/>
      <c r="BL82" s="69"/>
      <c r="BM82" s="69"/>
      <c r="BN82" s="69"/>
      <c r="BO82" s="69"/>
      <c r="BP82" s="69"/>
      <c r="BQ82" s="69"/>
      <c r="BR82" s="69"/>
      <c r="BS82" s="69"/>
      <c r="BT82" s="69"/>
      <c r="BU82" s="69"/>
      <c r="BV82" s="69"/>
      <c r="BW82" s="69"/>
      <c r="BX82" s="69"/>
      <c r="BY82" s="69"/>
      <c r="BZ82" s="69"/>
      <c r="CA82" s="69"/>
      <c r="CB82" s="69"/>
      <c r="CC82" s="69"/>
      <c r="CD82" s="69"/>
    </row>
    <row r="83" spans="3:82" x14ac:dyDescent="0.25">
      <c r="C83" s="69"/>
      <c r="D83" s="69"/>
      <c r="E83" s="69"/>
      <c r="F83" s="69"/>
      <c r="G83" s="69"/>
      <c r="H83" s="69"/>
      <c r="I83" s="69"/>
      <c r="J83" s="69"/>
      <c r="K83" s="69"/>
      <c r="L83" s="69"/>
      <c r="M83" s="69"/>
      <c r="N83" s="69"/>
      <c r="O83" s="69"/>
      <c r="P83" s="69"/>
      <c r="Q83" s="69"/>
      <c r="R83" s="69"/>
      <c r="S83" s="69"/>
      <c r="T83" s="69"/>
      <c r="U83" s="69"/>
      <c r="V83" s="69"/>
      <c r="W83" s="69"/>
      <c r="X83" s="69"/>
      <c r="Y83" s="69"/>
      <c r="Z83" s="69"/>
      <c r="AA83" s="69"/>
      <c r="AB83" s="69"/>
      <c r="AC83" s="69"/>
      <c r="AD83" s="69"/>
      <c r="AE83" s="69"/>
      <c r="AF83" s="69"/>
      <c r="AG83" s="69"/>
      <c r="AH83" s="69"/>
      <c r="AI83" s="69"/>
      <c r="AJ83" s="69"/>
      <c r="AK83" s="69"/>
      <c r="AL83" s="69"/>
      <c r="AM83" s="69"/>
      <c r="AN83" s="69"/>
      <c r="AO83" s="69"/>
      <c r="AP83" s="69"/>
      <c r="AQ83" s="69"/>
      <c r="AR83" s="69"/>
      <c r="AS83" s="69"/>
      <c r="AT83" s="69"/>
      <c r="AU83" s="69"/>
      <c r="AV83" s="69"/>
      <c r="AW83" s="69"/>
      <c r="AX83" s="69"/>
      <c r="AY83" s="69"/>
      <c r="AZ83" s="69"/>
      <c r="BA83" s="69"/>
      <c r="BB83" s="69"/>
      <c r="BC83" s="69"/>
      <c r="BD83" s="69"/>
      <c r="BE83" s="69"/>
      <c r="BF83" s="69"/>
      <c r="BG83" s="69"/>
      <c r="BH83" s="69"/>
      <c r="BI83" s="69"/>
      <c r="BJ83" s="69"/>
      <c r="BK83" s="69"/>
      <c r="BL83" s="69"/>
      <c r="BM83" s="69"/>
      <c r="BN83" s="69"/>
      <c r="BO83" s="69"/>
      <c r="BP83" s="69"/>
      <c r="BQ83" s="69"/>
      <c r="BR83" s="69"/>
      <c r="BS83" s="69"/>
      <c r="BT83" s="69"/>
      <c r="BU83" s="69"/>
      <c r="BV83" s="69"/>
      <c r="BW83" s="69"/>
      <c r="BX83" s="69"/>
      <c r="BY83" s="69"/>
      <c r="BZ83" s="69"/>
      <c r="CA83" s="69"/>
      <c r="CB83" s="69"/>
      <c r="CC83" s="69"/>
      <c r="CD83" s="69"/>
    </row>
    <row r="84" spans="3:82" x14ac:dyDescent="0.25">
      <c r="C84" s="69"/>
      <c r="D84" s="69"/>
      <c r="E84" s="69"/>
      <c r="F84" s="69"/>
      <c r="G84" s="69"/>
      <c r="H84" s="69"/>
      <c r="I84" s="69"/>
      <c r="J84" s="69"/>
      <c r="K84" s="69"/>
      <c r="L84" s="69"/>
      <c r="M84" s="69"/>
      <c r="N84" s="69"/>
      <c r="O84" s="69"/>
      <c r="P84" s="69"/>
      <c r="Q84" s="69"/>
      <c r="R84" s="69"/>
      <c r="S84" s="69"/>
      <c r="T84" s="69"/>
      <c r="U84" s="69"/>
      <c r="V84" s="69"/>
      <c r="W84" s="69"/>
      <c r="X84" s="69"/>
      <c r="Y84" s="69"/>
      <c r="Z84" s="69"/>
      <c r="AA84" s="69"/>
      <c r="AB84" s="69"/>
      <c r="AC84" s="69"/>
      <c r="AD84" s="69"/>
      <c r="AE84" s="69"/>
      <c r="AF84" s="69"/>
      <c r="AG84" s="69"/>
      <c r="AH84" s="69"/>
      <c r="AI84" s="69"/>
      <c r="AJ84" s="69"/>
      <c r="AK84" s="69"/>
      <c r="AL84" s="69"/>
      <c r="AM84" s="69"/>
      <c r="AN84" s="69"/>
      <c r="AO84" s="69"/>
      <c r="AP84" s="69"/>
      <c r="AQ84" s="69"/>
      <c r="AR84" s="69"/>
      <c r="AS84" s="69"/>
      <c r="AT84" s="69"/>
      <c r="AU84" s="69"/>
      <c r="AV84" s="69"/>
      <c r="AW84" s="69"/>
      <c r="AX84" s="69"/>
      <c r="AY84" s="69"/>
      <c r="AZ84" s="69"/>
      <c r="BA84" s="69"/>
      <c r="BB84" s="69"/>
      <c r="BC84" s="69"/>
      <c r="BD84" s="69"/>
      <c r="BE84" s="69"/>
      <c r="BF84" s="69"/>
      <c r="BG84" s="69"/>
      <c r="BH84" s="69"/>
      <c r="BI84" s="69"/>
      <c r="BJ84" s="69"/>
      <c r="BK84" s="69"/>
      <c r="BL84" s="69"/>
      <c r="BM84" s="69"/>
    </row>
    <row r="85" spans="3:82" x14ac:dyDescent="0.25">
      <c r="C85" s="69"/>
      <c r="D85" s="69"/>
      <c r="E85" s="69"/>
      <c r="F85" s="69"/>
      <c r="G85" s="69"/>
      <c r="H85" s="69"/>
      <c r="I85" s="69"/>
      <c r="J85" s="69"/>
      <c r="K85" s="69"/>
      <c r="L85" s="69"/>
      <c r="M85" s="69"/>
      <c r="N85" s="69"/>
      <c r="O85" s="69"/>
      <c r="P85" s="69"/>
      <c r="Q85" s="69"/>
      <c r="R85" s="69"/>
      <c r="S85" s="69"/>
      <c r="T85" s="69"/>
      <c r="U85" s="69"/>
      <c r="V85" s="69"/>
      <c r="W85" s="69"/>
      <c r="X85" s="69"/>
      <c r="Y85" s="69"/>
      <c r="Z85" s="69"/>
      <c r="AA85" s="69"/>
      <c r="AB85" s="69"/>
      <c r="AC85" s="69"/>
      <c r="AD85" s="69"/>
      <c r="AE85" s="69"/>
      <c r="AF85" s="69"/>
      <c r="AG85" s="69"/>
      <c r="AH85" s="69"/>
      <c r="AI85" s="69"/>
      <c r="AJ85" s="69"/>
      <c r="AK85" s="69"/>
      <c r="AL85" s="69"/>
      <c r="AM85" s="69"/>
      <c r="AN85" s="69"/>
      <c r="AO85" s="69"/>
      <c r="AP85" s="69"/>
      <c r="AQ85" s="69"/>
      <c r="AR85" s="69"/>
      <c r="AS85" s="69"/>
      <c r="AT85" s="69"/>
      <c r="AU85" s="69"/>
      <c r="AV85" s="69"/>
      <c r="AW85" s="69"/>
      <c r="AX85" s="69"/>
      <c r="AY85" s="69"/>
      <c r="AZ85" s="69"/>
      <c r="BA85" s="69"/>
      <c r="BB85" s="69"/>
      <c r="BC85" s="69"/>
      <c r="BD85" s="69"/>
      <c r="BE85" s="69"/>
      <c r="BF85" s="69"/>
      <c r="BG85" s="69"/>
      <c r="BH85" s="69"/>
      <c r="BI85" s="69"/>
      <c r="BJ85" s="69"/>
      <c r="BK85" s="69"/>
      <c r="BL85" s="69"/>
      <c r="BM85" s="69"/>
    </row>
    <row r="86" spans="3:82" x14ac:dyDescent="0.25">
      <c r="C86" s="69"/>
      <c r="D86" s="69"/>
      <c r="E86" s="69"/>
      <c r="F86" s="69"/>
      <c r="G86" s="69"/>
      <c r="H86" s="69"/>
      <c r="I86" s="69"/>
      <c r="J86" s="69"/>
      <c r="K86" s="69"/>
      <c r="L86" s="69"/>
      <c r="M86" s="69"/>
      <c r="N86" s="69"/>
      <c r="O86" s="69"/>
      <c r="P86" s="69"/>
      <c r="Q86" s="69"/>
      <c r="R86" s="69"/>
      <c r="S86" s="69"/>
      <c r="T86" s="69"/>
      <c r="U86" s="69"/>
      <c r="V86" s="69"/>
      <c r="W86" s="69"/>
      <c r="X86" s="69"/>
      <c r="Y86" s="69"/>
      <c r="Z86" s="69"/>
      <c r="AA86" s="69"/>
      <c r="AB86" s="69"/>
      <c r="AC86" s="69"/>
      <c r="AD86" s="69"/>
      <c r="AE86" s="69"/>
      <c r="AF86" s="69"/>
      <c r="AG86" s="69"/>
      <c r="AH86" s="69"/>
      <c r="AI86" s="69"/>
      <c r="AJ86" s="69"/>
      <c r="AK86" s="69"/>
      <c r="AL86" s="69"/>
      <c r="AM86" s="69"/>
      <c r="AN86" s="69"/>
      <c r="AO86" s="69"/>
      <c r="AP86" s="69"/>
      <c r="AQ86" s="69"/>
      <c r="AR86" s="69"/>
      <c r="AS86" s="69"/>
      <c r="AT86" s="69"/>
      <c r="AU86" s="69"/>
      <c r="AV86" s="69"/>
      <c r="AW86" s="69"/>
      <c r="AX86" s="69"/>
      <c r="AY86" s="69"/>
      <c r="AZ86" s="69"/>
      <c r="BA86" s="69"/>
      <c r="BB86" s="69"/>
      <c r="BC86" s="69"/>
      <c r="BD86" s="69"/>
      <c r="BE86" s="69"/>
      <c r="BF86" s="69"/>
      <c r="BG86" s="69"/>
      <c r="BH86" s="69"/>
      <c r="BI86" s="69"/>
      <c r="BJ86" s="69"/>
      <c r="BK86" s="69"/>
      <c r="BL86" s="69"/>
      <c r="BM86" s="69"/>
    </row>
    <row r="87" spans="3:82" x14ac:dyDescent="0.25">
      <c r="C87" s="69"/>
      <c r="D87" s="69"/>
      <c r="E87" s="69"/>
      <c r="F87" s="69"/>
      <c r="G87" s="69"/>
      <c r="H87" s="69"/>
      <c r="I87" s="69"/>
      <c r="J87" s="69"/>
      <c r="K87" s="69"/>
      <c r="L87" s="69"/>
      <c r="M87" s="69"/>
      <c r="N87" s="69"/>
      <c r="O87" s="69"/>
      <c r="P87" s="69"/>
      <c r="Q87" s="69"/>
      <c r="R87" s="69"/>
      <c r="S87" s="69"/>
      <c r="T87" s="69"/>
      <c r="U87" s="69"/>
      <c r="V87" s="69"/>
      <c r="W87" s="69"/>
      <c r="X87" s="69"/>
      <c r="Y87" s="69"/>
      <c r="Z87" s="69"/>
      <c r="AA87" s="69"/>
      <c r="AB87" s="69"/>
      <c r="AC87" s="69"/>
      <c r="AD87" s="69"/>
      <c r="AE87" s="69"/>
      <c r="AF87" s="69"/>
      <c r="AG87" s="69"/>
      <c r="AH87" s="69"/>
      <c r="AI87" s="69"/>
      <c r="AJ87" s="69"/>
      <c r="AK87" s="69"/>
      <c r="AL87" s="69"/>
      <c r="AM87" s="69"/>
      <c r="AN87" s="69"/>
      <c r="AO87" s="69"/>
      <c r="AP87" s="69"/>
      <c r="AQ87" s="69"/>
      <c r="AR87" s="69"/>
      <c r="AS87" s="69"/>
      <c r="AT87" s="69"/>
      <c r="AU87" s="69"/>
      <c r="AV87" s="69"/>
      <c r="AW87" s="69"/>
      <c r="AX87" s="69"/>
      <c r="AY87" s="69"/>
      <c r="AZ87" s="69"/>
      <c r="BA87" s="69"/>
      <c r="BB87" s="69"/>
      <c r="BC87" s="69"/>
      <c r="BD87" s="69"/>
      <c r="BE87" s="69"/>
      <c r="BF87" s="69"/>
      <c r="BG87" s="69"/>
      <c r="BH87" s="69"/>
      <c r="BI87" s="69"/>
      <c r="BJ87" s="69"/>
      <c r="BK87" s="69"/>
      <c r="BL87" s="69"/>
      <c r="BM87" s="69"/>
    </row>
    <row r="88" spans="3:82" x14ac:dyDescent="0.25">
      <c r="C88" s="69"/>
      <c r="D88" s="69"/>
      <c r="E88" s="69"/>
      <c r="F88" s="69"/>
      <c r="G88" s="69"/>
      <c r="H88" s="69"/>
      <c r="I88" s="69"/>
      <c r="J88" s="69"/>
      <c r="K88" s="69"/>
      <c r="L88" s="69"/>
      <c r="M88" s="69"/>
      <c r="N88" s="69"/>
      <c r="O88" s="69"/>
      <c r="P88" s="69"/>
      <c r="Q88" s="69"/>
      <c r="R88" s="69"/>
      <c r="S88" s="69"/>
      <c r="T88" s="69"/>
      <c r="U88" s="69"/>
      <c r="V88" s="69"/>
      <c r="W88" s="69"/>
      <c r="X88" s="69"/>
      <c r="Y88" s="69"/>
      <c r="Z88" s="69"/>
      <c r="AA88" s="69"/>
      <c r="AB88" s="69"/>
      <c r="AC88" s="69"/>
      <c r="AD88" s="69"/>
      <c r="AE88" s="69"/>
      <c r="AF88" s="69"/>
      <c r="AG88" s="69"/>
      <c r="AH88" s="69"/>
      <c r="AI88" s="69"/>
      <c r="AJ88" s="69"/>
      <c r="AK88" s="69"/>
      <c r="AL88" s="69"/>
      <c r="AM88" s="69"/>
      <c r="AN88" s="69"/>
      <c r="AO88" s="69"/>
      <c r="AP88" s="69"/>
      <c r="AQ88" s="69"/>
      <c r="AR88" s="69"/>
      <c r="AS88" s="69"/>
      <c r="AT88" s="69"/>
      <c r="AU88" s="69"/>
      <c r="AV88" s="69"/>
      <c r="AW88" s="69"/>
      <c r="AX88" s="69"/>
      <c r="AY88" s="69"/>
      <c r="AZ88" s="69"/>
      <c r="BA88" s="69"/>
      <c r="BB88" s="69"/>
      <c r="BC88" s="69"/>
      <c r="BD88" s="69"/>
      <c r="BE88" s="69"/>
      <c r="BF88" s="69"/>
      <c r="BG88" s="69"/>
      <c r="BH88" s="69"/>
      <c r="BI88" s="69"/>
      <c r="BJ88" s="69"/>
      <c r="BK88" s="69"/>
      <c r="BL88" s="69"/>
      <c r="BM88" s="69"/>
    </row>
    <row r="89" spans="3:82" x14ac:dyDescent="0.25">
      <c r="C89" s="69"/>
      <c r="D89" s="69"/>
      <c r="E89" s="69"/>
      <c r="F89" s="69"/>
      <c r="G89" s="69"/>
      <c r="H89" s="69"/>
      <c r="I89" s="69"/>
      <c r="J89" s="69"/>
      <c r="K89" s="69"/>
      <c r="L89" s="69"/>
      <c r="M89" s="69"/>
      <c r="N89" s="69"/>
      <c r="O89" s="69"/>
      <c r="P89" s="69"/>
      <c r="Q89" s="69"/>
      <c r="R89" s="69"/>
      <c r="S89" s="69"/>
      <c r="T89" s="69"/>
      <c r="U89" s="69"/>
      <c r="V89" s="69"/>
      <c r="W89" s="69"/>
      <c r="X89" s="69"/>
      <c r="Y89" s="69"/>
      <c r="Z89" s="69"/>
      <c r="AA89" s="69"/>
      <c r="AB89" s="69"/>
      <c r="AC89" s="69"/>
      <c r="AD89" s="69"/>
      <c r="AE89" s="69"/>
      <c r="AF89" s="69"/>
      <c r="AG89" s="69"/>
      <c r="AH89" s="69"/>
      <c r="AI89" s="69"/>
      <c r="AJ89" s="69"/>
      <c r="AK89" s="69"/>
      <c r="AL89" s="69"/>
      <c r="AM89" s="69"/>
      <c r="AN89" s="69"/>
      <c r="AO89" s="69"/>
      <c r="AP89" s="69"/>
      <c r="AQ89" s="69"/>
      <c r="AR89" s="69"/>
      <c r="AS89" s="69"/>
      <c r="AT89" s="69"/>
      <c r="AU89" s="69"/>
      <c r="AV89" s="69"/>
      <c r="AW89" s="69"/>
      <c r="AX89" s="69"/>
      <c r="AY89" s="69"/>
      <c r="AZ89" s="69"/>
      <c r="BA89" s="69"/>
      <c r="BB89" s="69"/>
      <c r="BC89" s="69"/>
      <c r="BD89" s="69"/>
      <c r="BE89" s="69"/>
      <c r="BF89" s="69"/>
      <c r="BG89" s="69"/>
      <c r="BH89" s="69"/>
      <c r="BI89" s="69"/>
      <c r="BJ89" s="69"/>
      <c r="BK89" s="69"/>
      <c r="BL89" s="69"/>
      <c r="BM89" s="69"/>
    </row>
    <row r="90" spans="3:82" x14ac:dyDescent="0.25">
      <c r="C90" s="69"/>
      <c r="D90" s="69"/>
      <c r="E90" s="69"/>
      <c r="F90" s="69"/>
      <c r="G90" s="69"/>
      <c r="H90" s="69"/>
      <c r="I90" s="69"/>
      <c r="J90" s="69"/>
      <c r="K90" s="69"/>
      <c r="L90" s="69"/>
      <c r="M90" s="69"/>
      <c r="N90" s="69"/>
      <c r="O90" s="69"/>
      <c r="P90" s="69"/>
      <c r="Q90" s="69"/>
      <c r="R90" s="69"/>
      <c r="S90" s="69"/>
      <c r="T90" s="69"/>
      <c r="U90" s="69"/>
      <c r="V90" s="69"/>
      <c r="W90" s="69"/>
      <c r="X90" s="69"/>
      <c r="Y90" s="69"/>
      <c r="Z90" s="69"/>
      <c r="AA90" s="69"/>
      <c r="AB90" s="69"/>
      <c r="AC90" s="69"/>
      <c r="AD90" s="69"/>
      <c r="AE90" s="69"/>
      <c r="AF90" s="69"/>
      <c r="AG90" s="69"/>
      <c r="AH90" s="69"/>
      <c r="AI90" s="69"/>
      <c r="AJ90" s="69"/>
      <c r="AK90" s="69"/>
      <c r="AL90" s="69"/>
      <c r="AM90" s="69"/>
      <c r="AN90" s="69"/>
      <c r="AO90" s="69"/>
      <c r="AP90" s="69"/>
      <c r="AQ90" s="69"/>
      <c r="AR90" s="69"/>
      <c r="AS90" s="69"/>
      <c r="AT90" s="69"/>
      <c r="AU90" s="69"/>
      <c r="AV90" s="69"/>
      <c r="AW90" s="69"/>
      <c r="AX90" s="69"/>
      <c r="AY90" s="69"/>
      <c r="AZ90" s="69"/>
      <c r="BA90" s="69"/>
      <c r="BB90" s="69"/>
      <c r="BC90" s="69"/>
      <c r="BD90" s="69"/>
      <c r="BE90" s="69"/>
      <c r="BF90" s="69"/>
      <c r="BG90" s="69"/>
      <c r="BH90" s="69"/>
      <c r="BI90" s="69"/>
      <c r="BJ90" s="69"/>
      <c r="BK90" s="69"/>
      <c r="BL90" s="69"/>
      <c r="BM90" s="69"/>
    </row>
    <row r="91" spans="3:82" x14ac:dyDescent="0.25">
      <c r="C91" s="69"/>
      <c r="D91" s="69"/>
      <c r="E91" s="69"/>
      <c r="F91" s="69"/>
      <c r="G91" s="69"/>
      <c r="H91" s="69"/>
      <c r="I91" s="69"/>
      <c r="J91" s="69"/>
      <c r="K91" s="69"/>
      <c r="L91" s="69"/>
      <c r="M91" s="69"/>
      <c r="N91" s="69"/>
      <c r="O91" s="69"/>
      <c r="P91" s="69"/>
      <c r="Q91" s="69"/>
      <c r="R91" s="69"/>
      <c r="S91" s="69"/>
      <c r="T91" s="69"/>
      <c r="U91" s="69"/>
      <c r="V91" s="69"/>
      <c r="W91" s="69"/>
      <c r="X91" s="69"/>
      <c r="Y91" s="69"/>
      <c r="Z91" s="69"/>
      <c r="AA91" s="69"/>
      <c r="AB91" s="69"/>
      <c r="AC91" s="69"/>
      <c r="AD91" s="69"/>
      <c r="AE91" s="69"/>
      <c r="AF91" s="69"/>
      <c r="AG91" s="69"/>
      <c r="AH91" s="69"/>
      <c r="AI91" s="69"/>
      <c r="AJ91" s="69"/>
      <c r="AK91" s="69"/>
      <c r="AL91" s="69"/>
      <c r="AM91" s="69"/>
      <c r="AN91" s="69"/>
      <c r="AO91" s="69"/>
      <c r="AP91" s="69"/>
      <c r="AQ91" s="69"/>
      <c r="AR91" s="69"/>
      <c r="AS91" s="69"/>
      <c r="AT91" s="69"/>
      <c r="AU91" s="69"/>
      <c r="AV91" s="69"/>
      <c r="AW91" s="69"/>
      <c r="AX91" s="69"/>
      <c r="AY91" s="69"/>
      <c r="AZ91" s="69"/>
      <c r="BA91" s="69"/>
      <c r="BB91" s="69"/>
      <c r="BC91" s="69"/>
      <c r="BD91" s="69"/>
      <c r="BE91" s="69"/>
      <c r="BF91" s="69"/>
      <c r="BG91" s="69"/>
      <c r="BH91" s="69"/>
      <c r="BI91" s="69"/>
      <c r="BJ91" s="69"/>
      <c r="BK91" s="69"/>
      <c r="BL91" s="69"/>
      <c r="BM91" s="69"/>
    </row>
    <row r="92" spans="3:82" x14ac:dyDescent="0.25">
      <c r="C92" s="69"/>
      <c r="D92" s="69"/>
      <c r="E92" s="69"/>
      <c r="F92" s="69"/>
      <c r="G92" s="69"/>
      <c r="H92" s="69"/>
      <c r="I92" s="69"/>
      <c r="J92" s="69"/>
      <c r="K92" s="69"/>
      <c r="L92" s="69"/>
      <c r="M92" s="69"/>
      <c r="N92" s="69"/>
      <c r="O92" s="69"/>
      <c r="P92" s="69"/>
      <c r="Q92" s="69"/>
      <c r="R92" s="69"/>
      <c r="S92" s="69"/>
      <c r="T92" s="69"/>
      <c r="U92" s="69"/>
      <c r="V92" s="69"/>
      <c r="W92" s="69"/>
      <c r="X92" s="69"/>
      <c r="Y92" s="69"/>
      <c r="Z92" s="69"/>
      <c r="AA92" s="69"/>
      <c r="AB92" s="69"/>
      <c r="AC92" s="69"/>
      <c r="AD92" s="69"/>
      <c r="AE92" s="69"/>
      <c r="AF92" s="69"/>
      <c r="AG92" s="69"/>
      <c r="AH92" s="69"/>
      <c r="AI92" s="69"/>
      <c r="AJ92" s="69"/>
      <c r="AK92" s="69"/>
      <c r="AL92" s="69"/>
      <c r="AM92" s="69"/>
      <c r="AN92" s="69"/>
      <c r="AO92" s="69"/>
      <c r="AP92" s="69"/>
      <c r="AQ92" s="69"/>
      <c r="AR92" s="69"/>
      <c r="AS92" s="69"/>
      <c r="AT92" s="69"/>
      <c r="AU92" s="69"/>
      <c r="AV92" s="69"/>
      <c r="AW92" s="69"/>
      <c r="AX92" s="69"/>
      <c r="AY92" s="69"/>
      <c r="AZ92" s="69"/>
      <c r="BA92" s="69"/>
      <c r="BB92" s="69"/>
      <c r="BC92" s="69"/>
      <c r="BD92" s="69"/>
      <c r="BE92" s="69"/>
      <c r="BF92" s="69"/>
      <c r="BG92" s="69"/>
      <c r="BH92" s="69"/>
      <c r="BI92" s="69"/>
      <c r="BJ92" s="69"/>
      <c r="BK92" s="69"/>
      <c r="BL92" s="69"/>
      <c r="BM92" s="69"/>
    </row>
    <row r="93" spans="3:82" x14ac:dyDescent="0.25">
      <c r="C93" s="69"/>
      <c r="D93" s="69"/>
      <c r="E93" s="69"/>
      <c r="F93" s="69"/>
      <c r="G93" s="69"/>
      <c r="H93" s="69"/>
      <c r="I93" s="69"/>
      <c r="J93" s="69"/>
      <c r="K93" s="69"/>
      <c r="L93" s="69"/>
      <c r="M93" s="69"/>
      <c r="N93" s="69"/>
      <c r="O93" s="69"/>
      <c r="P93" s="69"/>
      <c r="Q93" s="69"/>
      <c r="R93" s="69"/>
      <c r="S93" s="69"/>
      <c r="T93" s="69"/>
      <c r="U93" s="69"/>
      <c r="V93" s="69"/>
      <c r="W93" s="69"/>
      <c r="X93" s="69"/>
      <c r="Y93" s="69"/>
      <c r="Z93" s="69"/>
      <c r="AA93" s="69"/>
      <c r="AB93" s="69"/>
      <c r="AC93" s="69"/>
      <c r="AD93" s="69"/>
      <c r="AE93" s="69"/>
      <c r="AF93" s="69"/>
      <c r="AG93" s="69"/>
      <c r="AH93" s="69"/>
      <c r="AI93" s="69"/>
      <c r="AJ93" s="69"/>
      <c r="AK93" s="69"/>
      <c r="AL93" s="69"/>
      <c r="AM93" s="69"/>
      <c r="AN93" s="69"/>
      <c r="AO93" s="69"/>
      <c r="AP93" s="69"/>
      <c r="AQ93" s="69"/>
      <c r="AR93" s="69"/>
      <c r="AS93" s="69"/>
      <c r="AT93" s="69"/>
      <c r="AU93" s="69"/>
      <c r="AV93" s="69"/>
      <c r="AW93" s="69"/>
      <c r="AX93" s="69"/>
      <c r="AY93" s="69"/>
      <c r="AZ93" s="69"/>
      <c r="BA93" s="69"/>
      <c r="BB93" s="69"/>
      <c r="BC93" s="69"/>
      <c r="BD93" s="69"/>
      <c r="BE93" s="69"/>
      <c r="BF93" s="69"/>
      <c r="BG93" s="69"/>
      <c r="BH93" s="69"/>
      <c r="BI93" s="69"/>
      <c r="BJ93" s="69"/>
      <c r="BK93" s="69"/>
      <c r="BL93" s="69"/>
      <c r="BM93" s="69"/>
    </row>
    <row r="94" spans="3:82" x14ac:dyDescent="0.25">
      <c r="C94" s="69"/>
      <c r="D94" s="69"/>
      <c r="E94" s="69"/>
      <c r="F94" s="69"/>
      <c r="G94" s="69"/>
      <c r="H94" s="69"/>
      <c r="I94" s="69"/>
      <c r="J94" s="69"/>
      <c r="K94" s="69"/>
      <c r="L94" s="69"/>
      <c r="M94" s="69"/>
      <c r="N94" s="69"/>
      <c r="O94" s="69"/>
      <c r="P94" s="69"/>
      <c r="Q94" s="69"/>
      <c r="R94" s="69"/>
      <c r="S94" s="69"/>
      <c r="T94" s="69"/>
      <c r="U94" s="69"/>
      <c r="V94" s="69"/>
      <c r="W94" s="69"/>
      <c r="X94" s="69"/>
      <c r="Y94" s="69"/>
      <c r="Z94" s="69"/>
      <c r="AA94" s="69"/>
      <c r="AB94" s="69"/>
      <c r="AC94" s="69"/>
      <c r="AD94" s="69"/>
      <c r="AE94" s="69"/>
      <c r="AF94" s="69"/>
      <c r="AG94" s="69"/>
      <c r="AH94" s="69"/>
      <c r="AI94" s="69"/>
      <c r="AJ94" s="69"/>
      <c r="AK94" s="69"/>
      <c r="AL94" s="69"/>
      <c r="AM94" s="69"/>
      <c r="AN94" s="69"/>
      <c r="AO94" s="69"/>
      <c r="AP94" s="69"/>
      <c r="AQ94" s="69"/>
      <c r="AR94" s="69"/>
      <c r="AS94" s="69"/>
      <c r="AT94" s="69"/>
      <c r="AU94" s="69"/>
      <c r="AV94" s="69"/>
      <c r="AW94" s="69"/>
      <c r="AX94" s="69"/>
      <c r="AY94" s="69"/>
      <c r="AZ94" s="69"/>
      <c r="BA94" s="69"/>
      <c r="BB94" s="69"/>
      <c r="BC94" s="69"/>
      <c r="BD94" s="69"/>
      <c r="BE94" s="69"/>
      <c r="BF94" s="69"/>
      <c r="BG94" s="69"/>
      <c r="BH94" s="69"/>
      <c r="BI94" s="69"/>
      <c r="BJ94" s="69"/>
      <c r="BK94" s="69"/>
      <c r="BL94" s="69"/>
      <c r="BM94" s="69"/>
    </row>
    <row r="95" spans="3:82" x14ac:dyDescent="0.25">
      <c r="C95" s="69"/>
      <c r="D95" s="69"/>
      <c r="E95" s="69"/>
      <c r="F95" s="69"/>
      <c r="G95" s="69"/>
      <c r="H95" s="69"/>
      <c r="I95" s="69"/>
      <c r="J95" s="69"/>
      <c r="K95" s="69"/>
      <c r="L95" s="69"/>
      <c r="M95" s="69"/>
      <c r="N95" s="69"/>
      <c r="O95" s="69"/>
      <c r="P95" s="69"/>
      <c r="Q95" s="69"/>
      <c r="R95" s="69"/>
      <c r="S95" s="69"/>
      <c r="T95" s="69"/>
      <c r="U95" s="69"/>
      <c r="V95" s="69"/>
      <c r="W95" s="69"/>
      <c r="X95" s="69"/>
      <c r="Y95" s="69"/>
      <c r="Z95" s="69"/>
      <c r="AA95" s="69"/>
      <c r="AB95" s="69"/>
      <c r="AC95" s="69"/>
      <c r="AD95" s="69"/>
      <c r="AE95" s="69"/>
      <c r="AF95" s="69"/>
      <c r="AG95" s="69"/>
      <c r="AH95" s="69"/>
      <c r="AI95" s="69"/>
      <c r="AJ95" s="69"/>
      <c r="AK95" s="69"/>
      <c r="AL95" s="69"/>
      <c r="AM95" s="69"/>
      <c r="AN95" s="69"/>
      <c r="AO95" s="69"/>
      <c r="AP95" s="69"/>
      <c r="AQ95" s="69"/>
      <c r="AR95" s="69"/>
      <c r="AS95" s="69"/>
      <c r="AT95" s="69"/>
      <c r="AU95" s="69"/>
      <c r="AV95" s="69"/>
      <c r="AW95" s="69"/>
      <c r="AX95" s="69"/>
      <c r="AY95" s="69"/>
      <c r="AZ95" s="69"/>
      <c r="BA95" s="69"/>
      <c r="BB95" s="69"/>
      <c r="BC95" s="69"/>
      <c r="BD95" s="69"/>
      <c r="BE95" s="69"/>
      <c r="BF95" s="69"/>
      <c r="BG95" s="69"/>
      <c r="BH95" s="69"/>
      <c r="BI95" s="69"/>
      <c r="BJ95" s="69"/>
      <c r="BK95" s="69"/>
      <c r="BL95" s="69"/>
      <c r="BM95" s="69"/>
    </row>
    <row r="96" spans="3:82" x14ac:dyDescent="0.25">
      <c r="C96" s="69"/>
      <c r="D96" s="69"/>
      <c r="E96" s="69"/>
      <c r="F96" s="69"/>
      <c r="G96" s="69"/>
      <c r="H96" s="69"/>
      <c r="I96" s="69"/>
      <c r="J96" s="69"/>
      <c r="K96" s="69"/>
      <c r="L96" s="69"/>
      <c r="M96" s="69"/>
      <c r="N96" s="69"/>
      <c r="O96" s="69"/>
      <c r="P96" s="69"/>
      <c r="Q96" s="69"/>
      <c r="R96" s="69"/>
      <c r="S96" s="69"/>
      <c r="T96" s="69"/>
      <c r="U96" s="69"/>
      <c r="V96" s="69"/>
      <c r="W96" s="69"/>
      <c r="X96" s="69"/>
      <c r="Y96" s="69"/>
      <c r="Z96" s="69"/>
      <c r="AA96" s="69"/>
      <c r="AB96" s="69"/>
      <c r="AC96" s="69"/>
      <c r="AD96" s="69"/>
      <c r="AE96" s="69"/>
      <c r="AF96" s="69"/>
      <c r="AG96" s="69"/>
      <c r="AH96" s="69"/>
      <c r="AI96" s="69"/>
      <c r="AJ96" s="69"/>
      <c r="AK96" s="69"/>
      <c r="AL96" s="69"/>
      <c r="AM96" s="69"/>
      <c r="AN96" s="69"/>
      <c r="AO96" s="69"/>
      <c r="AP96" s="69"/>
      <c r="AQ96" s="69"/>
      <c r="AR96" s="69"/>
      <c r="AS96" s="69"/>
      <c r="AT96" s="69"/>
      <c r="AU96" s="69"/>
      <c r="AV96" s="69"/>
      <c r="AW96" s="69"/>
      <c r="AX96" s="69"/>
      <c r="AY96" s="69"/>
      <c r="AZ96" s="69"/>
      <c r="BA96" s="69"/>
      <c r="BB96" s="69"/>
      <c r="BC96" s="69"/>
      <c r="BD96" s="69"/>
      <c r="BE96" s="69"/>
      <c r="BF96" s="69"/>
      <c r="BG96" s="69"/>
      <c r="BH96" s="69"/>
      <c r="BI96" s="69"/>
      <c r="BJ96" s="69"/>
      <c r="BK96" s="69"/>
      <c r="BL96" s="69"/>
      <c r="BM96" s="69"/>
    </row>
    <row r="97" spans="3:65" x14ac:dyDescent="0.25">
      <c r="C97" s="69"/>
      <c r="D97" s="69"/>
      <c r="E97" s="69"/>
      <c r="F97" s="69"/>
      <c r="G97" s="69"/>
      <c r="H97" s="69"/>
      <c r="I97" s="69"/>
      <c r="J97" s="69"/>
      <c r="K97" s="69"/>
      <c r="L97" s="69"/>
      <c r="M97" s="69"/>
      <c r="N97" s="69"/>
      <c r="O97" s="69"/>
      <c r="P97" s="69"/>
      <c r="Q97" s="69"/>
      <c r="R97" s="69"/>
      <c r="S97" s="69"/>
      <c r="T97" s="69"/>
      <c r="U97" s="69"/>
      <c r="V97" s="69"/>
      <c r="W97" s="69"/>
      <c r="X97" s="69"/>
      <c r="Y97" s="69"/>
      <c r="Z97" s="69"/>
      <c r="AA97" s="69"/>
      <c r="AB97" s="69"/>
      <c r="AC97" s="69"/>
      <c r="AD97" s="69"/>
      <c r="AE97" s="69"/>
      <c r="AF97" s="69"/>
      <c r="AG97" s="69"/>
      <c r="AH97" s="69"/>
      <c r="AI97" s="69"/>
      <c r="AJ97" s="69"/>
      <c r="AK97" s="69"/>
      <c r="AL97" s="69"/>
      <c r="AM97" s="69"/>
      <c r="AN97" s="69"/>
      <c r="AO97" s="69"/>
      <c r="AP97" s="69"/>
      <c r="AQ97" s="69"/>
      <c r="AR97" s="69"/>
      <c r="AS97" s="69"/>
      <c r="AT97" s="69"/>
      <c r="AU97" s="69"/>
      <c r="AV97" s="69"/>
      <c r="AW97" s="69"/>
      <c r="AX97" s="69"/>
      <c r="AY97" s="69"/>
      <c r="AZ97" s="69"/>
      <c r="BA97" s="69"/>
      <c r="BB97" s="69"/>
      <c r="BC97" s="69"/>
      <c r="BD97" s="69"/>
      <c r="BE97" s="69"/>
      <c r="BF97" s="69"/>
      <c r="BG97" s="69"/>
      <c r="BH97" s="69"/>
      <c r="BI97" s="69"/>
      <c r="BJ97" s="69"/>
      <c r="BK97" s="69"/>
      <c r="BL97" s="69"/>
      <c r="BM97" s="69"/>
    </row>
    <row r="98" spans="3:65" x14ac:dyDescent="0.25">
      <c r="C98" s="69"/>
      <c r="D98" s="69"/>
      <c r="E98" s="69"/>
      <c r="F98" s="69"/>
      <c r="G98" s="69"/>
      <c r="H98" s="69"/>
      <c r="I98" s="69"/>
      <c r="J98" s="69"/>
      <c r="K98" s="69"/>
      <c r="L98" s="69"/>
      <c r="M98" s="69"/>
      <c r="N98" s="69"/>
      <c r="O98" s="69"/>
      <c r="P98" s="69"/>
      <c r="Q98" s="69"/>
      <c r="R98" s="69"/>
      <c r="S98" s="69"/>
      <c r="T98" s="69"/>
      <c r="U98" s="69"/>
      <c r="V98" s="69"/>
      <c r="W98" s="69"/>
      <c r="X98" s="69"/>
      <c r="Y98" s="69"/>
      <c r="Z98" s="69"/>
      <c r="AA98" s="69"/>
      <c r="AB98" s="69"/>
      <c r="AC98" s="69"/>
      <c r="AD98" s="69"/>
      <c r="AE98" s="69"/>
      <c r="AF98" s="69"/>
      <c r="AG98" s="69"/>
      <c r="AH98" s="69"/>
      <c r="AI98" s="69"/>
      <c r="AJ98" s="69"/>
      <c r="AK98" s="69"/>
      <c r="AL98" s="69"/>
      <c r="AM98" s="69"/>
      <c r="AN98" s="69"/>
      <c r="AO98" s="69"/>
      <c r="AP98" s="69"/>
      <c r="AQ98" s="69"/>
      <c r="AR98" s="69"/>
      <c r="AS98" s="69"/>
      <c r="AT98" s="69"/>
      <c r="AU98" s="69"/>
      <c r="AV98" s="69"/>
      <c r="AW98" s="69"/>
      <c r="AX98" s="69"/>
      <c r="AY98" s="69"/>
      <c r="AZ98" s="69"/>
      <c r="BA98" s="69"/>
      <c r="BB98" s="69"/>
      <c r="BC98" s="69"/>
      <c r="BD98" s="69"/>
      <c r="BE98" s="69"/>
      <c r="BF98" s="69"/>
      <c r="BG98" s="69"/>
      <c r="BH98" s="69"/>
      <c r="BI98" s="69"/>
      <c r="BJ98" s="69"/>
      <c r="BK98" s="69"/>
      <c r="BL98" s="69"/>
      <c r="BM98" s="69"/>
    </row>
    <row r="99" spans="3:65" x14ac:dyDescent="0.25">
      <c r="C99" s="69"/>
      <c r="D99" s="69"/>
      <c r="E99" s="69"/>
      <c r="F99" s="69"/>
      <c r="G99" s="69"/>
      <c r="H99" s="69"/>
      <c r="I99" s="69"/>
      <c r="J99" s="69"/>
      <c r="K99" s="69"/>
      <c r="L99" s="69"/>
      <c r="M99" s="69"/>
      <c r="N99" s="69"/>
      <c r="O99" s="69"/>
      <c r="P99" s="69"/>
      <c r="Q99" s="69"/>
      <c r="R99" s="69"/>
      <c r="S99" s="69"/>
      <c r="T99" s="69"/>
      <c r="U99" s="69"/>
      <c r="V99" s="69"/>
      <c r="W99" s="69"/>
      <c r="X99" s="69"/>
      <c r="Y99" s="69"/>
      <c r="Z99" s="69"/>
      <c r="AA99" s="69"/>
      <c r="AB99" s="69"/>
      <c r="AC99" s="69"/>
      <c r="AD99" s="69"/>
      <c r="AE99" s="69"/>
      <c r="AF99" s="69"/>
      <c r="AG99" s="69"/>
      <c r="AH99" s="69"/>
      <c r="AI99" s="69"/>
      <c r="AJ99" s="69"/>
      <c r="AK99" s="69"/>
      <c r="AL99" s="69"/>
      <c r="AM99" s="69"/>
      <c r="AN99" s="69"/>
      <c r="AO99" s="69"/>
      <c r="AP99" s="69"/>
      <c r="AQ99" s="69"/>
      <c r="AR99" s="69"/>
      <c r="AS99" s="69"/>
      <c r="AT99" s="69"/>
      <c r="AU99" s="69"/>
      <c r="AV99" s="69"/>
      <c r="AW99" s="69"/>
      <c r="AX99" s="69"/>
      <c r="AY99" s="69"/>
      <c r="AZ99" s="69"/>
      <c r="BA99" s="69"/>
      <c r="BB99" s="69"/>
      <c r="BC99" s="69"/>
      <c r="BD99" s="69"/>
      <c r="BE99" s="69"/>
      <c r="BF99" s="69"/>
      <c r="BG99" s="69"/>
      <c r="BH99" s="69"/>
      <c r="BI99" s="69"/>
      <c r="BJ99" s="69"/>
      <c r="BK99" s="69"/>
      <c r="BL99" s="69"/>
      <c r="BM99" s="69"/>
    </row>
    <row r="100" spans="3:65" x14ac:dyDescent="0.25">
      <c r="C100" s="69"/>
      <c r="D100" s="69"/>
      <c r="E100" s="69"/>
      <c r="F100" s="69"/>
      <c r="G100" s="69"/>
      <c r="H100" s="69"/>
      <c r="I100" s="69"/>
      <c r="J100" s="69"/>
      <c r="K100" s="69"/>
      <c r="L100" s="69"/>
      <c r="M100" s="69"/>
      <c r="N100" s="69"/>
      <c r="O100" s="69"/>
      <c r="P100" s="69"/>
      <c r="Q100" s="69"/>
      <c r="R100" s="69"/>
      <c r="S100" s="69"/>
      <c r="T100" s="69"/>
      <c r="U100" s="69"/>
      <c r="V100" s="69"/>
      <c r="W100" s="69"/>
      <c r="X100" s="69"/>
      <c r="Y100" s="69"/>
      <c r="Z100" s="69"/>
      <c r="AA100" s="69"/>
      <c r="AB100" s="69"/>
      <c r="AC100" s="69"/>
      <c r="AD100" s="69"/>
      <c r="AE100" s="69"/>
      <c r="AF100" s="69"/>
      <c r="AG100" s="69"/>
      <c r="AH100" s="69"/>
      <c r="AI100" s="69"/>
      <c r="AJ100" s="69"/>
      <c r="AK100" s="69"/>
      <c r="AL100" s="69"/>
      <c r="AM100" s="69"/>
      <c r="AN100" s="69"/>
      <c r="AO100" s="69"/>
      <c r="AP100" s="69"/>
      <c r="AQ100" s="69"/>
      <c r="AR100" s="69"/>
      <c r="AS100" s="69"/>
      <c r="AT100" s="69"/>
      <c r="AU100" s="69"/>
      <c r="AV100" s="69"/>
      <c r="AW100" s="69"/>
      <c r="AX100" s="69"/>
      <c r="AY100" s="69"/>
      <c r="AZ100" s="69"/>
      <c r="BA100" s="69"/>
      <c r="BB100" s="69"/>
      <c r="BC100" s="69"/>
      <c r="BD100" s="69"/>
      <c r="BE100" s="69"/>
      <c r="BF100" s="69"/>
      <c r="BG100" s="69"/>
      <c r="BH100" s="69"/>
      <c r="BI100" s="69"/>
      <c r="BJ100" s="69"/>
      <c r="BK100" s="69"/>
      <c r="BL100" s="69"/>
      <c r="BM100" s="69"/>
    </row>
    <row r="101" spans="3:65" x14ac:dyDescent="0.25">
      <c r="C101" s="69"/>
      <c r="D101" s="69"/>
      <c r="E101" s="69"/>
      <c r="F101" s="69"/>
      <c r="G101" s="69"/>
      <c r="H101" s="69"/>
      <c r="I101" s="69"/>
      <c r="J101" s="69"/>
      <c r="K101" s="69"/>
      <c r="L101" s="69"/>
      <c r="M101" s="69"/>
      <c r="N101" s="69"/>
      <c r="O101" s="69"/>
      <c r="P101" s="69"/>
      <c r="Q101" s="69"/>
      <c r="R101" s="69"/>
      <c r="S101" s="69"/>
      <c r="T101" s="69"/>
      <c r="U101" s="69"/>
      <c r="V101" s="69"/>
      <c r="W101" s="69"/>
      <c r="X101" s="69"/>
      <c r="Y101" s="69"/>
      <c r="Z101" s="69"/>
      <c r="AA101" s="69"/>
      <c r="AB101" s="69"/>
      <c r="AC101" s="69"/>
      <c r="AD101" s="69"/>
      <c r="AE101" s="69"/>
      <c r="AF101" s="69"/>
      <c r="AG101" s="69"/>
      <c r="AH101" s="69"/>
      <c r="AI101" s="69"/>
      <c r="AJ101" s="69"/>
      <c r="AK101" s="69"/>
      <c r="AL101" s="69"/>
      <c r="AM101" s="69"/>
      <c r="AN101" s="69"/>
      <c r="AO101" s="69"/>
      <c r="AP101" s="69"/>
      <c r="AQ101" s="69"/>
      <c r="AR101" s="69"/>
      <c r="AS101" s="69"/>
      <c r="AT101" s="69"/>
      <c r="AU101" s="69"/>
      <c r="AV101" s="69"/>
      <c r="AW101" s="69"/>
      <c r="AX101" s="69"/>
      <c r="AY101" s="69"/>
      <c r="AZ101" s="69"/>
      <c r="BA101" s="69"/>
      <c r="BB101" s="69"/>
      <c r="BC101" s="69"/>
      <c r="BD101" s="69"/>
      <c r="BE101" s="69"/>
      <c r="BF101" s="69"/>
      <c r="BG101" s="69"/>
      <c r="BH101" s="69"/>
      <c r="BI101" s="69"/>
      <c r="BJ101" s="69"/>
      <c r="BK101" s="69"/>
      <c r="BL101" s="69"/>
      <c r="BM101" s="69"/>
    </row>
    <row r="102" spans="3:65" x14ac:dyDescent="0.25">
      <c r="C102" s="69"/>
      <c r="D102" s="69"/>
      <c r="E102" s="69"/>
      <c r="F102" s="69"/>
      <c r="G102" s="69"/>
      <c r="H102" s="69"/>
      <c r="I102" s="69"/>
      <c r="J102" s="69"/>
      <c r="K102" s="69"/>
      <c r="L102" s="69"/>
      <c r="M102" s="69"/>
      <c r="N102" s="69"/>
      <c r="O102" s="69"/>
      <c r="P102" s="69"/>
      <c r="Q102" s="69"/>
      <c r="R102" s="69"/>
      <c r="S102" s="69"/>
      <c r="T102" s="69"/>
      <c r="U102" s="69"/>
      <c r="V102" s="69"/>
      <c r="W102" s="69"/>
      <c r="X102" s="69"/>
      <c r="Y102" s="69"/>
      <c r="Z102" s="69"/>
      <c r="AA102" s="69"/>
      <c r="AB102" s="69"/>
      <c r="AC102" s="69"/>
      <c r="AD102" s="69"/>
      <c r="AE102" s="69"/>
      <c r="AF102" s="69"/>
      <c r="AG102" s="69"/>
      <c r="AH102" s="69"/>
      <c r="AI102" s="69"/>
      <c r="AJ102" s="69"/>
      <c r="AK102" s="69"/>
      <c r="AL102" s="69"/>
      <c r="AM102" s="69"/>
      <c r="AN102" s="69"/>
      <c r="AO102" s="69"/>
      <c r="AP102" s="69"/>
      <c r="AQ102" s="69"/>
      <c r="AR102" s="69"/>
      <c r="AS102" s="69"/>
      <c r="AT102" s="69"/>
      <c r="AU102" s="69"/>
      <c r="AV102" s="69"/>
      <c r="AW102" s="69"/>
      <c r="AX102" s="69"/>
      <c r="AY102" s="69"/>
      <c r="AZ102" s="69"/>
      <c r="BA102" s="69"/>
      <c r="BB102" s="69"/>
      <c r="BC102" s="69"/>
      <c r="BD102" s="69"/>
      <c r="BE102" s="69"/>
      <c r="BF102" s="69"/>
      <c r="BG102" s="69"/>
      <c r="BH102" s="69"/>
      <c r="BI102" s="69"/>
      <c r="BJ102" s="69"/>
      <c r="BK102" s="69"/>
      <c r="BL102" s="69"/>
      <c r="BM102" s="69"/>
    </row>
    <row r="103" spans="3:65" x14ac:dyDescent="0.25">
      <c r="C103" s="69"/>
      <c r="D103" s="69"/>
      <c r="E103" s="69"/>
      <c r="F103" s="69"/>
      <c r="G103" s="69"/>
      <c r="H103" s="69"/>
      <c r="I103" s="69"/>
      <c r="J103" s="69"/>
      <c r="K103" s="69"/>
      <c r="L103" s="69"/>
      <c r="M103" s="69"/>
      <c r="N103" s="69"/>
      <c r="O103" s="69"/>
      <c r="P103" s="69"/>
      <c r="Q103" s="69"/>
      <c r="R103" s="69"/>
      <c r="S103" s="69"/>
      <c r="T103" s="69"/>
      <c r="U103" s="69"/>
      <c r="V103" s="69"/>
      <c r="W103" s="69"/>
      <c r="X103" s="69"/>
      <c r="Y103" s="69"/>
      <c r="Z103" s="69"/>
      <c r="AA103" s="69"/>
      <c r="AB103" s="69"/>
      <c r="AC103" s="69"/>
      <c r="AD103" s="69"/>
      <c r="AE103" s="69"/>
      <c r="AF103" s="69"/>
      <c r="AG103" s="69"/>
      <c r="AH103" s="69"/>
      <c r="AI103" s="69"/>
      <c r="AJ103" s="69"/>
      <c r="AK103" s="69"/>
      <c r="AL103" s="69"/>
      <c r="AM103" s="69"/>
      <c r="AN103" s="69"/>
      <c r="AO103" s="69"/>
      <c r="AP103" s="69"/>
      <c r="AQ103" s="69"/>
      <c r="AR103" s="69"/>
      <c r="AS103" s="69"/>
      <c r="AT103" s="69"/>
      <c r="AU103" s="69"/>
      <c r="AV103" s="69"/>
      <c r="AW103" s="69"/>
      <c r="AX103" s="69"/>
      <c r="AY103" s="69"/>
      <c r="AZ103" s="69"/>
      <c r="BA103" s="69"/>
      <c r="BB103" s="69"/>
      <c r="BC103" s="69"/>
      <c r="BD103" s="69"/>
      <c r="BE103" s="69"/>
      <c r="BF103" s="69"/>
      <c r="BG103" s="69"/>
      <c r="BH103" s="69"/>
      <c r="BI103" s="69"/>
      <c r="BJ103" s="69"/>
      <c r="BK103" s="69"/>
      <c r="BL103" s="69"/>
      <c r="BM103" s="69"/>
    </row>
    <row r="104" spans="3:65" x14ac:dyDescent="0.25">
      <c r="C104" s="69"/>
      <c r="D104" s="69"/>
      <c r="E104" s="69"/>
      <c r="F104" s="69"/>
      <c r="G104" s="69"/>
      <c r="H104" s="69"/>
      <c r="I104" s="69"/>
      <c r="J104" s="69"/>
      <c r="K104" s="69"/>
      <c r="L104" s="69"/>
      <c r="M104" s="69"/>
      <c r="N104" s="69"/>
      <c r="O104" s="69"/>
      <c r="P104" s="69"/>
      <c r="Q104" s="69"/>
      <c r="R104" s="69"/>
      <c r="S104" s="69"/>
      <c r="T104" s="69"/>
      <c r="U104" s="69"/>
      <c r="V104" s="69"/>
      <c r="W104" s="69"/>
      <c r="X104" s="69"/>
      <c r="Y104" s="69"/>
      <c r="Z104" s="69"/>
      <c r="AA104" s="69"/>
      <c r="AB104" s="69"/>
      <c r="AC104" s="69"/>
      <c r="AD104" s="69"/>
      <c r="AE104" s="69"/>
      <c r="AF104" s="69"/>
      <c r="AG104" s="69"/>
      <c r="AH104" s="69"/>
      <c r="AI104" s="69"/>
      <c r="AJ104" s="69"/>
      <c r="AK104" s="69"/>
      <c r="AL104" s="69"/>
      <c r="AM104" s="69"/>
      <c r="AN104" s="69"/>
      <c r="AO104" s="69"/>
      <c r="AP104" s="69"/>
      <c r="AQ104" s="69"/>
      <c r="AR104" s="69"/>
      <c r="AS104" s="69"/>
      <c r="AT104" s="69"/>
      <c r="AU104" s="69"/>
      <c r="AV104" s="69"/>
      <c r="AW104" s="69"/>
      <c r="AX104" s="69"/>
      <c r="AY104" s="69"/>
      <c r="AZ104" s="69"/>
      <c r="BA104" s="69"/>
      <c r="BB104" s="69"/>
      <c r="BC104" s="69"/>
      <c r="BD104" s="69"/>
      <c r="BE104" s="69"/>
      <c r="BF104" s="69"/>
      <c r="BG104" s="69"/>
      <c r="BH104" s="69"/>
      <c r="BI104" s="69"/>
      <c r="BJ104" s="69"/>
      <c r="BK104" s="69"/>
      <c r="BL104" s="69"/>
      <c r="BM104" s="69"/>
    </row>
    <row r="105" spans="3:65" x14ac:dyDescent="0.25">
      <c r="C105" s="69"/>
      <c r="D105" s="69"/>
      <c r="E105" s="69"/>
      <c r="F105" s="69"/>
      <c r="G105" s="69"/>
      <c r="H105" s="69"/>
      <c r="I105" s="69"/>
      <c r="J105" s="69"/>
      <c r="K105" s="69"/>
      <c r="L105" s="69"/>
      <c r="M105" s="69"/>
      <c r="N105" s="69"/>
      <c r="O105" s="69"/>
      <c r="P105" s="69"/>
      <c r="Q105" s="69"/>
      <c r="R105" s="69"/>
      <c r="S105" s="69"/>
      <c r="T105" s="69"/>
      <c r="U105" s="69"/>
      <c r="V105" s="69"/>
      <c r="W105" s="69"/>
      <c r="X105" s="69"/>
      <c r="Y105" s="69"/>
      <c r="Z105" s="69"/>
      <c r="AA105" s="69"/>
      <c r="AB105" s="69"/>
      <c r="AC105" s="69"/>
      <c r="AD105" s="69"/>
      <c r="AE105" s="69"/>
      <c r="AF105" s="69"/>
      <c r="AG105" s="69"/>
      <c r="AH105" s="69"/>
      <c r="AI105" s="69"/>
      <c r="AJ105" s="69"/>
      <c r="AK105" s="69"/>
      <c r="AL105" s="69"/>
      <c r="AM105" s="69"/>
      <c r="AN105" s="69"/>
      <c r="AO105" s="69"/>
      <c r="AP105" s="69"/>
      <c r="AQ105" s="69"/>
      <c r="AR105" s="69"/>
      <c r="AS105" s="69"/>
      <c r="AT105" s="69"/>
      <c r="AU105" s="69"/>
      <c r="AV105" s="69"/>
      <c r="AW105" s="69"/>
      <c r="AX105" s="69"/>
      <c r="AY105" s="69"/>
      <c r="AZ105" s="69"/>
      <c r="BA105" s="69"/>
      <c r="BB105" s="69"/>
      <c r="BC105" s="69"/>
      <c r="BD105" s="69"/>
      <c r="BE105" s="69"/>
      <c r="BF105" s="69"/>
      <c r="BG105" s="69"/>
      <c r="BH105" s="69"/>
      <c r="BI105" s="69"/>
      <c r="BJ105" s="69"/>
      <c r="BK105" s="69"/>
      <c r="BL105" s="69"/>
      <c r="BM105" s="69"/>
    </row>
    <row r="106" spans="3:65" x14ac:dyDescent="0.25">
      <c r="C106" s="69"/>
      <c r="D106" s="69"/>
      <c r="E106" s="69"/>
      <c r="F106" s="69"/>
      <c r="G106" s="69"/>
      <c r="H106" s="69"/>
      <c r="I106" s="69"/>
      <c r="J106" s="69"/>
      <c r="K106" s="69"/>
      <c r="L106" s="69"/>
      <c r="M106" s="69"/>
      <c r="N106" s="69"/>
      <c r="O106" s="69"/>
      <c r="P106" s="69"/>
      <c r="Q106" s="69"/>
      <c r="R106" s="69"/>
      <c r="S106" s="69"/>
      <c r="T106" s="69"/>
      <c r="U106" s="69"/>
      <c r="V106" s="69"/>
      <c r="W106" s="69"/>
      <c r="X106" s="69"/>
      <c r="Y106" s="69"/>
      <c r="Z106" s="69"/>
      <c r="AA106" s="69"/>
      <c r="AB106" s="69"/>
      <c r="AC106" s="69"/>
      <c r="AD106" s="69"/>
      <c r="AE106" s="69"/>
      <c r="AF106" s="69"/>
      <c r="AG106" s="69"/>
      <c r="AH106" s="69"/>
      <c r="AI106" s="69"/>
      <c r="AJ106" s="69"/>
      <c r="AK106" s="69"/>
      <c r="AL106" s="69"/>
      <c r="AM106" s="69"/>
      <c r="AN106" s="69"/>
      <c r="AO106" s="69"/>
      <c r="AP106" s="69"/>
      <c r="AQ106" s="69"/>
      <c r="AR106" s="69"/>
      <c r="AS106" s="69"/>
      <c r="AT106" s="69"/>
      <c r="AU106" s="69"/>
      <c r="AV106" s="69"/>
      <c r="AW106" s="69"/>
      <c r="AX106" s="69"/>
      <c r="AY106" s="69"/>
      <c r="AZ106" s="69"/>
      <c r="BA106" s="69"/>
      <c r="BB106" s="69"/>
      <c r="BC106" s="69"/>
      <c r="BD106" s="69"/>
      <c r="BE106" s="69"/>
      <c r="BF106" s="69"/>
      <c r="BG106" s="69"/>
      <c r="BH106" s="69"/>
      <c r="BI106" s="69"/>
      <c r="BJ106" s="69"/>
      <c r="BK106" s="69"/>
      <c r="BL106" s="69"/>
      <c r="BM106" s="69"/>
    </row>
    <row r="107" spans="3:65" x14ac:dyDescent="0.25">
      <c r="C107" s="69"/>
      <c r="D107" s="69"/>
      <c r="E107" s="69"/>
      <c r="F107" s="69"/>
      <c r="G107" s="69"/>
      <c r="H107" s="69"/>
      <c r="I107" s="69"/>
      <c r="J107" s="69"/>
      <c r="K107" s="69"/>
      <c r="L107" s="69"/>
      <c r="M107" s="69"/>
      <c r="N107" s="69"/>
      <c r="O107" s="69"/>
      <c r="P107" s="69"/>
      <c r="Q107" s="69"/>
      <c r="R107" s="69"/>
      <c r="S107" s="69"/>
      <c r="T107" s="69"/>
      <c r="U107" s="69"/>
      <c r="V107" s="69"/>
      <c r="W107" s="69"/>
      <c r="X107" s="69"/>
      <c r="Y107" s="69"/>
      <c r="Z107" s="69"/>
      <c r="AA107" s="69"/>
      <c r="AB107" s="69"/>
      <c r="AC107" s="69"/>
      <c r="AD107" s="69"/>
      <c r="AE107" s="69"/>
      <c r="AF107" s="69"/>
      <c r="AG107" s="69"/>
      <c r="AH107" s="69"/>
      <c r="AI107" s="69"/>
      <c r="AJ107" s="69"/>
      <c r="AK107" s="69"/>
      <c r="AL107" s="69"/>
      <c r="AM107" s="69"/>
      <c r="AN107" s="69"/>
      <c r="AO107" s="69"/>
      <c r="AP107" s="69"/>
      <c r="AQ107" s="69"/>
      <c r="AR107" s="69"/>
      <c r="AS107" s="69"/>
      <c r="AT107" s="69"/>
      <c r="AU107" s="69"/>
      <c r="AV107" s="69"/>
      <c r="AW107" s="69"/>
      <c r="AX107" s="69"/>
      <c r="AY107" s="69"/>
      <c r="AZ107" s="69"/>
      <c r="BA107" s="69"/>
      <c r="BB107" s="69"/>
      <c r="BC107" s="69"/>
      <c r="BD107" s="69"/>
      <c r="BE107" s="69"/>
      <c r="BF107" s="69"/>
      <c r="BG107" s="69"/>
      <c r="BH107" s="69"/>
      <c r="BI107" s="69"/>
      <c r="BJ107" s="69"/>
      <c r="BK107" s="69"/>
      <c r="BL107" s="69"/>
      <c r="BM107" s="69"/>
    </row>
    <row r="108" spans="3:65" x14ac:dyDescent="0.25">
      <c r="C108" s="69"/>
      <c r="D108" s="69"/>
      <c r="E108" s="69"/>
      <c r="F108" s="69"/>
      <c r="G108" s="69"/>
      <c r="H108" s="69"/>
      <c r="I108" s="69"/>
      <c r="J108" s="69"/>
      <c r="K108" s="69"/>
      <c r="L108" s="69"/>
      <c r="M108" s="69"/>
      <c r="N108" s="69"/>
      <c r="O108" s="69"/>
      <c r="P108" s="69"/>
      <c r="Q108" s="69"/>
      <c r="R108" s="69"/>
      <c r="S108" s="69"/>
      <c r="T108" s="69"/>
      <c r="U108" s="69"/>
      <c r="V108" s="69"/>
      <c r="W108" s="69"/>
      <c r="X108" s="69"/>
      <c r="Y108" s="69"/>
      <c r="Z108" s="69"/>
      <c r="AA108" s="69"/>
      <c r="AB108" s="69"/>
      <c r="AC108" s="69"/>
      <c r="AD108" s="69"/>
      <c r="AE108" s="69"/>
      <c r="AF108" s="69"/>
      <c r="AG108" s="69"/>
      <c r="AH108" s="69"/>
      <c r="AI108" s="69"/>
      <c r="AJ108" s="69"/>
      <c r="AK108" s="69"/>
      <c r="AL108" s="69"/>
      <c r="AM108" s="69"/>
      <c r="AN108" s="69"/>
      <c r="AO108" s="69"/>
      <c r="AP108" s="69"/>
      <c r="AQ108" s="69"/>
      <c r="AR108" s="69"/>
      <c r="AS108" s="69"/>
      <c r="AT108" s="69"/>
      <c r="AU108" s="69"/>
      <c r="AV108" s="69"/>
      <c r="AW108" s="69"/>
      <c r="AX108" s="69"/>
      <c r="AY108" s="69"/>
      <c r="AZ108" s="69"/>
      <c r="BA108" s="69"/>
      <c r="BB108" s="69"/>
      <c r="BC108" s="69"/>
      <c r="BD108" s="69"/>
      <c r="BE108" s="69"/>
      <c r="BF108" s="69"/>
      <c r="BG108" s="69"/>
      <c r="BH108" s="69"/>
      <c r="BI108" s="69"/>
      <c r="BJ108" s="69"/>
      <c r="BK108" s="69"/>
      <c r="BL108" s="69"/>
      <c r="BM108" s="69"/>
    </row>
    <row r="109" spans="3:65" x14ac:dyDescent="0.25">
      <c r="C109" s="69"/>
      <c r="D109" s="69"/>
      <c r="E109" s="69"/>
      <c r="F109" s="69"/>
      <c r="G109" s="69"/>
      <c r="H109" s="69"/>
      <c r="I109" s="69"/>
      <c r="J109" s="69"/>
      <c r="K109" s="69"/>
      <c r="L109" s="69"/>
      <c r="M109" s="69"/>
      <c r="N109" s="69"/>
      <c r="O109" s="69"/>
      <c r="P109" s="69"/>
      <c r="Q109" s="69"/>
      <c r="R109" s="69"/>
      <c r="S109" s="69"/>
      <c r="T109" s="69"/>
      <c r="U109" s="69"/>
      <c r="V109" s="69"/>
      <c r="W109" s="69"/>
      <c r="X109" s="69"/>
      <c r="Y109" s="69"/>
      <c r="Z109" s="69"/>
      <c r="AA109" s="69"/>
      <c r="AB109" s="69"/>
      <c r="AC109" s="69"/>
      <c r="AD109" s="69"/>
      <c r="AE109" s="69"/>
      <c r="AF109" s="69"/>
      <c r="AG109" s="69"/>
      <c r="AH109" s="69"/>
      <c r="AI109" s="69"/>
      <c r="AJ109" s="69"/>
      <c r="AK109" s="69"/>
      <c r="AL109" s="69"/>
      <c r="AM109" s="69"/>
      <c r="AN109" s="69"/>
      <c r="AO109" s="69"/>
      <c r="AP109" s="69"/>
      <c r="AQ109" s="69"/>
      <c r="AR109" s="69"/>
      <c r="AS109" s="69"/>
      <c r="AT109" s="69"/>
      <c r="AU109" s="69"/>
      <c r="AV109" s="69"/>
      <c r="AW109" s="69"/>
      <c r="AX109" s="69"/>
      <c r="AY109" s="69"/>
      <c r="AZ109" s="69"/>
      <c r="BA109" s="69"/>
      <c r="BB109" s="69"/>
      <c r="BC109" s="69"/>
      <c r="BD109" s="69"/>
      <c r="BE109" s="69"/>
      <c r="BF109" s="69"/>
      <c r="BG109" s="69"/>
      <c r="BH109" s="69"/>
      <c r="BI109" s="69"/>
      <c r="BJ109" s="69"/>
      <c r="BK109" s="69"/>
      <c r="BL109" s="69"/>
      <c r="BM109" s="69"/>
    </row>
    <row r="110" spans="3:65" x14ac:dyDescent="0.25">
      <c r="C110" s="69"/>
      <c r="D110" s="69"/>
      <c r="E110" s="69"/>
      <c r="F110" s="69"/>
      <c r="G110" s="69"/>
      <c r="H110" s="69"/>
      <c r="I110" s="69"/>
      <c r="J110" s="69"/>
      <c r="K110" s="69"/>
      <c r="L110" s="69"/>
      <c r="M110" s="69"/>
      <c r="N110" s="69"/>
      <c r="O110" s="69"/>
      <c r="P110" s="69"/>
      <c r="Q110" s="69"/>
      <c r="R110" s="69"/>
      <c r="S110" s="69"/>
      <c r="T110" s="69"/>
      <c r="U110" s="69"/>
      <c r="V110" s="69"/>
      <c r="W110" s="69"/>
      <c r="X110" s="69"/>
      <c r="Y110" s="69"/>
      <c r="Z110" s="69"/>
      <c r="AA110" s="69"/>
      <c r="AB110" s="69"/>
      <c r="AC110" s="69"/>
      <c r="AD110" s="69"/>
      <c r="AE110" s="69"/>
      <c r="AF110" s="69"/>
      <c r="AG110" s="69"/>
      <c r="AH110" s="69"/>
      <c r="AI110" s="69"/>
      <c r="AJ110" s="69"/>
      <c r="AK110" s="69"/>
      <c r="AL110" s="69"/>
      <c r="AM110" s="69"/>
      <c r="AN110" s="69"/>
      <c r="AO110" s="69"/>
      <c r="AP110" s="69"/>
      <c r="AQ110" s="69"/>
      <c r="AR110" s="69"/>
      <c r="AS110" s="69"/>
      <c r="AT110" s="69"/>
      <c r="AU110" s="69"/>
      <c r="AV110" s="69"/>
      <c r="AW110" s="69"/>
      <c r="AX110" s="69"/>
      <c r="AY110" s="69"/>
      <c r="AZ110" s="69"/>
      <c r="BA110" s="69"/>
      <c r="BB110" s="69"/>
      <c r="BC110" s="69"/>
      <c r="BD110" s="69"/>
      <c r="BE110" s="69"/>
      <c r="BF110" s="69"/>
      <c r="BG110" s="69"/>
      <c r="BH110" s="69"/>
      <c r="BI110" s="69"/>
      <c r="BJ110" s="69"/>
      <c r="BK110" s="69"/>
      <c r="BL110" s="69"/>
      <c r="BM110" s="69"/>
    </row>
    <row r="111" spans="3:65" x14ac:dyDescent="0.25">
      <c r="C111" s="69"/>
      <c r="D111" s="69"/>
      <c r="E111" s="69"/>
      <c r="F111" s="69"/>
      <c r="G111" s="69"/>
      <c r="H111" s="69"/>
      <c r="I111" s="69"/>
      <c r="J111" s="69"/>
      <c r="K111" s="69"/>
      <c r="L111" s="69"/>
      <c r="M111" s="69"/>
      <c r="N111" s="69"/>
      <c r="O111" s="69"/>
      <c r="P111" s="69"/>
      <c r="Q111" s="69"/>
      <c r="R111" s="69"/>
      <c r="S111" s="69"/>
      <c r="T111" s="69"/>
      <c r="U111" s="69"/>
      <c r="V111" s="69"/>
      <c r="W111" s="69"/>
      <c r="X111" s="69"/>
      <c r="Y111" s="69"/>
      <c r="Z111" s="69"/>
      <c r="AA111" s="69"/>
      <c r="AB111" s="69"/>
      <c r="AC111" s="69"/>
      <c r="AD111" s="69"/>
      <c r="AE111" s="69"/>
      <c r="AF111" s="69"/>
      <c r="AG111" s="69"/>
      <c r="AH111" s="69"/>
      <c r="AI111" s="69"/>
      <c r="AJ111" s="69"/>
      <c r="AK111" s="69"/>
      <c r="AL111" s="69"/>
      <c r="AM111" s="69"/>
      <c r="AN111" s="69"/>
      <c r="AO111" s="69"/>
      <c r="AP111" s="69"/>
      <c r="AQ111" s="69"/>
      <c r="AR111" s="69"/>
      <c r="AS111" s="69"/>
      <c r="AT111" s="69"/>
      <c r="AU111" s="69"/>
      <c r="AV111" s="69"/>
      <c r="AW111" s="69"/>
      <c r="AX111" s="69"/>
      <c r="AY111" s="69"/>
      <c r="AZ111" s="69"/>
      <c r="BA111" s="69"/>
      <c r="BB111" s="69"/>
      <c r="BC111" s="69"/>
      <c r="BD111" s="69"/>
      <c r="BE111" s="69"/>
      <c r="BF111" s="69"/>
      <c r="BG111" s="69"/>
      <c r="BH111" s="69"/>
      <c r="BI111" s="69"/>
      <c r="BJ111" s="69"/>
      <c r="BK111" s="69"/>
      <c r="BL111" s="69"/>
      <c r="BM111" s="69"/>
    </row>
    <row r="112" spans="3:65" x14ac:dyDescent="0.25">
      <c r="C112" s="69"/>
      <c r="D112" s="69"/>
      <c r="E112" s="69"/>
      <c r="F112" s="69"/>
      <c r="G112" s="69"/>
      <c r="H112" s="69"/>
      <c r="I112" s="69"/>
      <c r="J112" s="69"/>
      <c r="K112" s="69"/>
      <c r="L112" s="69"/>
      <c r="M112" s="69"/>
      <c r="N112" s="69"/>
      <c r="O112" s="69"/>
      <c r="P112" s="69"/>
      <c r="Q112" s="69"/>
      <c r="R112" s="69"/>
      <c r="S112" s="69"/>
      <c r="T112" s="69"/>
      <c r="U112" s="69"/>
      <c r="V112" s="69"/>
      <c r="W112" s="69"/>
      <c r="X112" s="69"/>
      <c r="Y112" s="69"/>
      <c r="Z112" s="69"/>
      <c r="AA112" s="69"/>
      <c r="AB112" s="69"/>
      <c r="AC112" s="69"/>
      <c r="AD112" s="69"/>
      <c r="AE112" s="69"/>
      <c r="AF112" s="69"/>
      <c r="AG112" s="69"/>
      <c r="AH112" s="69"/>
      <c r="AI112" s="69"/>
      <c r="AJ112" s="69"/>
      <c r="AK112" s="69"/>
      <c r="AL112" s="69"/>
      <c r="AM112" s="69"/>
      <c r="AN112" s="69"/>
      <c r="AO112" s="69"/>
      <c r="AP112" s="69"/>
      <c r="AQ112" s="69"/>
      <c r="AR112" s="69"/>
      <c r="AS112" s="69"/>
      <c r="AT112" s="69"/>
      <c r="AU112" s="69"/>
      <c r="AV112" s="69"/>
      <c r="AW112" s="69"/>
      <c r="AX112" s="69"/>
      <c r="AY112" s="69"/>
      <c r="AZ112" s="69"/>
      <c r="BA112" s="69"/>
      <c r="BB112" s="69"/>
      <c r="BC112" s="69"/>
      <c r="BD112" s="69"/>
      <c r="BE112" s="69"/>
      <c r="BF112" s="69"/>
      <c r="BG112" s="69"/>
      <c r="BH112" s="69"/>
      <c r="BI112" s="69"/>
      <c r="BJ112" s="69"/>
      <c r="BK112" s="69"/>
      <c r="BL112" s="69"/>
      <c r="BM112" s="69"/>
    </row>
    <row r="113" spans="3:65" x14ac:dyDescent="0.25">
      <c r="C113" s="69"/>
      <c r="D113" s="69"/>
      <c r="E113" s="69"/>
      <c r="F113" s="69"/>
      <c r="G113" s="69"/>
      <c r="H113" s="69"/>
      <c r="I113" s="69"/>
      <c r="J113" s="69"/>
      <c r="K113" s="69"/>
      <c r="L113" s="69"/>
      <c r="M113" s="69"/>
      <c r="N113" s="69"/>
      <c r="O113" s="69"/>
      <c r="P113" s="69"/>
      <c r="Q113" s="69"/>
      <c r="R113" s="69"/>
      <c r="S113" s="69"/>
      <c r="T113" s="69"/>
      <c r="U113" s="69"/>
      <c r="V113" s="69"/>
      <c r="W113" s="69"/>
      <c r="X113" s="69"/>
      <c r="Y113" s="69"/>
      <c r="Z113" s="69"/>
      <c r="AA113" s="69"/>
      <c r="AB113" s="69"/>
      <c r="AC113" s="69"/>
      <c r="AD113" s="69"/>
      <c r="AE113" s="69"/>
      <c r="AF113" s="69"/>
      <c r="AG113" s="69"/>
      <c r="AH113" s="69"/>
      <c r="AI113" s="69"/>
      <c r="AJ113" s="69"/>
      <c r="AK113" s="69"/>
      <c r="AL113" s="69"/>
      <c r="AM113" s="69"/>
      <c r="AN113" s="69"/>
      <c r="AO113" s="69"/>
      <c r="AP113" s="69"/>
      <c r="AQ113" s="69"/>
      <c r="AR113" s="69"/>
      <c r="AS113" s="69"/>
      <c r="AT113" s="69"/>
      <c r="AU113" s="69"/>
      <c r="AV113" s="69"/>
      <c r="AW113" s="69"/>
      <c r="AX113" s="69"/>
      <c r="AY113" s="69"/>
      <c r="AZ113" s="69"/>
      <c r="BA113" s="69"/>
      <c r="BB113" s="69"/>
      <c r="BC113" s="69"/>
      <c r="BD113" s="69"/>
      <c r="BE113" s="69"/>
      <c r="BF113" s="69"/>
      <c r="BG113" s="69"/>
      <c r="BH113" s="69"/>
      <c r="BI113" s="69"/>
      <c r="BJ113" s="69"/>
      <c r="BK113" s="69"/>
      <c r="BL113" s="69"/>
      <c r="BM113" s="69"/>
    </row>
    <row r="114" spans="3:65" x14ac:dyDescent="0.25">
      <c r="C114" s="69"/>
      <c r="D114" s="69"/>
      <c r="E114" s="69"/>
      <c r="F114" s="69"/>
      <c r="G114" s="69"/>
      <c r="H114" s="69"/>
      <c r="I114" s="69"/>
      <c r="J114" s="69"/>
      <c r="K114" s="69"/>
      <c r="L114" s="69"/>
      <c r="M114" s="69"/>
      <c r="N114" s="69"/>
      <c r="O114" s="69"/>
      <c r="P114" s="69"/>
      <c r="Q114" s="69"/>
      <c r="R114" s="69"/>
      <c r="S114" s="69"/>
      <c r="T114" s="69"/>
      <c r="U114" s="69"/>
      <c r="V114" s="69"/>
      <c r="W114" s="69"/>
      <c r="X114" s="69"/>
      <c r="Y114" s="69"/>
      <c r="Z114" s="69"/>
      <c r="AA114" s="69"/>
      <c r="AB114" s="69"/>
      <c r="AC114" s="69"/>
      <c r="AD114" s="69"/>
      <c r="AE114" s="69"/>
      <c r="AF114" s="69"/>
      <c r="AG114" s="69"/>
      <c r="AH114" s="69"/>
      <c r="AI114" s="69"/>
      <c r="AJ114" s="69"/>
      <c r="AK114" s="69"/>
      <c r="AL114" s="69"/>
      <c r="AM114" s="69"/>
      <c r="AN114" s="69"/>
      <c r="AO114" s="69"/>
      <c r="AP114" s="69"/>
      <c r="AQ114" s="69"/>
      <c r="AR114" s="69"/>
      <c r="AS114" s="69"/>
      <c r="AT114" s="69"/>
      <c r="AU114" s="69"/>
      <c r="AV114" s="69"/>
      <c r="AW114" s="69"/>
      <c r="AX114" s="69"/>
      <c r="AY114" s="69"/>
      <c r="AZ114" s="69"/>
      <c r="BA114" s="69"/>
      <c r="BB114" s="69"/>
      <c r="BC114" s="69"/>
      <c r="BD114" s="69"/>
      <c r="BE114" s="69"/>
      <c r="BF114" s="69"/>
      <c r="BG114" s="69"/>
      <c r="BH114" s="69"/>
      <c r="BI114" s="69"/>
      <c r="BJ114" s="69"/>
      <c r="BK114" s="69"/>
      <c r="BL114" s="69"/>
      <c r="BM114" s="69"/>
    </row>
    <row r="115" spans="3:65" x14ac:dyDescent="0.25">
      <c r="C115" s="69"/>
      <c r="D115" s="69"/>
      <c r="E115" s="69"/>
      <c r="F115" s="69"/>
      <c r="G115" s="69"/>
      <c r="H115" s="69"/>
      <c r="I115" s="69"/>
      <c r="J115" s="69"/>
      <c r="K115" s="69"/>
      <c r="L115" s="69"/>
      <c r="M115" s="69"/>
      <c r="N115" s="69"/>
      <c r="O115" s="69"/>
      <c r="P115" s="69"/>
      <c r="Q115" s="69"/>
      <c r="R115" s="69"/>
      <c r="S115" s="69"/>
      <c r="T115" s="69"/>
      <c r="U115" s="69"/>
      <c r="V115" s="69"/>
      <c r="W115" s="69"/>
      <c r="X115" s="69"/>
      <c r="Y115" s="69"/>
      <c r="Z115" s="69"/>
      <c r="AA115" s="69"/>
      <c r="AB115" s="69"/>
      <c r="AC115" s="69"/>
      <c r="AD115" s="69"/>
      <c r="AE115" s="69"/>
      <c r="AF115" s="69"/>
      <c r="AG115" s="69"/>
      <c r="AH115" s="69"/>
      <c r="AI115" s="69"/>
      <c r="AJ115" s="69"/>
      <c r="AK115" s="69"/>
      <c r="AL115" s="69"/>
      <c r="AM115" s="69"/>
      <c r="AN115" s="69"/>
      <c r="AO115" s="69"/>
      <c r="AP115" s="69"/>
      <c r="AQ115" s="69"/>
      <c r="AR115" s="69"/>
      <c r="AS115" s="69"/>
      <c r="AT115" s="69"/>
      <c r="AU115" s="69"/>
      <c r="AV115" s="69"/>
      <c r="AW115" s="69"/>
      <c r="AX115" s="69"/>
      <c r="AY115" s="69"/>
      <c r="AZ115" s="69"/>
      <c r="BA115" s="69"/>
      <c r="BB115" s="69"/>
      <c r="BC115" s="69"/>
      <c r="BD115" s="69"/>
      <c r="BE115" s="69"/>
      <c r="BF115" s="69"/>
      <c r="BG115" s="69"/>
      <c r="BH115" s="69"/>
      <c r="BI115" s="69"/>
      <c r="BJ115" s="69"/>
      <c r="BK115" s="69"/>
      <c r="BL115" s="69"/>
      <c r="BM115" s="69"/>
    </row>
    <row r="116" spans="3:65" x14ac:dyDescent="0.25">
      <c r="C116" s="69"/>
      <c r="D116" s="69"/>
      <c r="E116" s="69"/>
      <c r="F116" s="69"/>
      <c r="G116" s="69"/>
      <c r="H116" s="69"/>
      <c r="I116" s="69"/>
      <c r="J116" s="69"/>
      <c r="K116" s="69"/>
      <c r="L116" s="69"/>
      <c r="M116" s="69"/>
      <c r="N116" s="69"/>
      <c r="O116" s="69"/>
      <c r="P116" s="69"/>
      <c r="Q116" s="69"/>
      <c r="R116" s="69"/>
      <c r="S116" s="69"/>
      <c r="T116" s="69"/>
      <c r="U116" s="69"/>
      <c r="V116" s="69"/>
      <c r="W116" s="69"/>
      <c r="X116" s="69"/>
      <c r="Y116" s="69"/>
      <c r="Z116" s="69"/>
      <c r="AA116" s="69"/>
      <c r="AB116" s="69"/>
      <c r="AC116" s="69"/>
      <c r="AD116" s="69"/>
      <c r="AE116" s="69"/>
      <c r="AF116" s="69"/>
      <c r="AG116" s="69"/>
      <c r="AH116" s="69"/>
      <c r="AI116" s="69"/>
      <c r="AJ116" s="69"/>
      <c r="AK116" s="69"/>
      <c r="AL116" s="69"/>
      <c r="AM116" s="69"/>
      <c r="AN116" s="69"/>
      <c r="AO116" s="69"/>
      <c r="AP116" s="69"/>
      <c r="AQ116" s="69"/>
      <c r="AR116" s="69"/>
      <c r="AS116" s="69"/>
      <c r="AT116" s="69"/>
      <c r="AU116" s="69"/>
      <c r="AV116" s="69"/>
      <c r="AW116" s="69"/>
      <c r="AX116" s="69"/>
      <c r="AY116" s="69"/>
      <c r="AZ116" s="69"/>
      <c r="BA116" s="69"/>
      <c r="BB116" s="69"/>
      <c r="BC116" s="69"/>
      <c r="BD116" s="69"/>
      <c r="BE116" s="69"/>
      <c r="BF116" s="69"/>
      <c r="BG116" s="69"/>
      <c r="BH116" s="69"/>
      <c r="BI116" s="69"/>
      <c r="BJ116" s="69"/>
      <c r="BK116" s="69"/>
      <c r="BL116" s="69"/>
      <c r="BM116" s="69"/>
    </row>
    <row r="117" spans="3:65" x14ac:dyDescent="0.25">
      <c r="C117" s="69"/>
      <c r="D117" s="69"/>
      <c r="E117" s="69"/>
      <c r="F117" s="69"/>
      <c r="G117" s="69"/>
      <c r="H117" s="69"/>
      <c r="I117" s="69"/>
      <c r="J117" s="69"/>
      <c r="K117" s="69"/>
      <c r="L117" s="69"/>
      <c r="M117" s="69"/>
      <c r="N117" s="69"/>
      <c r="O117" s="69"/>
      <c r="P117" s="69"/>
      <c r="Q117" s="69"/>
      <c r="R117" s="69"/>
      <c r="S117" s="69"/>
      <c r="T117" s="69"/>
      <c r="U117" s="69"/>
      <c r="V117" s="69"/>
      <c r="W117" s="69"/>
      <c r="X117" s="69"/>
      <c r="Y117" s="69"/>
      <c r="Z117" s="69"/>
      <c r="AA117" s="69"/>
      <c r="AB117" s="69"/>
      <c r="AC117" s="69"/>
      <c r="AD117" s="69"/>
      <c r="AE117" s="69"/>
      <c r="AF117" s="69"/>
      <c r="AG117" s="69"/>
      <c r="AH117" s="69"/>
      <c r="AI117" s="69"/>
      <c r="AJ117" s="69"/>
      <c r="AK117" s="69"/>
      <c r="AL117" s="69"/>
      <c r="AM117" s="69"/>
      <c r="AN117" s="69"/>
      <c r="AO117" s="69"/>
      <c r="AP117" s="69"/>
      <c r="AQ117" s="69"/>
      <c r="AR117" s="69"/>
      <c r="AS117" s="69"/>
      <c r="AT117" s="69"/>
      <c r="AU117" s="69"/>
      <c r="AV117" s="69"/>
      <c r="AW117" s="69"/>
      <c r="AX117" s="69"/>
      <c r="AY117" s="69"/>
      <c r="AZ117" s="69"/>
      <c r="BA117" s="69"/>
      <c r="BB117" s="69"/>
      <c r="BC117" s="69"/>
      <c r="BD117" s="69"/>
      <c r="BE117" s="69"/>
      <c r="BF117" s="69"/>
      <c r="BG117" s="69"/>
      <c r="BH117" s="69"/>
      <c r="BI117" s="69"/>
      <c r="BJ117" s="69"/>
      <c r="BK117" s="69"/>
      <c r="BL117" s="69"/>
      <c r="BM117" s="69"/>
    </row>
    <row r="118" spans="3:65" x14ac:dyDescent="0.25">
      <c r="C118" s="69"/>
      <c r="D118" s="69"/>
      <c r="E118" s="69"/>
      <c r="F118" s="69"/>
      <c r="G118" s="69"/>
      <c r="H118" s="69"/>
      <c r="I118" s="69"/>
      <c r="J118" s="69"/>
      <c r="K118" s="69"/>
      <c r="L118" s="69"/>
      <c r="M118" s="69"/>
      <c r="N118" s="69"/>
      <c r="O118" s="69"/>
      <c r="P118" s="69"/>
      <c r="Q118" s="69"/>
      <c r="R118" s="69"/>
      <c r="S118" s="69"/>
      <c r="T118" s="69"/>
      <c r="U118" s="69"/>
      <c r="V118" s="69"/>
      <c r="W118" s="69"/>
      <c r="X118" s="69"/>
      <c r="Y118" s="69"/>
      <c r="Z118" s="69"/>
      <c r="AA118" s="69"/>
      <c r="AB118" s="69"/>
      <c r="AC118" s="69"/>
      <c r="AD118" s="69"/>
      <c r="AE118" s="69"/>
      <c r="AF118" s="69"/>
      <c r="AG118" s="69"/>
      <c r="AH118" s="69"/>
      <c r="AI118" s="69"/>
      <c r="AJ118" s="69"/>
      <c r="AK118" s="69"/>
      <c r="AL118" s="69"/>
      <c r="AM118" s="69"/>
      <c r="AN118" s="69"/>
      <c r="AO118" s="69"/>
      <c r="AP118" s="69"/>
      <c r="AQ118" s="69"/>
      <c r="AR118" s="69"/>
      <c r="AS118" s="69"/>
      <c r="AT118" s="69"/>
      <c r="AU118" s="69"/>
      <c r="AV118" s="69"/>
      <c r="AW118" s="69"/>
      <c r="AX118" s="69"/>
      <c r="AY118" s="69"/>
      <c r="AZ118" s="69"/>
      <c r="BA118" s="69"/>
      <c r="BB118" s="69"/>
      <c r="BC118" s="69"/>
      <c r="BD118" s="69"/>
      <c r="BE118" s="69"/>
      <c r="BF118" s="69"/>
      <c r="BG118" s="69"/>
      <c r="BH118" s="69"/>
      <c r="BI118" s="69"/>
      <c r="BJ118" s="69"/>
      <c r="BK118" s="69"/>
      <c r="BL118" s="69"/>
      <c r="BM118" s="69"/>
    </row>
    <row r="119" spans="3:65" x14ac:dyDescent="0.25">
      <c r="C119" s="69"/>
      <c r="D119" s="69"/>
      <c r="E119" s="69"/>
      <c r="F119" s="69"/>
      <c r="G119" s="69"/>
      <c r="H119" s="69"/>
      <c r="I119" s="69"/>
      <c r="J119" s="69"/>
      <c r="K119" s="69"/>
      <c r="L119" s="69"/>
      <c r="M119" s="69"/>
      <c r="N119" s="69"/>
      <c r="O119" s="69"/>
      <c r="P119" s="69"/>
      <c r="Q119" s="69"/>
      <c r="R119" s="69"/>
      <c r="S119" s="69"/>
      <c r="T119" s="69"/>
      <c r="U119" s="69"/>
      <c r="V119" s="69"/>
      <c r="W119" s="69"/>
      <c r="X119" s="69"/>
      <c r="Y119" s="69"/>
      <c r="Z119" s="69"/>
      <c r="AA119" s="69"/>
      <c r="AB119" s="69"/>
      <c r="AC119" s="69"/>
      <c r="AD119" s="69"/>
      <c r="AE119" s="69"/>
      <c r="AF119" s="69"/>
      <c r="AG119" s="69"/>
      <c r="AH119" s="69"/>
      <c r="AI119" s="69"/>
      <c r="AJ119" s="69"/>
      <c r="AK119" s="69"/>
      <c r="AL119" s="69"/>
      <c r="AM119" s="69"/>
      <c r="AN119" s="69"/>
      <c r="AO119" s="69"/>
      <c r="AP119" s="69"/>
      <c r="AQ119" s="69"/>
      <c r="AR119" s="69"/>
      <c r="AS119" s="69"/>
      <c r="AT119" s="69"/>
      <c r="AU119" s="69"/>
      <c r="AV119" s="69"/>
      <c r="AW119" s="69"/>
      <c r="AX119" s="69"/>
      <c r="AY119" s="69"/>
      <c r="AZ119" s="69"/>
      <c r="BA119" s="69"/>
      <c r="BB119" s="69"/>
      <c r="BC119" s="69"/>
      <c r="BD119" s="69"/>
      <c r="BE119" s="69"/>
      <c r="BF119" s="69"/>
      <c r="BG119" s="69"/>
      <c r="BH119" s="69"/>
      <c r="BI119" s="69"/>
      <c r="BJ119" s="69"/>
      <c r="BK119" s="69"/>
      <c r="BL119" s="69"/>
      <c r="BM119" s="69"/>
    </row>
    <row r="120" spans="3:65" x14ac:dyDescent="0.25">
      <c r="C120" s="69"/>
      <c r="D120" s="69"/>
      <c r="E120" s="69"/>
      <c r="F120" s="69"/>
      <c r="G120" s="69"/>
      <c r="H120" s="69"/>
      <c r="I120" s="69"/>
      <c r="J120" s="69"/>
      <c r="K120" s="69"/>
      <c r="L120" s="69"/>
      <c r="M120" s="69"/>
      <c r="N120" s="69"/>
      <c r="O120" s="69"/>
      <c r="P120" s="69"/>
      <c r="Q120" s="69"/>
      <c r="R120" s="69"/>
      <c r="S120" s="69"/>
      <c r="T120" s="69"/>
      <c r="U120" s="69"/>
      <c r="V120" s="69"/>
      <c r="W120" s="69"/>
      <c r="X120" s="69"/>
      <c r="Y120" s="69"/>
      <c r="Z120" s="69"/>
      <c r="AA120" s="69"/>
      <c r="AB120" s="69"/>
      <c r="AC120" s="69"/>
      <c r="AD120" s="69"/>
      <c r="AE120" s="69"/>
      <c r="AF120" s="69"/>
      <c r="AG120" s="69"/>
      <c r="AH120" s="69"/>
      <c r="AI120" s="69"/>
      <c r="AJ120" s="69"/>
      <c r="AK120" s="69"/>
      <c r="AL120" s="69"/>
      <c r="AM120" s="69"/>
      <c r="AN120" s="69"/>
      <c r="AO120" s="69"/>
      <c r="AP120" s="69"/>
      <c r="AQ120" s="69"/>
      <c r="AR120" s="69"/>
      <c r="AS120" s="69"/>
      <c r="AT120" s="69"/>
      <c r="AU120" s="69"/>
      <c r="AV120" s="69"/>
      <c r="AW120" s="69"/>
      <c r="AX120" s="69"/>
      <c r="AY120" s="69"/>
      <c r="AZ120" s="69"/>
      <c r="BA120" s="69"/>
      <c r="BB120" s="69"/>
      <c r="BC120" s="69"/>
      <c r="BD120" s="69"/>
      <c r="BE120" s="69"/>
      <c r="BF120" s="69"/>
      <c r="BG120" s="69"/>
      <c r="BH120" s="69"/>
      <c r="BI120" s="69"/>
      <c r="BJ120" s="69"/>
      <c r="BK120" s="69"/>
      <c r="BL120" s="69"/>
      <c r="BM120" s="69"/>
    </row>
    <row r="121" spans="3:65" x14ac:dyDescent="0.25">
      <c r="C121" s="69"/>
      <c r="D121" s="69"/>
      <c r="E121" s="69"/>
      <c r="F121" s="69"/>
      <c r="G121" s="69"/>
      <c r="H121" s="69"/>
      <c r="I121" s="69"/>
      <c r="J121" s="69"/>
      <c r="K121" s="69"/>
      <c r="L121" s="69"/>
      <c r="M121" s="69"/>
      <c r="N121" s="69"/>
      <c r="O121" s="69"/>
      <c r="P121" s="69"/>
      <c r="Q121" s="69"/>
      <c r="R121" s="69"/>
      <c r="S121" s="69"/>
      <c r="T121" s="69"/>
      <c r="U121" s="69"/>
      <c r="V121" s="69"/>
      <c r="W121" s="69"/>
      <c r="X121" s="69"/>
      <c r="Y121" s="69"/>
      <c r="Z121" s="69"/>
      <c r="AA121" s="69"/>
      <c r="AB121" s="69"/>
      <c r="AC121" s="69"/>
      <c r="AD121" s="69"/>
      <c r="AE121" s="69"/>
      <c r="AF121" s="69"/>
      <c r="AG121" s="69"/>
      <c r="AH121" s="69"/>
      <c r="AI121" s="69"/>
      <c r="AJ121" s="69"/>
      <c r="AK121" s="69"/>
      <c r="AL121" s="69"/>
      <c r="AM121" s="69"/>
      <c r="AN121" s="69"/>
      <c r="AO121" s="69"/>
      <c r="AP121" s="69"/>
      <c r="AQ121" s="69"/>
      <c r="AR121" s="69"/>
      <c r="AS121" s="69"/>
      <c r="AT121" s="69"/>
      <c r="AU121" s="69"/>
      <c r="AV121" s="69"/>
      <c r="AW121" s="69"/>
      <c r="AX121" s="69"/>
      <c r="AY121" s="69"/>
      <c r="AZ121" s="69"/>
      <c r="BA121" s="69"/>
      <c r="BB121" s="69"/>
      <c r="BC121" s="69"/>
      <c r="BD121" s="69"/>
      <c r="BE121" s="69"/>
      <c r="BF121" s="69"/>
      <c r="BG121" s="69"/>
      <c r="BH121" s="69"/>
      <c r="BI121" s="69"/>
      <c r="BJ121" s="69"/>
      <c r="BK121" s="69"/>
      <c r="BL121" s="69"/>
      <c r="BM121" s="69"/>
    </row>
    <row r="122" spans="3:65" x14ac:dyDescent="0.25">
      <c r="C122" s="69"/>
      <c r="D122" s="69"/>
      <c r="E122" s="69"/>
      <c r="F122" s="69"/>
      <c r="G122" s="69"/>
      <c r="H122" s="69"/>
      <c r="I122" s="69"/>
      <c r="J122" s="69"/>
      <c r="K122" s="69"/>
      <c r="L122" s="69"/>
      <c r="M122" s="69"/>
      <c r="N122" s="69"/>
      <c r="O122" s="69"/>
      <c r="P122" s="69"/>
      <c r="Q122" s="69"/>
      <c r="R122" s="69"/>
      <c r="S122" s="69"/>
      <c r="T122" s="69"/>
      <c r="U122" s="69"/>
      <c r="V122" s="69"/>
      <c r="W122" s="69"/>
      <c r="X122" s="69"/>
      <c r="Y122" s="69"/>
      <c r="Z122" s="69"/>
      <c r="AA122" s="69"/>
      <c r="AB122" s="69"/>
      <c r="AC122" s="69"/>
      <c r="AD122" s="69"/>
      <c r="AE122" s="69"/>
      <c r="AF122" s="69"/>
      <c r="AG122" s="69"/>
      <c r="AH122" s="69"/>
      <c r="AI122" s="69"/>
      <c r="AJ122" s="69"/>
      <c r="AK122" s="69"/>
      <c r="AL122" s="69"/>
      <c r="AM122" s="69"/>
      <c r="AN122" s="69"/>
      <c r="AO122" s="69"/>
      <c r="AP122" s="69"/>
      <c r="AQ122" s="69"/>
      <c r="AR122" s="69"/>
      <c r="AS122" s="69"/>
      <c r="AT122" s="69"/>
      <c r="AU122" s="69"/>
      <c r="AV122" s="69"/>
      <c r="AW122" s="69"/>
      <c r="AX122" s="69"/>
      <c r="AY122" s="69"/>
      <c r="AZ122" s="69"/>
      <c r="BA122" s="69"/>
      <c r="BB122" s="69"/>
      <c r="BC122" s="69"/>
      <c r="BD122" s="69"/>
      <c r="BE122" s="69"/>
      <c r="BF122" s="69"/>
      <c r="BG122" s="69"/>
      <c r="BH122" s="69"/>
      <c r="BI122" s="69"/>
      <c r="BJ122" s="69"/>
      <c r="BK122" s="69"/>
      <c r="BL122" s="69"/>
      <c r="BM122" s="69"/>
    </row>
    <row r="123" spans="3:65" x14ac:dyDescent="0.25">
      <c r="C123" s="69"/>
      <c r="D123" s="69"/>
      <c r="E123" s="69"/>
      <c r="F123" s="69"/>
      <c r="G123" s="69"/>
      <c r="H123" s="69"/>
      <c r="I123" s="69"/>
      <c r="J123" s="69"/>
      <c r="K123" s="69"/>
      <c r="L123" s="69"/>
      <c r="M123" s="69"/>
      <c r="N123" s="69"/>
      <c r="O123" s="69"/>
      <c r="P123" s="69"/>
      <c r="Q123" s="69"/>
      <c r="R123" s="69"/>
      <c r="S123" s="69"/>
      <c r="T123" s="69"/>
      <c r="U123" s="69"/>
      <c r="V123" s="69"/>
      <c r="W123" s="69"/>
      <c r="X123" s="69"/>
      <c r="Y123" s="69"/>
      <c r="Z123" s="69"/>
      <c r="AA123" s="69"/>
      <c r="AB123" s="69"/>
      <c r="AC123" s="69"/>
      <c r="AD123" s="69"/>
      <c r="AE123" s="69"/>
      <c r="AF123" s="69"/>
      <c r="AG123" s="69"/>
      <c r="AH123" s="69"/>
      <c r="AI123" s="69"/>
      <c r="AJ123" s="69"/>
      <c r="AK123" s="69"/>
      <c r="AL123" s="69"/>
      <c r="AM123" s="69"/>
      <c r="AN123" s="69"/>
      <c r="AO123" s="69"/>
      <c r="AP123" s="69"/>
      <c r="AQ123" s="69"/>
      <c r="AR123" s="69"/>
      <c r="AS123" s="69"/>
      <c r="AT123" s="69"/>
      <c r="AU123" s="69"/>
      <c r="AV123" s="69"/>
      <c r="AW123" s="69"/>
      <c r="AX123" s="69"/>
      <c r="AY123" s="69"/>
      <c r="AZ123" s="69"/>
      <c r="BA123" s="69"/>
      <c r="BB123" s="69"/>
      <c r="BC123" s="69"/>
      <c r="BD123" s="69"/>
      <c r="BE123" s="69"/>
      <c r="BF123" s="69"/>
      <c r="BG123" s="69"/>
      <c r="BH123" s="69"/>
      <c r="BI123" s="69"/>
      <c r="BJ123" s="69"/>
      <c r="BK123" s="69"/>
      <c r="BL123" s="69"/>
      <c r="BM123" s="69"/>
    </row>
    <row r="124" spans="3:65" x14ac:dyDescent="0.25">
      <c r="C124" s="69"/>
      <c r="D124" s="69"/>
      <c r="E124" s="69"/>
      <c r="F124" s="69"/>
      <c r="G124" s="69"/>
      <c r="H124" s="69"/>
      <c r="I124" s="69"/>
      <c r="J124" s="69"/>
      <c r="K124" s="69"/>
      <c r="L124" s="69"/>
      <c r="M124" s="69"/>
      <c r="N124" s="69"/>
      <c r="O124" s="69"/>
      <c r="P124" s="69"/>
      <c r="Q124" s="69"/>
      <c r="R124" s="69"/>
      <c r="S124" s="69"/>
      <c r="T124" s="69"/>
      <c r="U124" s="69"/>
      <c r="V124" s="69"/>
      <c r="W124" s="69"/>
      <c r="X124" s="69"/>
      <c r="Y124" s="69"/>
      <c r="Z124" s="69"/>
      <c r="AA124" s="69"/>
      <c r="AB124" s="69"/>
      <c r="AC124" s="69"/>
      <c r="AD124" s="69"/>
      <c r="AE124" s="69"/>
      <c r="AF124" s="69"/>
      <c r="AG124" s="69"/>
      <c r="AH124" s="69"/>
      <c r="AI124" s="69"/>
      <c r="AJ124" s="69"/>
      <c r="AK124" s="69"/>
      <c r="AL124" s="69"/>
      <c r="AM124" s="69"/>
      <c r="AN124" s="69"/>
      <c r="AO124" s="69"/>
      <c r="AP124" s="69"/>
      <c r="AQ124" s="69"/>
      <c r="AR124" s="69"/>
      <c r="AS124" s="69"/>
      <c r="AT124" s="69"/>
      <c r="AU124" s="69"/>
      <c r="AV124" s="69"/>
      <c r="AW124" s="69"/>
      <c r="AX124" s="69"/>
      <c r="AY124" s="69"/>
      <c r="AZ124" s="69"/>
      <c r="BA124" s="69"/>
      <c r="BB124" s="69"/>
      <c r="BC124" s="69"/>
      <c r="BD124" s="69"/>
      <c r="BE124" s="69"/>
      <c r="BF124" s="69"/>
      <c r="BG124" s="69"/>
      <c r="BH124" s="69"/>
      <c r="BI124" s="69"/>
      <c r="BJ124" s="69"/>
      <c r="BK124" s="69"/>
      <c r="BL124" s="69"/>
      <c r="BM124" s="69"/>
    </row>
    <row r="125" spans="3:65" x14ac:dyDescent="0.25">
      <c r="C125" s="69"/>
      <c r="D125" s="69"/>
      <c r="E125" s="69"/>
      <c r="F125" s="69"/>
      <c r="G125" s="69"/>
      <c r="H125" s="69"/>
      <c r="I125" s="69"/>
      <c r="J125" s="69"/>
      <c r="K125" s="69"/>
      <c r="L125" s="69"/>
      <c r="M125" s="69"/>
      <c r="N125" s="69"/>
      <c r="O125" s="69"/>
      <c r="P125" s="69"/>
      <c r="Q125" s="69"/>
      <c r="R125" s="69"/>
      <c r="S125" s="69"/>
      <c r="T125" s="69"/>
      <c r="U125" s="69"/>
      <c r="V125" s="69"/>
      <c r="W125" s="69"/>
      <c r="X125" s="69"/>
      <c r="Y125" s="69"/>
      <c r="Z125" s="69"/>
      <c r="AA125" s="69"/>
      <c r="AB125" s="69"/>
      <c r="AC125" s="69"/>
      <c r="AD125" s="69"/>
      <c r="AE125" s="69"/>
      <c r="AF125" s="69"/>
      <c r="AG125" s="69"/>
      <c r="AH125" s="69"/>
      <c r="AI125" s="69"/>
      <c r="AJ125" s="69"/>
      <c r="AK125" s="69"/>
      <c r="AL125" s="69"/>
      <c r="AM125" s="69"/>
      <c r="AN125" s="69"/>
      <c r="AO125" s="69"/>
      <c r="AP125" s="69"/>
      <c r="AQ125" s="69"/>
      <c r="AR125" s="69"/>
      <c r="AS125" s="69"/>
      <c r="AT125" s="69"/>
      <c r="AU125" s="69"/>
      <c r="AV125" s="69"/>
      <c r="AW125" s="69"/>
      <c r="AX125" s="69"/>
      <c r="AY125" s="69"/>
      <c r="AZ125" s="69"/>
      <c r="BA125" s="69"/>
      <c r="BB125" s="69"/>
      <c r="BC125" s="69"/>
      <c r="BD125" s="69"/>
      <c r="BE125" s="69"/>
      <c r="BF125" s="69"/>
      <c r="BG125" s="69"/>
      <c r="BH125" s="69"/>
      <c r="BI125" s="69"/>
      <c r="BJ125" s="69"/>
      <c r="BK125" s="69"/>
      <c r="BL125" s="69"/>
      <c r="BM125" s="69"/>
    </row>
    <row r="126" spans="3:65" x14ac:dyDescent="0.25">
      <c r="C126" s="69"/>
      <c r="D126" s="69"/>
      <c r="E126" s="69"/>
      <c r="F126" s="69"/>
      <c r="G126" s="69"/>
      <c r="H126" s="69"/>
      <c r="I126" s="69"/>
      <c r="J126" s="69"/>
      <c r="K126" s="69"/>
      <c r="L126" s="69"/>
      <c r="M126" s="69"/>
      <c r="N126" s="69"/>
      <c r="O126" s="69"/>
      <c r="P126" s="69"/>
      <c r="Q126" s="69"/>
      <c r="R126" s="69"/>
      <c r="S126" s="69"/>
      <c r="T126" s="69"/>
      <c r="U126" s="69"/>
      <c r="V126" s="69"/>
      <c r="W126" s="69"/>
      <c r="X126" s="69"/>
      <c r="Y126" s="69"/>
      <c r="Z126" s="69"/>
      <c r="AA126" s="69"/>
      <c r="AB126" s="69"/>
      <c r="AC126" s="69"/>
      <c r="AD126" s="69"/>
      <c r="AE126" s="69"/>
      <c r="AF126" s="69"/>
      <c r="AG126" s="69"/>
      <c r="AH126" s="69"/>
      <c r="AI126" s="69"/>
      <c r="AJ126" s="69"/>
      <c r="AK126" s="69"/>
      <c r="AL126" s="69"/>
      <c r="AM126" s="69"/>
      <c r="AN126" s="69"/>
      <c r="AO126" s="69"/>
      <c r="AP126" s="69"/>
      <c r="AQ126" s="69"/>
      <c r="AR126" s="69"/>
      <c r="AS126" s="69"/>
      <c r="AT126" s="69"/>
      <c r="AU126" s="69"/>
      <c r="AV126" s="69"/>
      <c r="AW126" s="69"/>
      <c r="AX126" s="69"/>
      <c r="AY126" s="69"/>
      <c r="AZ126" s="69"/>
      <c r="BA126" s="69"/>
      <c r="BB126" s="69"/>
      <c r="BC126" s="69"/>
      <c r="BD126" s="69"/>
      <c r="BE126" s="69"/>
      <c r="BF126" s="69"/>
      <c r="BG126" s="69"/>
      <c r="BH126" s="69"/>
      <c r="BI126" s="69"/>
      <c r="BJ126" s="69"/>
      <c r="BK126" s="69"/>
      <c r="BL126" s="69"/>
      <c r="BM126" s="69"/>
    </row>
    <row r="127" spans="3:65" x14ac:dyDescent="0.25">
      <c r="D127" s="69"/>
      <c r="E127" s="69"/>
      <c r="F127" s="69"/>
      <c r="G127" s="69"/>
      <c r="H127" s="69"/>
      <c r="I127" s="69"/>
      <c r="J127" s="69"/>
      <c r="K127" s="69"/>
      <c r="L127" s="69"/>
      <c r="M127" s="69"/>
      <c r="N127" s="69"/>
      <c r="O127" s="69"/>
      <c r="P127" s="69"/>
      <c r="Q127" s="69"/>
      <c r="R127" s="69"/>
      <c r="S127" s="69"/>
      <c r="T127" s="69"/>
      <c r="U127" s="69"/>
      <c r="V127" s="69"/>
      <c r="W127" s="69"/>
      <c r="X127" s="69"/>
      <c r="Y127" s="69"/>
      <c r="Z127" s="69"/>
      <c r="AA127" s="69"/>
      <c r="AB127" s="69"/>
      <c r="AC127" s="69"/>
      <c r="AD127" s="69"/>
      <c r="AE127" s="69"/>
      <c r="AF127" s="69"/>
      <c r="AG127" s="69"/>
      <c r="AH127" s="69"/>
      <c r="AI127" s="69"/>
      <c r="AJ127" s="69"/>
      <c r="AK127" s="69"/>
      <c r="AL127" s="69"/>
      <c r="AM127" s="69"/>
      <c r="AN127" s="69"/>
      <c r="AO127" s="69"/>
      <c r="AP127" s="69"/>
      <c r="AQ127" s="69"/>
      <c r="AR127" s="69"/>
      <c r="AS127" s="69"/>
      <c r="AT127" s="69"/>
      <c r="AU127" s="69"/>
      <c r="AV127" s="69"/>
      <c r="AW127" s="69"/>
      <c r="AX127" s="69"/>
      <c r="AY127" s="69"/>
      <c r="AZ127" s="69"/>
      <c r="BA127" s="69"/>
      <c r="BB127" s="69"/>
      <c r="BC127" s="69"/>
      <c r="BD127" s="69"/>
      <c r="BE127" s="69"/>
      <c r="BF127" s="69"/>
      <c r="BG127" s="69"/>
      <c r="BH127" s="69"/>
      <c r="BI127" s="69"/>
      <c r="BJ127" s="69"/>
      <c r="BK127" s="69"/>
      <c r="BL127" s="69"/>
      <c r="BM127" s="69"/>
    </row>
    <row r="128" spans="3:65" x14ac:dyDescent="0.25">
      <c r="D128" s="69"/>
      <c r="E128" s="69"/>
      <c r="F128" s="69"/>
      <c r="G128" s="69"/>
      <c r="H128" s="69"/>
      <c r="I128" s="69"/>
      <c r="J128" s="69"/>
      <c r="K128" s="69"/>
      <c r="L128" s="69"/>
      <c r="M128" s="69"/>
      <c r="N128" s="69"/>
      <c r="O128" s="69"/>
      <c r="P128" s="69"/>
      <c r="Q128" s="69"/>
      <c r="R128" s="69"/>
      <c r="S128" s="69"/>
      <c r="T128" s="69"/>
      <c r="U128" s="69"/>
      <c r="V128" s="69"/>
      <c r="W128" s="69"/>
      <c r="X128" s="69"/>
      <c r="Y128" s="69"/>
      <c r="Z128" s="69"/>
      <c r="AA128" s="69"/>
      <c r="AB128" s="69"/>
      <c r="AC128" s="69"/>
      <c r="AD128" s="69"/>
      <c r="AE128" s="69"/>
      <c r="AF128" s="69"/>
      <c r="AG128" s="69"/>
      <c r="AH128" s="69"/>
      <c r="AI128" s="69"/>
      <c r="AJ128" s="69"/>
      <c r="AK128" s="69"/>
      <c r="AL128" s="69"/>
      <c r="AM128" s="69"/>
      <c r="AN128" s="69"/>
      <c r="AO128" s="69"/>
      <c r="AP128" s="69"/>
      <c r="AQ128" s="69"/>
      <c r="AR128" s="69"/>
      <c r="AS128" s="69"/>
      <c r="AT128" s="69"/>
      <c r="AU128" s="69"/>
      <c r="AV128" s="69"/>
      <c r="AW128" s="69"/>
      <c r="AX128" s="69"/>
      <c r="AY128" s="69"/>
      <c r="AZ128" s="69"/>
      <c r="BA128" s="69"/>
      <c r="BB128" s="69"/>
      <c r="BC128" s="69"/>
      <c r="BD128" s="69"/>
      <c r="BE128" s="69"/>
      <c r="BF128" s="69"/>
      <c r="BG128" s="69"/>
      <c r="BH128" s="69"/>
      <c r="BI128" s="69"/>
      <c r="BJ128" s="69"/>
      <c r="BK128" s="69"/>
      <c r="BL128" s="69"/>
      <c r="BM128" s="69"/>
    </row>
    <row r="129" spans="4:65" x14ac:dyDescent="0.25">
      <c r="D129" s="69"/>
      <c r="E129" s="69"/>
      <c r="F129" s="69"/>
      <c r="G129" s="69"/>
      <c r="H129" s="69"/>
      <c r="I129" s="69"/>
      <c r="J129" s="69"/>
      <c r="K129" s="69"/>
      <c r="L129" s="69"/>
      <c r="M129" s="69"/>
      <c r="N129" s="69"/>
      <c r="O129" s="69"/>
      <c r="P129" s="69"/>
      <c r="Q129" s="69"/>
      <c r="R129" s="69"/>
      <c r="S129" s="69"/>
      <c r="T129" s="69"/>
      <c r="U129" s="69"/>
      <c r="V129" s="69"/>
      <c r="W129" s="69"/>
      <c r="X129" s="69"/>
      <c r="Y129" s="69"/>
      <c r="Z129" s="69"/>
      <c r="AA129" s="69"/>
      <c r="AB129" s="69"/>
      <c r="AC129" s="69"/>
      <c r="AD129" s="69"/>
      <c r="AE129" s="69"/>
      <c r="AF129" s="69"/>
      <c r="AG129" s="69"/>
      <c r="AH129" s="69"/>
      <c r="AI129" s="69"/>
      <c r="AJ129" s="69"/>
      <c r="AK129" s="69"/>
      <c r="AL129" s="69"/>
      <c r="AM129" s="69"/>
      <c r="AN129" s="69"/>
      <c r="AO129" s="69"/>
      <c r="AP129" s="69"/>
      <c r="AQ129" s="69"/>
      <c r="AR129" s="69"/>
      <c r="AS129" s="69"/>
      <c r="AT129" s="69"/>
      <c r="AU129" s="69"/>
      <c r="AV129" s="69"/>
      <c r="AW129" s="69"/>
      <c r="AX129" s="69"/>
      <c r="AY129" s="69"/>
      <c r="AZ129" s="69"/>
      <c r="BA129" s="69"/>
      <c r="BB129" s="69"/>
      <c r="BC129" s="69"/>
      <c r="BD129" s="69"/>
      <c r="BE129" s="69"/>
      <c r="BF129" s="69"/>
      <c r="BG129" s="69"/>
      <c r="BH129" s="69"/>
      <c r="BI129" s="69"/>
      <c r="BJ129" s="69"/>
      <c r="BK129" s="69"/>
      <c r="BL129" s="69"/>
      <c r="BM129" s="69"/>
    </row>
    <row r="130" spans="4:65" x14ac:dyDescent="0.25">
      <c r="D130" s="69"/>
      <c r="E130" s="69"/>
      <c r="F130" s="69"/>
      <c r="G130" s="69"/>
      <c r="H130" s="69"/>
      <c r="I130" s="69"/>
      <c r="J130" s="69"/>
      <c r="K130" s="69"/>
      <c r="L130" s="69"/>
      <c r="M130" s="69"/>
      <c r="N130" s="69"/>
      <c r="O130" s="69"/>
      <c r="P130" s="69"/>
      <c r="Q130" s="69"/>
      <c r="R130" s="69"/>
      <c r="S130" s="69"/>
      <c r="T130" s="69"/>
      <c r="U130" s="69"/>
      <c r="V130" s="69"/>
      <c r="W130" s="69"/>
      <c r="X130" s="69"/>
      <c r="Y130" s="69"/>
      <c r="Z130" s="69"/>
      <c r="AA130" s="69"/>
      <c r="AB130" s="69"/>
      <c r="AC130" s="69"/>
      <c r="AD130" s="69"/>
      <c r="AE130" s="69"/>
      <c r="AF130" s="69"/>
      <c r="AG130" s="69"/>
      <c r="AH130" s="69"/>
      <c r="AI130" s="69"/>
      <c r="AJ130" s="69"/>
      <c r="AK130" s="69"/>
      <c r="AL130" s="69"/>
      <c r="AM130" s="69"/>
      <c r="AN130" s="69"/>
      <c r="AO130" s="69"/>
      <c r="AP130" s="69"/>
      <c r="AQ130" s="69"/>
      <c r="AR130" s="69"/>
      <c r="AS130" s="69"/>
      <c r="AT130" s="69"/>
      <c r="AU130" s="69"/>
      <c r="AV130" s="69"/>
      <c r="AW130" s="69"/>
      <c r="AX130" s="69"/>
      <c r="AY130" s="69"/>
      <c r="AZ130" s="69"/>
      <c r="BA130" s="69"/>
      <c r="BB130" s="69"/>
      <c r="BC130" s="69"/>
      <c r="BD130" s="69"/>
      <c r="BE130" s="69"/>
      <c r="BF130" s="69"/>
      <c r="BG130" s="69"/>
      <c r="BH130" s="69"/>
      <c r="BI130" s="69"/>
      <c r="BJ130" s="69"/>
      <c r="BK130" s="69"/>
      <c r="BL130" s="69"/>
      <c r="BM130" s="69"/>
    </row>
    <row r="131" spans="4:65" x14ac:dyDescent="0.25">
      <c r="D131" s="69"/>
      <c r="E131" s="69"/>
      <c r="F131" s="69"/>
      <c r="G131" s="69"/>
      <c r="H131" s="69"/>
      <c r="I131" s="69"/>
      <c r="J131" s="69"/>
      <c r="K131" s="69"/>
      <c r="L131" s="69"/>
      <c r="M131" s="69"/>
      <c r="N131" s="69"/>
      <c r="O131" s="69"/>
      <c r="P131" s="69"/>
      <c r="Q131" s="69"/>
      <c r="R131" s="69"/>
      <c r="S131" s="69"/>
      <c r="T131" s="69"/>
      <c r="U131" s="69"/>
      <c r="V131" s="69"/>
      <c r="W131" s="69"/>
      <c r="X131" s="69"/>
      <c r="Y131" s="69"/>
      <c r="Z131" s="69"/>
      <c r="AA131" s="69"/>
      <c r="AB131" s="69"/>
      <c r="AC131" s="69"/>
      <c r="AD131" s="69"/>
      <c r="AE131" s="69"/>
      <c r="AF131" s="69"/>
      <c r="AG131" s="69"/>
      <c r="AH131" s="69"/>
      <c r="AI131" s="69"/>
      <c r="AJ131" s="69"/>
      <c r="AK131" s="69"/>
      <c r="AL131" s="69"/>
      <c r="AM131" s="69"/>
      <c r="AN131" s="69"/>
      <c r="AO131" s="69"/>
      <c r="AP131" s="69"/>
      <c r="AQ131" s="69"/>
      <c r="AR131" s="69"/>
      <c r="AS131" s="69"/>
      <c r="AT131" s="69"/>
      <c r="AU131" s="69"/>
      <c r="AV131" s="69"/>
      <c r="AW131" s="69"/>
      <c r="AX131" s="69"/>
      <c r="AY131" s="69"/>
      <c r="AZ131" s="69"/>
      <c r="BA131" s="69"/>
      <c r="BB131" s="69"/>
      <c r="BC131" s="69"/>
      <c r="BD131" s="69"/>
      <c r="BE131" s="69"/>
      <c r="BF131" s="69"/>
      <c r="BG131" s="69"/>
      <c r="BH131" s="69"/>
      <c r="BI131" s="69"/>
      <c r="BJ131" s="69"/>
      <c r="BK131" s="69"/>
      <c r="BL131" s="69"/>
      <c r="BM131" s="69"/>
    </row>
    <row r="132" spans="4:65" x14ac:dyDescent="0.25">
      <c r="D132" s="69"/>
      <c r="E132" s="69"/>
      <c r="F132" s="69"/>
      <c r="G132" s="69"/>
      <c r="H132" s="69"/>
      <c r="I132" s="69"/>
      <c r="J132" s="69"/>
      <c r="K132" s="69"/>
      <c r="L132" s="69"/>
      <c r="M132" s="69"/>
      <c r="N132" s="69"/>
      <c r="O132" s="69"/>
      <c r="P132" s="69"/>
      <c r="Q132" s="69"/>
      <c r="R132" s="69"/>
      <c r="S132" s="69"/>
      <c r="T132" s="69"/>
      <c r="U132" s="69"/>
      <c r="V132" s="69"/>
      <c r="W132" s="69"/>
      <c r="X132" s="69"/>
      <c r="Y132" s="69"/>
      <c r="Z132" s="69"/>
      <c r="AA132" s="69"/>
      <c r="AB132" s="69"/>
      <c r="AC132" s="69"/>
      <c r="AD132" s="69"/>
      <c r="AE132" s="69"/>
      <c r="AF132" s="69"/>
      <c r="AG132" s="69"/>
      <c r="AH132" s="69"/>
      <c r="AI132" s="69"/>
      <c r="AJ132" s="69"/>
      <c r="AK132" s="69"/>
      <c r="AL132" s="69"/>
      <c r="AM132" s="69"/>
      <c r="AN132" s="69"/>
      <c r="AO132" s="69"/>
      <c r="AP132" s="69"/>
      <c r="AQ132" s="69"/>
      <c r="AR132" s="69"/>
      <c r="AS132" s="69"/>
      <c r="AT132" s="69"/>
      <c r="AU132" s="69"/>
      <c r="AV132" s="69"/>
      <c r="AW132" s="69"/>
      <c r="AX132" s="69"/>
      <c r="AY132" s="69"/>
      <c r="AZ132" s="69"/>
      <c r="BA132" s="69"/>
      <c r="BB132" s="69"/>
      <c r="BC132" s="69"/>
      <c r="BD132" s="69"/>
      <c r="BE132" s="69"/>
      <c r="BF132" s="69"/>
      <c r="BG132" s="69"/>
      <c r="BH132" s="69"/>
      <c r="BI132" s="69"/>
      <c r="BJ132" s="69"/>
      <c r="BK132" s="69"/>
      <c r="BL132" s="69"/>
      <c r="BM132" s="69"/>
    </row>
    <row r="133" spans="4:65" x14ac:dyDescent="0.25">
      <c r="D133" s="69"/>
      <c r="E133" s="69"/>
      <c r="F133" s="69"/>
      <c r="G133" s="69"/>
      <c r="H133" s="69"/>
      <c r="I133" s="69"/>
      <c r="J133" s="69"/>
      <c r="K133" s="69"/>
      <c r="L133" s="69"/>
      <c r="M133" s="69"/>
      <c r="N133" s="69"/>
      <c r="O133" s="69"/>
      <c r="P133" s="69"/>
      <c r="Q133" s="69"/>
      <c r="R133" s="69"/>
      <c r="S133" s="69"/>
      <c r="T133" s="69"/>
      <c r="U133" s="69"/>
      <c r="V133" s="69"/>
      <c r="W133" s="69"/>
      <c r="X133" s="69"/>
      <c r="Y133" s="69"/>
      <c r="Z133" s="69"/>
      <c r="AA133" s="69"/>
      <c r="AB133" s="69"/>
      <c r="AC133" s="69"/>
      <c r="AD133" s="69"/>
      <c r="AE133" s="69"/>
      <c r="AF133" s="69"/>
      <c r="AG133" s="69"/>
      <c r="AH133" s="69"/>
      <c r="AI133" s="69"/>
      <c r="AJ133" s="69"/>
      <c r="AK133" s="69"/>
      <c r="AL133" s="69"/>
      <c r="AM133" s="69"/>
      <c r="AN133" s="69"/>
      <c r="AO133" s="69"/>
      <c r="AP133" s="69"/>
      <c r="AQ133" s="69"/>
      <c r="AR133" s="69"/>
      <c r="AS133" s="69"/>
      <c r="AT133" s="69"/>
      <c r="AU133" s="69"/>
      <c r="AV133" s="69"/>
      <c r="AW133" s="69"/>
      <c r="AX133" s="69"/>
      <c r="AY133" s="69"/>
      <c r="AZ133" s="69"/>
      <c r="BA133" s="69"/>
      <c r="BB133" s="69"/>
      <c r="BC133" s="69"/>
      <c r="BD133" s="69"/>
      <c r="BE133" s="69"/>
      <c r="BF133" s="69"/>
      <c r="BG133" s="69"/>
      <c r="BH133" s="69"/>
      <c r="BI133" s="69"/>
      <c r="BJ133" s="69"/>
      <c r="BK133" s="69"/>
      <c r="BL133" s="69"/>
      <c r="BM133" s="69"/>
    </row>
    <row r="134" spans="4:65" x14ac:dyDescent="0.25">
      <c r="D134" s="69"/>
      <c r="E134" s="69"/>
      <c r="F134" s="69"/>
      <c r="G134" s="69"/>
      <c r="H134" s="69"/>
      <c r="I134" s="69"/>
      <c r="J134" s="69"/>
      <c r="K134" s="69"/>
      <c r="L134" s="69"/>
      <c r="M134" s="69"/>
      <c r="N134" s="69"/>
      <c r="O134" s="69"/>
      <c r="P134" s="69"/>
      <c r="Q134" s="69"/>
      <c r="R134" s="69"/>
      <c r="S134" s="69"/>
      <c r="T134" s="69"/>
      <c r="U134" s="69"/>
      <c r="V134" s="69"/>
      <c r="W134" s="69"/>
      <c r="X134" s="69"/>
      <c r="Y134" s="69"/>
      <c r="Z134" s="69"/>
      <c r="AA134" s="69"/>
      <c r="AB134" s="69"/>
      <c r="AC134" s="69"/>
      <c r="AD134" s="69"/>
      <c r="AE134" s="69"/>
      <c r="AF134" s="69"/>
      <c r="AG134" s="69"/>
      <c r="AH134" s="69"/>
      <c r="AI134" s="69"/>
      <c r="AJ134" s="69"/>
      <c r="AK134" s="69"/>
      <c r="AL134" s="69"/>
      <c r="AM134" s="69"/>
      <c r="AN134" s="69"/>
      <c r="AO134" s="69"/>
      <c r="AP134" s="69"/>
      <c r="AQ134" s="69"/>
      <c r="AR134" s="69"/>
      <c r="AS134" s="69"/>
      <c r="AT134" s="69"/>
      <c r="AU134" s="69"/>
      <c r="AV134" s="69"/>
      <c r="AW134" s="69"/>
      <c r="AX134" s="69"/>
      <c r="AY134" s="69"/>
      <c r="AZ134" s="69"/>
      <c r="BA134" s="69"/>
      <c r="BB134" s="69"/>
      <c r="BC134" s="69"/>
      <c r="BD134" s="69"/>
      <c r="BE134" s="69"/>
      <c r="BF134" s="69"/>
      <c r="BG134" s="69"/>
      <c r="BH134" s="69"/>
      <c r="BI134" s="69"/>
      <c r="BJ134" s="69"/>
      <c r="BK134" s="69"/>
      <c r="BL134" s="69"/>
      <c r="BM134" s="69"/>
    </row>
    <row r="135" spans="4:65" x14ac:dyDescent="0.25">
      <c r="D135" s="69"/>
      <c r="E135" s="69"/>
      <c r="F135" s="69"/>
      <c r="G135" s="69"/>
      <c r="H135" s="69"/>
      <c r="I135" s="69"/>
      <c r="J135" s="69"/>
      <c r="K135" s="69"/>
      <c r="L135" s="69"/>
      <c r="M135" s="69"/>
      <c r="N135" s="69"/>
      <c r="O135" s="69"/>
      <c r="P135" s="69"/>
      <c r="Q135" s="69"/>
      <c r="R135" s="69"/>
      <c r="S135" s="69"/>
      <c r="T135" s="69"/>
      <c r="U135" s="69"/>
      <c r="V135" s="69"/>
      <c r="W135" s="69"/>
      <c r="X135" s="69"/>
      <c r="Y135" s="69"/>
      <c r="Z135" s="69"/>
      <c r="AA135" s="69"/>
      <c r="AB135" s="69"/>
      <c r="AC135" s="69"/>
      <c r="AD135" s="69"/>
      <c r="AE135" s="69"/>
      <c r="AF135" s="69"/>
      <c r="AG135" s="69"/>
      <c r="AH135" s="69"/>
      <c r="AI135" s="69"/>
      <c r="AJ135" s="69"/>
      <c r="AK135" s="69"/>
      <c r="AL135" s="69"/>
      <c r="AM135" s="69"/>
      <c r="AN135" s="69"/>
      <c r="AO135" s="69"/>
      <c r="AP135" s="69"/>
      <c r="AQ135" s="69"/>
      <c r="AR135" s="69"/>
      <c r="AS135" s="69"/>
      <c r="AT135" s="69"/>
      <c r="AU135" s="69"/>
      <c r="AV135" s="69"/>
      <c r="AW135" s="69"/>
      <c r="AX135" s="69"/>
      <c r="AY135" s="69"/>
      <c r="AZ135" s="69"/>
      <c r="BA135" s="69"/>
      <c r="BB135" s="69"/>
      <c r="BC135" s="69"/>
      <c r="BD135" s="69"/>
      <c r="BE135" s="69"/>
      <c r="BF135" s="69"/>
      <c r="BG135" s="69"/>
      <c r="BH135" s="69"/>
      <c r="BI135" s="69"/>
      <c r="BJ135" s="69"/>
      <c r="BK135" s="69"/>
      <c r="BL135" s="69"/>
      <c r="BM135" s="69"/>
    </row>
    <row r="136" spans="4:65" x14ac:dyDescent="0.25">
      <c r="D136" s="69"/>
      <c r="E136" s="69"/>
      <c r="F136" s="69"/>
      <c r="G136" s="69"/>
      <c r="H136" s="69"/>
      <c r="I136" s="69"/>
      <c r="J136" s="69"/>
      <c r="K136" s="69"/>
      <c r="L136" s="69"/>
      <c r="M136" s="69"/>
      <c r="N136" s="69"/>
      <c r="O136" s="69"/>
      <c r="P136" s="69"/>
      <c r="Q136" s="69"/>
      <c r="R136" s="69"/>
      <c r="S136" s="69"/>
      <c r="T136" s="69"/>
      <c r="U136" s="69"/>
      <c r="V136" s="69"/>
      <c r="W136" s="69"/>
      <c r="X136" s="69"/>
      <c r="Y136" s="69"/>
      <c r="Z136" s="69"/>
      <c r="AA136" s="69"/>
      <c r="AB136" s="69"/>
      <c r="AC136" s="69"/>
      <c r="AD136" s="69"/>
      <c r="AE136" s="69"/>
      <c r="AF136" s="69"/>
      <c r="AG136" s="69"/>
      <c r="AH136" s="69"/>
      <c r="AI136" s="69"/>
      <c r="AJ136" s="69"/>
      <c r="AK136" s="69"/>
      <c r="AL136" s="69"/>
      <c r="AM136" s="69"/>
      <c r="AN136" s="69"/>
      <c r="AO136" s="69"/>
      <c r="AP136" s="69"/>
      <c r="AQ136" s="69"/>
      <c r="AR136" s="69"/>
      <c r="AS136" s="69"/>
      <c r="AT136" s="69"/>
      <c r="AU136" s="69"/>
      <c r="AV136" s="69"/>
      <c r="AW136" s="69"/>
      <c r="AX136" s="69"/>
      <c r="AY136" s="69"/>
      <c r="AZ136" s="69"/>
      <c r="BA136" s="69"/>
      <c r="BB136" s="69"/>
      <c r="BC136" s="69"/>
      <c r="BD136" s="69"/>
      <c r="BE136" s="69"/>
      <c r="BF136" s="69"/>
      <c r="BG136" s="69"/>
      <c r="BH136" s="69"/>
      <c r="BI136" s="69"/>
      <c r="BJ136" s="69"/>
      <c r="BK136" s="69"/>
      <c r="BL136" s="69"/>
      <c r="BM136" s="69"/>
    </row>
    <row r="137" spans="4:65" x14ac:dyDescent="0.25">
      <c r="D137" s="69"/>
      <c r="E137" s="69"/>
      <c r="F137" s="69"/>
      <c r="G137" s="69"/>
      <c r="H137" s="69"/>
      <c r="I137" s="69"/>
      <c r="J137" s="69"/>
      <c r="K137" s="69"/>
      <c r="L137" s="69"/>
      <c r="M137" s="69"/>
      <c r="N137" s="69"/>
      <c r="O137" s="69"/>
      <c r="P137" s="69"/>
      <c r="Q137" s="69"/>
      <c r="R137" s="69"/>
      <c r="S137" s="69"/>
      <c r="T137" s="69"/>
      <c r="U137" s="69"/>
      <c r="V137" s="69"/>
      <c r="W137" s="69"/>
      <c r="X137" s="69"/>
      <c r="Y137" s="69"/>
      <c r="Z137" s="69"/>
      <c r="AA137" s="69"/>
      <c r="AB137" s="69"/>
      <c r="AC137" s="69"/>
      <c r="AD137" s="69"/>
      <c r="AE137" s="69"/>
      <c r="AF137" s="69"/>
      <c r="AG137" s="69"/>
      <c r="AH137" s="69"/>
      <c r="AI137" s="69"/>
      <c r="AJ137" s="69"/>
      <c r="AK137" s="69"/>
      <c r="AL137" s="69"/>
      <c r="AM137" s="69"/>
      <c r="AN137" s="69"/>
      <c r="AO137" s="69"/>
      <c r="AP137" s="69"/>
      <c r="AQ137" s="69"/>
      <c r="AR137" s="69"/>
      <c r="AS137" s="69"/>
      <c r="AT137" s="69"/>
      <c r="AU137" s="69"/>
      <c r="AV137" s="69"/>
      <c r="AW137" s="69"/>
      <c r="AX137" s="69"/>
      <c r="AY137" s="69"/>
      <c r="AZ137" s="69"/>
      <c r="BA137" s="69"/>
      <c r="BB137" s="69"/>
      <c r="BC137" s="69"/>
      <c r="BD137" s="69"/>
      <c r="BE137" s="69"/>
      <c r="BF137" s="69"/>
      <c r="BG137" s="69"/>
      <c r="BH137" s="69"/>
      <c r="BI137" s="69"/>
      <c r="BJ137" s="69"/>
      <c r="BK137" s="69"/>
      <c r="BL137" s="69"/>
      <c r="BM137" s="69"/>
    </row>
    <row r="138" spans="4:65" x14ac:dyDescent="0.25">
      <c r="D138" s="69"/>
      <c r="E138" s="69"/>
      <c r="F138" s="69"/>
      <c r="G138" s="69"/>
      <c r="H138" s="69"/>
      <c r="I138" s="69"/>
      <c r="J138" s="69"/>
      <c r="K138" s="69"/>
      <c r="L138" s="69"/>
      <c r="M138" s="69"/>
      <c r="N138" s="69"/>
      <c r="O138" s="69"/>
      <c r="P138" s="69"/>
      <c r="Q138" s="69"/>
      <c r="R138" s="69"/>
      <c r="S138" s="69"/>
      <c r="T138" s="69"/>
      <c r="U138" s="69"/>
      <c r="V138" s="69"/>
      <c r="W138" s="69"/>
      <c r="X138" s="69"/>
      <c r="Y138" s="69"/>
      <c r="Z138" s="69"/>
      <c r="AA138" s="69"/>
      <c r="AB138" s="69"/>
      <c r="AC138" s="69"/>
      <c r="AD138" s="69"/>
      <c r="AE138" s="69"/>
      <c r="AF138" s="69"/>
      <c r="AG138" s="69"/>
      <c r="AH138" s="69"/>
      <c r="AI138" s="69"/>
      <c r="AJ138" s="69"/>
      <c r="AK138" s="69"/>
      <c r="AL138" s="69"/>
      <c r="AM138" s="69"/>
      <c r="AN138" s="69"/>
      <c r="AO138" s="69"/>
      <c r="AP138" s="69"/>
      <c r="AQ138" s="69"/>
      <c r="AR138" s="69"/>
      <c r="AS138" s="69"/>
      <c r="AT138" s="69"/>
      <c r="AU138" s="69"/>
      <c r="AV138" s="69"/>
      <c r="AW138" s="69"/>
      <c r="AX138" s="69"/>
      <c r="AY138" s="69"/>
      <c r="AZ138" s="69"/>
      <c r="BA138" s="69"/>
      <c r="BB138" s="69"/>
      <c r="BC138" s="69"/>
      <c r="BD138" s="69"/>
      <c r="BE138" s="69"/>
      <c r="BF138" s="69"/>
      <c r="BG138" s="69"/>
      <c r="BH138" s="69"/>
      <c r="BI138" s="69"/>
      <c r="BJ138" s="69"/>
      <c r="BK138" s="69"/>
      <c r="BL138" s="69"/>
      <c r="BM138" s="69"/>
    </row>
    <row r="139" spans="4:65" x14ac:dyDescent="0.25">
      <c r="D139" s="69"/>
      <c r="E139" s="69"/>
      <c r="F139" s="69"/>
      <c r="G139" s="69"/>
      <c r="H139" s="69"/>
      <c r="I139" s="69"/>
      <c r="J139" s="69"/>
      <c r="K139" s="69"/>
      <c r="L139" s="69"/>
      <c r="M139" s="69"/>
      <c r="N139" s="69"/>
      <c r="O139" s="69"/>
      <c r="P139" s="69"/>
      <c r="Q139" s="69"/>
      <c r="R139" s="69"/>
      <c r="S139" s="69"/>
      <c r="T139" s="69"/>
      <c r="U139" s="69"/>
      <c r="V139" s="69"/>
      <c r="W139" s="69"/>
      <c r="X139" s="69"/>
      <c r="Y139" s="69"/>
      <c r="Z139" s="69"/>
      <c r="AA139" s="69"/>
      <c r="AB139" s="69"/>
      <c r="AC139" s="69"/>
      <c r="AD139" s="69"/>
      <c r="AE139" s="69"/>
      <c r="AF139" s="69"/>
      <c r="AG139" s="69"/>
      <c r="AH139" s="69"/>
      <c r="AI139" s="69"/>
      <c r="AJ139" s="69"/>
      <c r="AK139" s="69"/>
      <c r="AL139" s="69"/>
      <c r="AM139" s="69"/>
      <c r="AN139" s="69"/>
      <c r="AO139" s="69"/>
      <c r="AP139" s="69"/>
      <c r="AQ139" s="69"/>
      <c r="AR139" s="69"/>
      <c r="AS139" s="69"/>
      <c r="AT139" s="69"/>
      <c r="AU139" s="69"/>
      <c r="AV139" s="69"/>
      <c r="AW139" s="69"/>
      <c r="AX139" s="69"/>
      <c r="AY139" s="69"/>
      <c r="AZ139" s="69"/>
      <c r="BA139" s="69"/>
      <c r="BB139" s="69"/>
      <c r="BC139" s="69"/>
      <c r="BD139" s="69"/>
      <c r="BE139" s="69"/>
      <c r="BF139" s="69"/>
      <c r="BG139" s="69"/>
      <c r="BH139" s="69"/>
      <c r="BI139" s="69"/>
      <c r="BJ139" s="69"/>
      <c r="BK139" s="69"/>
      <c r="BL139" s="69"/>
      <c r="BM139" s="69"/>
    </row>
    <row r="140" spans="4:65" x14ac:dyDescent="0.25">
      <c r="D140" s="69"/>
      <c r="E140" s="69"/>
      <c r="F140" s="69"/>
      <c r="G140" s="69"/>
      <c r="H140" s="69"/>
      <c r="I140" s="69"/>
      <c r="J140" s="69"/>
      <c r="K140" s="69"/>
      <c r="L140" s="69"/>
      <c r="M140" s="69"/>
      <c r="N140" s="69"/>
      <c r="O140" s="69"/>
      <c r="P140" s="69"/>
      <c r="Q140" s="69"/>
      <c r="R140" s="69"/>
      <c r="S140" s="69"/>
      <c r="T140" s="69"/>
      <c r="U140" s="69"/>
      <c r="V140" s="69"/>
      <c r="W140" s="69"/>
      <c r="X140" s="69"/>
      <c r="Y140" s="69"/>
      <c r="Z140" s="69"/>
      <c r="AA140" s="69"/>
      <c r="AB140" s="69"/>
      <c r="AC140" s="69"/>
      <c r="AD140" s="69"/>
      <c r="AE140" s="69"/>
      <c r="AF140" s="69"/>
      <c r="AG140" s="69"/>
      <c r="AH140" s="69"/>
      <c r="AI140" s="69"/>
      <c r="AJ140" s="69"/>
      <c r="AK140" s="69"/>
      <c r="AL140" s="69"/>
      <c r="AM140" s="69"/>
      <c r="AN140" s="69"/>
      <c r="AO140" s="69"/>
      <c r="AP140" s="69"/>
      <c r="AQ140" s="69"/>
      <c r="AR140" s="69"/>
      <c r="AS140" s="69"/>
      <c r="AT140" s="69"/>
      <c r="AU140" s="69"/>
      <c r="AV140" s="69"/>
      <c r="AW140" s="69"/>
      <c r="AX140" s="69"/>
      <c r="AY140" s="69"/>
      <c r="AZ140" s="69"/>
      <c r="BA140" s="69"/>
      <c r="BB140" s="69"/>
      <c r="BC140" s="69"/>
      <c r="BD140" s="69"/>
      <c r="BE140" s="69"/>
      <c r="BF140" s="69"/>
      <c r="BG140" s="69"/>
      <c r="BH140" s="69"/>
      <c r="BI140" s="69"/>
      <c r="BJ140" s="69"/>
      <c r="BK140" s="69"/>
      <c r="BL140" s="69"/>
      <c r="BM140" s="69"/>
    </row>
    <row r="141" spans="4:65" x14ac:dyDescent="0.25">
      <c r="D141" s="69"/>
      <c r="E141" s="69"/>
      <c r="F141" s="69"/>
      <c r="G141" s="69"/>
      <c r="H141" s="69"/>
      <c r="I141" s="69"/>
      <c r="J141" s="69"/>
      <c r="K141" s="69"/>
      <c r="L141" s="69"/>
      <c r="M141" s="69"/>
      <c r="N141" s="69"/>
      <c r="O141" s="69"/>
      <c r="P141" s="69"/>
      <c r="Q141" s="69"/>
      <c r="R141" s="69"/>
      <c r="S141" s="69"/>
      <c r="T141" s="69"/>
      <c r="U141" s="69"/>
      <c r="V141" s="69"/>
      <c r="W141" s="69"/>
      <c r="X141" s="69"/>
      <c r="Y141" s="69"/>
      <c r="Z141" s="69"/>
      <c r="AA141" s="69"/>
      <c r="AB141" s="69"/>
      <c r="AC141" s="69"/>
      <c r="AD141" s="69"/>
      <c r="AE141" s="69"/>
      <c r="AF141" s="69"/>
      <c r="AG141" s="69"/>
      <c r="AH141" s="69"/>
      <c r="AI141" s="69"/>
      <c r="AJ141" s="69"/>
      <c r="AK141" s="69"/>
      <c r="AL141" s="69"/>
      <c r="AM141" s="69"/>
      <c r="AN141" s="69"/>
      <c r="AO141" s="69"/>
      <c r="AP141" s="69"/>
      <c r="AQ141" s="69"/>
      <c r="AR141" s="69"/>
      <c r="AS141" s="69"/>
      <c r="AT141" s="69"/>
      <c r="AU141" s="69"/>
      <c r="AV141" s="69"/>
      <c r="AW141" s="69"/>
      <c r="AX141" s="69"/>
      <c r="AY141" s="69"/>
      <c r="AZ141" s="69"/>
      <c r="BA141" s="69"/>
      <c r="BB141" s="69"/>
      <c r="BC141" s="69"/>
      <c r="BD141" s="69"/>
      <c r="BE141" s="69"/>
      <c r="BF141" s="69"/>
      <c r="BG141" s="69"/>
      <c r="BH141" s="69"/>
      <c r="BI141" s="69"/>
      <c r="BJ141" s="69"/>
      <c r="BK141" s="69"/>
      <c r="BL141" s="69"/>
      <c r="BM141" s="69"/>
    </row>
    <row r="142" spans="4:65" x14ac:dyDescent="0.25">
      <c r="D142" s="69"/>
      <c r="E142" s="69"/>
      <c r="F142" s="69"/>
      <c r="G142" s="69"/>
      <c r="H142" s="69"/>
      <c r="I142" s="69"/>
      <c r="J142" s="69"/>
      <c r="K142" s="69"/>
    </row>
    <row r="143" spans="4:65" x14ac:dyDescent="0.25">
      <c r="D143" s="69"/>
      <c r="E143" s="69"/>
      <c r="F143" s="69"/>
      <c r="G143" s="69"/>
      <c r="H143" s="69"/>
      <c r="I143" s="69"/>
      <c r="J143" s="69"/>
      <c r="K143" s="69"/>
    </row>
    <row r="144" spans="4:65" x14ac:dyDescent="0.25">
      <c r="D144" s="69"/>
      <c r="E144" s="69"/>
      <c r="F144" s="69"/>
      <c r="G144" s="69"/>
      <c r="H144" s="69"/>
      <c r="I144" s="69"/>
      <c r="J144" s="69"/>
      <c r="K144" s="69"/>
    </row>
    <row r="145" spans="4:11" x14ac:dyDescent="0.25">
      <c r="D145" s="69"/>
      <c r="E145" s="69"/>
      <c r="F145" s="69"/>
      <c r="G145" s="69"/>
      <c r="H145" s="69"/>
      <c r="I145" s="69"/>
      <c r="J145" s="69"/>
      <c r="K145" s="69"/>
    </row>
  </sheetData>
  <mergeCells count="324">
    <mergeCell ref="AP2:AV2"/>
    <mergeCell ref="AP3:AV3"/>
    <mergeCell ref="AP4:AV4"/>
    <mergeCell ref="AP5:AV5"/>
    <mergeCell ref="L2:AO5"/>
    <mergeCell ref="D2:K5"/>
    <mergeCell ref="D11:F50"/>
    <mergeCell ref="AQ11:AV18"/>
    <mergeCell ref="AQ19:AV26"/>
    <mergeCell ref="AQ27:AV34"/>
    <mergeCell ref="AQ35:AV42"/>
    <mergeCell ref="G27:K34"/>
    <mergeCell ref="G43:K50"/>
    <mergeCell ref="L7:AO9"/>
    <mergeCell ref="G11:K18"/>
    <mergeCell ref="G19:K26"/>
    <mergeCell ref="G35:K42"/>
    <mergeCell ref="AF15:AG16"/>
    <mergeCell ref="AH15:AI16"/>
    <mergeCell ref="AD11:AE12"/>
    <mergeCell ref="AF11:AG12"/>
    <mergeCell ref="AD17:AE18"/>
    <mergeCell ref="AF17:AG18"/>
    <mergeCell ref="AH17:AI18"/>
    <mergeCell ref="L51:Q56"/>
    <mergeCell ref="R51:W56"/>
    <mergeCell ref="X51:AC56"/>
    <mergeCell ref="P15:Q16"/>
    <mergeCell ref="P17:Q18"/>
    <mergeCell ref="T17:U18"/>
    <mergeCell ref="V17:W18"/>
    <mergeCell ref="X11:Y12"/>
    <mergeCell ref="Z11:AA12"/>
    <mergeCell ref="AB11:AC12"/>
    <mergeCell ref="X13:Y14"/>
    <mergeCell ref="Z13:AA14"/>
    <mergeCell ref="AB13:AC14"/>
    <mergeCell ref="X15:Y16"/>
    <mergeCell ref="Z15:AA16"/>
    <mergeCell ref="T11:U12"/>
    <mergeCell ref="V11:W12"/>
    <mergeCell ref="L11:M12"/>
    <mergeCell ref="AB15:AC16"/>
    <mergeCell ref="X17:Y18"/>
    <mergeCell ref="Z17:AA18"/>
    <mergeCell ref="AB17:AC18"/>
    <mergeCell ref="L23:M24"/>
    <mergeCell ref="N23:O24"/>
    <mergeCell ref="AD51:AI56"/>
    <mergeCell ref="AJ51:AO56"/>
    <mergeCell ref="R11:S12"/>
    <mergeCell ref="R17:S18"/>
    <mergeCell ref="N11:O12"/>
    <mergeCell ref="P11:Q12"/>
    <mergeCell ref="P13:Q14"/>
    <mergeCell ref="N13:O14"/>
    <mergeCell ref="L13:M14"/>
    <mergeCell ref="L15:M16"/>
    <mergeCell ref="R13:S14"/>
    <mergeCell ref="T13:U14"/>
    <mergeCell ref="V13:W14"/>
    <mergeCell ref="R15:S16"/>
    <mergeCell ref="T15:U16"/>
    <mergeCell ref="V15:W16"/>
    <mergeCell ref="L17:M18"/>
    <mergeCell ref="N15:O16"/>
    <mergeCell ref="N17:O18"/>
    <mergeCell ref="AH11:AI12"/>
    <mergeCell ref="AD13:AE14"/>
    <mergeCell ref="AF13:AG14"/>
    <mergeCell ref="AH13:AI14"/>
    <mergeCell ref="AD15:AE16"/>
    <mergeCell ref="AD19:AE20"/>
    <mergeCell ref="AF19:AG20"/>
    <mergeCell ref="AH19:AI20"/>
    <mergeCell ref="AD21:AE22"/>
    <mergeCell ref="AF21:AG22"/>
    <mergeCell ref="AH21:AI22"/>
    <mergeCell ref="X25:Y26"/>
    <mergeCell ref="Z25:AA26"/>
    <mergeCell ref="AB25:AC26"/>
    <mergeCell ref="X19:Y20"/>
    <mergeCell ref="Z19:AA20"/>
    <mergeCell ref="AB19:AC20"/>
    <mergeCell ref="X21:Y22"/>
    <mergeCell ref="Z21:AA22"/>
    <mergeCell ref="AB21:AC22"/>
    <mergeCell ref="AD23:AE24"/>
    <mergeCell ref="AF23:AG24"/>
    <mergeCell ref="X23:Y24"/>
    <mergeCell ref="Z23:AA24"/>
    <mergeCell ref="AB23:AC24"/>
    <mergeCell ref="AH23:AI24"/>
    <mergeCell ref="AD25:AE26"/>
    <mergeCell ref="AF25:AG26"/>
    <mergeCell ref="AH25:AI26"/>
    <mergeCell ref="AD31:AE32"/>
    <mergeCell ref="AF31:AG32"/>
    <mergeCell ref="AH31:AI32"/>
    <mergeCell ref="AD33:AE34"/>
    <mergeCell ref="AF33:AG34"/>
    <mergeCell ref="AH33:AI34"/>
    <mergeCell ref="AD27:AE28"/>
    <mergeCell ref="AF27:AG28"/>
    <mergeCell ref="AH27:AI28"/>
    <mergeCell ref="AD29:AE30"/>
    <mergeCell ref="AF29:AG30"/>
    <mergeCell ref="AH29:AI30"/>
    <mergeCell ref="AD39:AE40"/>
    <mergeCell ref="AF39:AG40"/>
    <mergeCell ref="AH39:AI40"/>
    <mergeCell ref="AD41:AE42"/>
    <mergeCell ref="AF41:AG42"/>
    <mergeCell ref="AH41:AI42"/>
    <mergeCell ref="AD35:AE36"/>
    <mergeCell ref="AF35:AG36"/>
    <mergeCell ref="AH35:AI36"/>
    <mergeCell ref="AD37:AE38"/>
    <mergeCell ref="AF37:AG38"/>
    <mergeCell ref="AH37:AI38"/>
    <mergeCell ref="AD47:AE48"/>
    <mergeCell ref="AF47:AG48"/>
    <mergeCell ref="AH47:AI48"/>
    <mergeCell ref="AD49:AE50"/>
    <mergeCell ref="AF49:AG50"/>
    <mergeCell ref="AH49:AI50"/>
    <mergeCell ref="AD43:AE44"/>
    <mergeCell ref="AF43:AG44"/>
    <mergeCell ref="AH43:AI44"/>
    <mergeCell ref="AD45:AE46"/>
    <mergeCell ref="AF45:AG46"/>
    <mergeCell ref="AH45:AI46"/>
    <mergeCell ref="AJ15:AK16"/>
    <mergeCell ref="AL15:AM16"/>
    <mergeCell ref="AN15:AO16"/>
    <mergeCell ref="AJ17:AK18"/>
    <mergeCell ref="AL17:AM18"/>
    <mergeCell ref="AN17:AO18"/>
    <mergeCell ref="AJ11:AK12"/>
    <mergeCell ref="AL11:AM12"/>
    <mergeCell ref="AN11:AO12"/>
    <mergeCell ref="AJ13:AK14"/>
    <mergeCell ref="AL13:AM14"/>
    <mergeCell ref="AN13:AO14"/>
    <mergeCell ref="AJ23:AK24"/>
    <mergeCell ref="AL23:AM24"/>
    <mergeCell ref="AN23:AO24"/>
    <mergeCell ref="AJ25:AK26"/>
    <mergeCell ref="AL25:AM26"/>
    <mergeCell ref="AN25:AO26"/>
    <mergeCell ref="AJ19:AK20"/>
    <mergeCell ref="AL19:AM20"/>
    <mergeCell ref="AN19:AO20"/>
    <mergeCell ref="AJ21:AK22"/>
    <mergeCell ref="AL21:AM22"/>
    <mergeCell ref="AN21:AO22"/>
    <mergeCell ref="AJ31:AK32"/>
    <mergeCell ref="AL31:AM32"/>
    <mergeCell ref="AN31:AO32"/>
    <mergeCell ref="AJ33:AK34"/>
    <mergeCell ref="AL33:AM34"/>
    <mergeCell ref="AN33:AO34"/>
    <mergeCell ref="AJ27:AK28"/>
    <mergeCell ref="AL27:AM28"/>
    <mergeCell ref="AN27:AO28"/>
    <mergeCell ref="AJ29:AK30"/>
    <mergeCell ref="AL29:AM30"/>
    <mergeCell ref="AN29:AO30"/>
    <mergeCell ref="AJ39:AK40"/>
    <mergeCell ref="AL39:AM40"/>
    <mergeCell ref="AN39:AO40"/>
    <mergeCell ref="AJ41:AK42"/>
    <mergeCell ref="AL41:AM42"/>
    <mergeCell ref="AN41:AO42"/>
    <mergeCell ref="AJ35:AK36"/>
    <mergeCell ref="AL35:AM36"/>
    <mergeCell ref="AN35:AO36"/>
    <mergeCell ref="AJ37:AK38"/>
    <mergeCell ref="AL37:AM38"/>
    <mergeCell ref="AN37:AO38"/>
    <mergeCell ref="AJ47:AK48"/>
    <mergeCell ref="AL47:AM48"/>
    <mergeCell ref="AN47:AO48"/>
    <mergeCell ref="AJ49:AK50"/>
    <mergeCell ref="AL49:AM50"/>
    <mergeCell ref="AN49:AO50"/>
    <mergeCell ref="AJ43:AK44"/>
    <mergeCell ref="AL43:AM44"/>
    <mergeCell ref="AN43:AO44"/>
    <mergeCell ref="AJ45:AK46"/>
    <mergeCell ref="AL45:AM46"/>
    <mergeCell ref="AN45:AO46"/>
    <mergeCell ref="P23:Q24"/>
    <mergeCell ref="L25:M26"/>
    <mergeCell ref="N25:O26"/>
    <mergeCell ref="P25:Q26"/>
    <mergeCell ref="L19:M20"/>
    <mergeCell ref="N19:O20"/>
    <mergeCell ref="P19:Q20"/>
    <mergeCell ref="L21:M22"/>
    <mergeCell ref="N21:O22"/>
    <mergeCell ref="P21:Q22"/>
    <mergeCell ref="R23:S24"/>
    <mergeCell ref="T23:U24"/>
    <mergeCell ref="V23:W24"/>
    <mergeCell ref="R25:S26"/>
    <mergeCell ref="T25:U26"/>
    <mergeCell ref="V25:W26"/>
    <mergeCell ref="R19:S20"/>
    <mergeCell ref="T19:U20"/>
    <mergeCell ref="V19:W20"/>
    <mergeCell ref="R21:S22"/>
    <mergeCell ref="T21:U22"/>
    <mergeCell ref="V21:W22"/>
    <mergeCell ref="L31:M32"/>
    <mergeCell ref="N31:O32"/>
    <mergeCell ref="P31:Q32"/>
    <mergeCell ref="L33:M34"/>
    <mergeCell ref="N33:O34"/>
    <mergeCell ref="P33:Q34"/>
    <mergeCell ref="L27:M28"/>
    <mergeCell ref="N27:O28"/>
    <mergeCell ref="P27:Q28"/>
    <mergeCell ref="L29:M30"/>
    <mergeCell ref="N29:O30"/>
    <mergeCell ref="P29:Q30"/>
    <mergeCell ref="R31:S32"/>
    <mergeCell ref="T31:U32"/>
    <mergeCell ref="V31:W32"/>
    <mergeCell ref="R33:S34"/>
    <mergeCell ref="T33:U34"/>
    <mergeCell ref="V33:W34"/>
    <mergeCell ref="R27:S28"/>
    <mergeCell ref="T27:U28"/>
    <mergeCell ref="V27:W28"/>
    <mergeCell ref="R29:S30"/>
    <mergeCell ref="T29:U30"/>
    <mergeCell ref="V29:W30"/>
    <mergeCell ref="X31:Y32"/>
    <mergeCell ref="Z31:AA32"/>
    <mergeCell ref="AB31:AC32"/>
    <mergeCell ref="X33:Y34"/>
    <mergeCell ref="Z33:AA34"/>
    <mergeCell ref="AB33:AC34"/>
    <mergeCell ref="X27:Y28"/>
    <mergeCell ref="Z27:AA28"/>
    <mergeCell ref="AB27:AC28"/>
    <mergeCell ref="X29:Y30"/>
    <mergeCell ref="Z29:AA30"/>
    <mergeCell ref="AB29:AC30"/>
    <mergeCell ref="X39:Y40"/>
    <mergeCell ref="Z39:AA40"/>
    <mergeCell ref="AB39:AC40"/>
    <mergeCell ref="X41:Y42"/>
    <mergeCell ref="Z41:AA42"/>
    <mergeCell ref="AB41:AC42"/>
    <mergeCell ref="X35:Y36"/>
    <mergeCell ref="Z35:AA36"/>
    <mergeCell ref="AB35:AC36"/>
    <mergeCell ref="X37:Y38"/>
    <mergeCell ref="Z37:AA38"/>
    <mergeCell ref="AB37:AC38"/>
    <mergeCell ref="R39:S40"/>
    <mergeCell ref="T39:U40"/>
    <mergeCell ref="V39:W40"/>
    <mergeCell ref="R41:S42"/>
    <mergeCell ref="T41:U42"/>
    <mergeCell ref="V41:W42"/>
    <mergeCell ref="R35:S36"/>
    <mergeCell ref="T35:U36"/>
    <mergeCell ref="V35:W36"/>
    <mergeCell ref="R37:S38"/>
    <mergeCell ref="T37:U38"/>
    <mergeCell ref="V37:W38"/>
    <mergeCell ref="X47:Y48"/>
    <mergeCell ref="Z47:AA48"/>
    <mergeCell ref="AB47:AC48"/>
    <mergeCell ref="X49:Y50"/>
    <mergeCell ref="Z49:AA50"/>
    <mergeCell ref="AB49:AC50"/>
    <mergeCell ref="X43:Y44"/>
    <mergeCell ref="Z43:AA44"/>
    <mergeCell ref="AB43:AC44"/>
    <mergeCell ref="X45:Y46"/>
    <mergeCell ref="Z45:AA46"/>
    <mergeCell ref="AB45:AC46"/>
    <mergeCell ref="N45:O46"/>
    <mergeCell ref="P45:Q46"/>
    <mergeCell ref="L39:M40"/>
    <mergeCell ref="N39:O40"/>
    <mergeCell ref="P39:Q40"/>
    <mergeCell ref="L41:M42"/>
    <mergeCell ref="N41:O42"/>
    <mergeCell ref="P41:Q42"/>
    <mergeCell ref="L35:M36"/>
    <mergeCell ref="N35:O36"/>
    <mergeCell ref="P35:Q36"/>
    <mergeCell ref="L37:M38"/>
    <mergeCell ref="N37:O38"/>
    <mergeCell ref="P37:Q38"/>
    <mergeCell ref="A8:C8"/>
    <mergeCell ref="D7:K9"/>
    <mergeCell ref="R47:S48"/>
    <mergeCell ref="T47:U48"/>
    <mergeCell ref="V47:W48"/>
    <mergeCell ref="R49:S50"/>
    <mergeCell ref="T49:U50"/>
    <mergeCell ref="V49:W50"/>
    <mergeCell ref="R43:S44"/>
    <mergeCell ref="T43:U44"/>
    <mergeCell ref="V43:W44"/>
    <mergeCell ref="R45:S46"/>
    <mergeCell ref="T45:U46"/>
    <mergeCell ref="V45:W46"/>
    <mergeCell ref="L47:M48"/>
    <mergeCell ref="N47:O48"/>
    <mergeCell ref="P47:Q48"/>
    <mergeCell ref="L49:M50"/>
    <mergeCell ref="N49:O50"/>
    <mergeCell ref="P49:Q50"/>
    <mergeCell ref="L43:M44"/>
    <mergeCell ref="N43:O44"/>
    <mergeCell ref="P43:Q44"/>
    <mergeCell ref="L45:M46"/>
  </mergeCell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N254"/>
  <sheetViews>
    <sheetView showGridLines="0" zoomScale="60" zoomScaleNormal="60" workbookViewId="0">
      <pane ySplit="7" topLeftCell="A37" activePane="bottomLeft" state="frozen"/>
      <selection pane="bottomLeft"/>
    </sheetView>
  </sheetViews>
  <sheetFormatPr baseColWidth="10" defaultColWidth="11.42578125" defaultRowHeight="15" x14ac:dyDescent="0.25"/>
  <cols>
    <col min="3" max="10" width="5.7109375" customWidth="1"/>
    <col min="11" max="11" width="13.28515625" customWidth="1"/>
    <col min="12" max="12" width="12" customWidth="1"/>
    <col min="13" max="13" width="11.140625" customWidth="1"/>
    <col min="14" max="14" width="9.5703125" customWidth="1"/>
    <col min="15" max="15" width="5.7109375" customWidth="1"/>
    <col min="16" max="16" width="10.42578125" customWidth="1"/>
    <col min="17" max="19" width="5.7109375" customWidth="1"/>
    <col min="20" max="20" width="6.7109375" customWidth="1"/>
    <col min="21" max="24" width="5.7109375" customWidth="1"/>
    <col min="25" max="25" width="8.42578125" customWidth="1"/>
    <col min="26" max="27" width="5.7109375" customWidth="1"/>
    <col min="28" max="29" width="10.7109375" customWidth="1"/>
    <col min="30" max="30" width="7.42578125" customWidth="1"/>
    <col min="31" max="34" width="5.7109375" customWidth="1"/>
    <col min="35" max="35" width="8.42578125" customWidth="1"/>
    <col min="36" max="40" width="5.7109375" customWidth="1"/>
    <col min="42" max="47" width="5.7109375" customWidth="1"/>
  </cols>
  <sheetData>
    <row r="1" spans="1:92" ht="15.75" thickBot="1" x14ac:dyDescent="0.3"/>
    <row r="2" spans="1:92" x14ac:dyDescent="0.25">
      <c r="C2" s="455" t="s">
        <v>273</v>
      </c>
      <c r="D2" s="456"/>
      <c r="E2" s="456"/>
      <c r="F2" s="456"/>
      <c r="G2" s="456"/>
      <c r="H2" s="456"/>
      <c r="I2" s="456"/>
      <c r="J2" s="457"/>
      <c r="K2" s="446" t="s">
        <v>1</v>
      </c>
      <c r="L2" s="447"/>
      <c r="M2" s="447"/>
      <c r="N2" s="447"/>
      <c r="O2" s="447"/>
      <c r="P2" s="447"/>
      <c r="Q2" s="447"/>
      <c r="R2" s="447"/>
      <c r="S2" s="447"/>
      <c r="T2" s="447"/>
      <c r="U2" s="447"/>
      <c r="V2" s="447"/>
      <c r="W2" s="447"/>
      <c r="X2" s="447"/>
      <c r="Y2" s="447"/>
      <c r="Z2" s="447"/>
      <c r="AA2" s="447"/>
      <c r="AB2" s="447"/>
      <c r="AC2" s="447"/>
      <c r="AD2" s="447"/>
      <c r="AE2" s="447"/>
      <c r="AF2" s="447"/>
      <c r="AG2" s="447"/>
      <c r="AH2" s="447"/>
      <c r="AI2" s="447"/>
      <c r="AJ2" s="447"/>
      <c r="AK2" s="447"/>
      <c r="AL2" s="447"/>
      <c r="AM2" s="447"/>
      <c r="AN2" s="448"/>
      <c r="AO2" s="280" t="s">
        <v>10</v>
      </c>
      <c r="AP2" s="443"/>
      <c r="AQ2" s="443"/>
      <c r="AR2" s="443"/>
      <c r="AS2" s="443"/>
      <c r="AT2" s="443"/>
      <c r="AU2" s="269"/>
    </row>
    <row r="3" spans="1:92" x14ac:dyDescent="0.25">
      <c r="C3" s="458"/>
      <c r="D3" s="459"/>
      <c r="E3" s="459"/>
      <c r="F3" s="459"/>
      <c r="G3" s="459"/>
      <c r="H3" s="459"/>
      <c r="I3" s="459"/>
      <c r="J3" s="460"/>
      <c r="K3" s="449"/>
      <c r="L3" s="450"/>
      <c r="M3" s="450"/>
      <c r="N3" s="450"/>
      <c r="O3" s="450"/>
      <c r="P3" s="450"/>
      <c r="Q3" s="450"/>
      <c r="R3" s="450"/>
      <c r="S3" s="450"/>
      <c r="T3" s="450"/>
      <c r="U3" s="450"/>
      <c r="V3" s="450"/>
      <c r="W3" s="450"/>
      <c r="X3" s="450"/>
      <c r="Y3" s="450"/>
      <c r="Z3" s="450"/>
      <c r="AA3" s="450"/>
      <c r="AB3" s="450"/>
      <c r="AC3" s="450"/>
      <c r="AD3" s="450"/>
      <c r="AE3" s="450"/>
      <c r="AF3" s="450"/>
      <c r="AG3" s="450"/>
      <c r="AH3" s="450"/>
      <c r="AI3" s="450"/>
      <c r="AJ3" s="450"/>
      <c r="AK3" s="450"/>
      <c r="AL3" s="450"/>
      <c r="AM3" s="450"/>
      <c r="AN3" s="451"/>
      <c r="AO3" s="281" t="s">
        <v>4</v>
      </c>
      <c r="AP3" s="444"/>
      <c r="AQ3" s="444"/>
      <c r="AR3" s="444"/>
      <c r="AS3" s="444"/>
      <c r="AT3" s="444"/>
      <c r="AU3" s="271"/>
    </row>
    <row r="4" spans="1:92" x14ac:dyDescent="0.25">
      <c r="C4" s="458"/>
      <c r="D4" s="459"/>
      <c r="E4" s="459"/>
      <c r="F4" s="459"/>
      <c r="G4" s="459"/>
      <c r="H4" s="459"/>
      <c r="I4" s="459"/>
      <c r="J4" s="460"/>
      <c r="K4" s="449"/>
      <c r="L4" s="450"/>
      <c r="M4" s="450"/>
      <c r="N4" s="450"/>
      <c r="O4" s="450"/>
      <c r="P4" s="450"/>
      <c r="Q4" s="450"/>
      <c r="R4" s="450"/>
      <c r="S4" s="450"/>
      <c r="T4" s="450"/>
      <c r="U4" s="450"/>
      <c r="V4" s="450"/>
      <c r="W4" s="450"/>
      <c r="X4" s="450"/>
      <c r="Y4" s="450"/>
      <c r="Z4" s="450"/>
      <c r="AA4" s="450"/>
      <c r="AB4" s="450"/>
      <c r="AC4" s="450"/>
      <c r="AD4" s="450"/>
      <c r="AE4" s="450"/>
      <c r="AF4" s="450"/>
      <c r="AG4" s="450"/>
      <c r="AH4" s="450"/>
      <c r="AI4" s="450"/>
      <c r="AJ4" s="450"/>
      <c r="AK4" s="450"/>
      <c r="AL4" s="450"/>
      <c r="AM4" s="450"/>
      <c r="AN4" s="451"/>
      <c r="AO4" s="281" t="s">
        <v>5</v>
      </c>
      <c r="AP4" s="444" t="s">
        <v>275</v>
      </c>
      <c r="AQ4" s="444"/>
      <c r="AR4" s="444"/>
      <c r="AS4" s="444"/>
      <c r="AT4" s="444"/>
      <c r="AU4" s="271"/>
    </row>
    <row r="5" spans="1:92" ht="15.75" thickBot="1" x14ac:dyDescent="0.3">
      <c r="C5" s="461"/>
      <c r="D5" s="462"/>
      <c r="E5" s="462"/>
      <c r="F5" s="462"/>
      <c r="G5" s="462"/>
      <c r="H5" s="462"/>
      <c r="I5" s="462"/>
      <c r="J5" s="463"/>
      <c r="K5" s="452"/>
      <c r="L5" s="453"/>
      <c r="M5" s="453"/>
      <c r="N5" s="453"/>
      <c r="O5" s="453"/>
      <c r="P5" s="453"/>
      <c r="Q5" s="453"/>
      <c r="R5" s="453"/>
      <c r="S5" s="453"/>
      <c r="T5" s="453"/>
      <c r="U5" s="453"/>
      <c r="V5" s="453"/>
      <c r="W5" s="453"/>
      <c r="X5" s="453"/>
      <c r="Y5" s="453"/>
      <c r="Z5" s="453"/>
      <c r="AA5" s="453"/>
      <c r="AB5" s="453"/>
      <c r="AC5" s="453"/>
      <c r="AD5" s="453"/>
      <c r="AE5" s="453"/>
      <c r="AF5" s="453"/>
      <c r="AG5" s="453"/>
      <c r="AH5" s="453"/>
      <c r="AI5" s="453"/>
      <c r="AJ5" s="453"/>
      <c r="AK5" s="453"/>
      <c r="AL5" s="453"/>
      <c r="AM5" s="453"/>
      <c r="AN5" s="454"/>
      <c r="AO5" s="282" t="s">
        <v>6</v>
      </c>
      <c r="AP5" s="445" t="s">
        <v>6</v>
      </c>
      <c r="AQ5" s="445"/>
      <c r="AR5" s="445"/>
      <c r="AS5" s="445"/>
      <c r="AT5" s="445"/>
      <c r="AU5" s="273"/>
    </row>
    <row r="7" spans="1:92" x14ac:dyDescent="0.25">
      <c r="B7" s="69"/>
      <c r="C7" s="69"/>
      <c r="D7" s="69"/>
      <c r="E7" s="69"/>
      <c r="F7" s="69"/>
      <c r="G7" s="69"/>
      <c r="H7" s="69"/>
      <c r="I7" s="69"/>
      <c r="J7" s="69"/>
      <c r="K7" s="69"/>
      <c r="L7" s="69"/>
      <c r="M7" s="69"/>
      <c r="N7" s="69"/>
      <c r="O7" s="69"/>
      <c r="P7" s="69"/>
      <c r="Q7" s="69"/>
      <c r="R7" s="69"/>
      <c r="S7" s="69"/>
      <c r="T7" s="69"/>
      <c r="U7" s="69"/>
      <c r="V7" s="69"/>
      <c r="W7" s="69"/>
      <c r="X7" s="69"/>
      <c r="Y7" s="69"/>
      <c r="Z7" s="69"/>
      <c r="AA7" s="69"/>
      <c r="AB7" s="69"/>
      <c r="AC7" s="69"/>
      <c r="AD7" s="69"/>
      <c r="AE7" s="69"/>
      <c r="AF7" s="69"/>
      <c r="AG7" s="69"/>
      <c r="AH7" s="69"/>
      <c r="AI7" s="69"/>
      <c r="AJ7" s="69"/>
      <c r="AK7" s="69"/>
      <c r="AL7" s="69"/>
      <c r="AM7" s="69"/>
      <c r="AN7" s="69"/>
      <c r="AO7" s="69"/>
      <c r="AP7" s="69"/>
      <c r="AQ7" s="69"/>
      <c r="AR7" s="69"/>
      <c r="AS7" s="69"/>
      <c r="AT7" s="69"/>
      <c r="AU7" s="69"/>
      <c r="AV7" s="69"/>
      <c r="AW7" s="69"/>
      <c r="AX7" s="69"/>
      <c r="AY7" s="69"/>
      <c r="AZ7" s="69"/>
      <c r="BA7" s="69"/>
      <c r="BB7" s="69"/>
      <c r="BC7" s="69"/>
      <c r="BD7" s="69"/>
      <c r="BE7" s="69"/>
      <c r="BF7" s="69"/>
      <c r="BG7" s="69"/>
      <c r="BH7" s="69"/>
      <c r="BI7" s="69"/>
      <c r="BJ7" s="69"/>
      <c r="BK7" s="69"/>
      <c r="BL7" s="69"/>
      <c r="BM7" s="69"/>
      <c r="BN7" s="69"/>
      <c r="BO7" s="69"/>
      <c r="BP7" s="69"/>
      <c r="BQ7" s="69"/>
      <c r="BR7" s="69"/>
      <c r="BS7" s="69"/>
      <c r="BT7" s="69"/>
      <c r="BU7" s="69"/>
      <c r="BV7" s="69"/>
      <c r="BW7" s="69"/>
      <c r="BX7" s="69"/>
      <c r="BY7" s="69"/>
      <c r="BZ7" s="69"/>
      <c r="CA7" s="69"/>
      <c r="CB7" s="69"/>
      <c r="CC7" s="69"/>
      <c r="CD7" s="69"/>
      <c r="CE7" s="69"/>
      <c r="CF7" s="69"/>
      <c r="CG7" s="69"/>
      <c r="CH7" s="69"/>
      <c r="CI7" s="69"/>
      <c r="CJ7" s="69"/>
      <c r="CK7" s="69"/>
      <c r="CL7" s="69"/>
      <c r="CM7" s="69"/>
      <c r="CN7" s="69"/>
    </row>
    <row r="8" spans="1:92" ht="18" customHeight="1" x14ac:dyDescent="0.25">
      <c r="A8" s="503" t="s">
        <v>11</v>
      </c>
      <c r="B8" s="503"/>
      <c r="C8" s="533" t="s">
        <v>293</v>
      </c>
      <c r="D8" s="534"/>
      <c r="E8" s="534"/>
      <c r="F8" s="534"/>
      <c r="G8" s="534"/>
      <c r="H8" s="534"/>
      <c r="I8" s="534"/>
      <c r="J8" s="534"/>
      <c r="K8" s="535" t="s">
        <v>59</v>
      </c>
      <c r="L8" s="535"/>
      <c r="M8" s="535"/>
      <c r="N8" s="535"/>
      <c r="O8" s="535"/>
      <c r="P8" s="535"/>
      <c r="Q8" s="535"/>
      <c r="R8" s="535"/>
      <c r="S8" s="535"/>
      <c r="T8" s="535"/>
      <c r="U8" s="535"/>
      <c r="V8" s="535"/>
      <c r="W8" s="535"/>
      <c r="X8" s="535"/>
      <c r="Y8" s="535"/>
      <c r="Z8" s="535"/>
      <c r="AA8" s="535"/>
      <c r="AB8" s="535"/>
      <c r="AC8" s="535"/>
      <c r="AD8" s="535"/>
      <c r="AE8" s="535"/>
      <c r="AF8" s="535"/>
      <c r="AG8" s="535"/>
      <c r="AH8" s="535"/>
      <c r="AI8" s="535"/>
      <c r="AJ8" s="535"/>
      <c r="AK8" s="535"/>
      <c r="AL8" s="535"/>
      <c r="AM8" s="535"/>
      <c r="AN8" s="535"/>
      <c r="AO8" s="69"/>
      <c r="AP8" s="69"/>
      <c r="AQ8" s="69"/>
      <c r="AR8" s="69"/>
      <c r="AS8" s="69"/>
      <c r="AT8" s="69"/>
      <c r="AU8" s="69"/>
      <c r="AV8" s="69"/>
      <c r="AW8" s="69"/>
      <c r="AX8" s="69"/>
      <c r="AY8" s="69"/>
      <c r="AZ8" s="69"/>
      <c r="BA8" s="69"/>
      <c r="BB8" s="69"/>
      <c r="BC8" s="69"/>
      <c r="BD8" s="69"/>
      <c r="BE8" s="69"/>
      <c r="BF8" s="69"/>
      <c r="BG8" s="69"/>
      <c r="BH8" s="69"/>
      <c r="BI8" s="69"/>
      <c r="BJ8" s="69"/>
      <c r="BK8" s="69"/>
      <c r="BL8" s="69"/>
      <c r="BM8" s="69"/>
      <c r="BN8" s="69"/>
      <c r="BO8" s="69"/>
      <c r="BP8" s="69"/>
      <c r="BQ8" s="69"/>
      <c r="BR8" s="69"/>
      <c r="BS8" s="69"/>
      <c r="BT8" s="69"/>
      <c r="BU8" s="69"/>
      <c r="BV8" s="69"/>
      <c r="BW8" s="69"/>
      <c r="BX8" s="69"/>
      <c r="BY8" s="69"/>
      <c r="BZ8" s="69"/>
      <c r="CA8" s="69"/>
      <c r="CB8" s="69"/>
      <c r="CC8" s="69"/>
      <c r="CD8" s="69"/>
      <c r="CE8" s="69"/>
      <c r="CF8" s="69"/>
      <c r="CG8" s="69"/>
      <c r="CH8" s="69"/>
      <c r="CI8" s="69"/>
      <c r="CJ8" s="69"/>
      <c r="CK8" s="69"/>
      <c r="CL8" s="69"/>
      <c r="CM8" s="69"/>
      <c r="CN8" s="69"/>
    </row>
    <row r="9" spans="1:92" ht="18.75" customHeight="1" x14ac:dyDescent="0.25">
      <c r="B9" s="69"/>
      <c r="C9" s="534"/>
      <c r="D9" s="534"/>
      <c r="E9" s="534"/>
      <c r="F9" s="534"/>
      <c r="G9" s="534"/>
      <c r="H9" s="534"/>
      <c r="I9" s="534"/>
      <c r="J9" s="534"/>
      <c r="K9" s="535"/>
      <c r="L9" s="535"/>
      <c r="M9" s="535"/>
      <c r="N9" s="535"/>
      <c r="O9" s="535"/>
      <c r="P9" s="535"/>
      <c r="Q9" s="535"/>
      <c r="R9" s="535"/>
      <c r="S9" s="535"/>
      <c r="T9" s="535"/>
      <c r="U9" s="535"/>
      <c r="V9" s="535"/>
      <c r="W9" s="535"/>
      <c r="X9" s="535"/>
      <c r="Y9" s="535"/>
      <c r="Z9" s="535"/>
      <c r="AA9" s="535"/>
      <c r="AB9" s="535"/>
      <c r="AC9" s="535"/>
      <c r="AD9" s="535"/>
      <c r="AE9" s="535"/>
      <c r="AF9" s="535"/>
      <c r="AG9" s="535"/>
      <c r="AH9" s="535"/>
      <c r="AI9" s="535"/>
      <c r="AJ9" s="535"/>
      <c r="AK9" s="535"/>
      <c r="AL9" s="535"/>
      <c r="AM9" s="535"/>
      <c r="AN9" s="535"/>
      <c r="AO9" s="69"/>
      <c r="AP9" s="69"/>
      <c r="AQ9" s="69"/>
      <c r="AR9" s="69"/>
      <c r="AS9" s="69"/>
      <c r="AT9" s="69"/>
      <c r="AU9" s="69"/>
      <c r="AV9" s="69"/>
      <c r="AW9" s="69"/>
      <c r="AX9" s="69"/>
      <c r="AY9" s="69"/>
      <c r="AZ9" s="69"/>
      <c r="BA9" s="69"/>
      <c r="BB9" s="69"/>
      <c r="BC9" s="69"/>
      <c r="BD9" s="69"/>
      <c r="BE9" s="69"/>
      <c r="BF9" s="69"/>
      <c r="BG9" s="69"/>
      <c r="BH9" s="69"/>
      <c r="BI9" s="69"/>
      <c r="BJ9" s="69"/>
      <c r="BK9" s="69"/>
      <c r="BL9" s="69"/>
      <c r="BM9" s="69"/>
      <c r="BN9" s="69"/>
      <c r="BO9" s="69"/>
      <c r="BP9" s="69"/>
      <c r="BQ9" s="69"/>
      <c r="BR9" s="69"/>
      <c r="BS9" s="69"/>
      <c r="BT9" s="69"/>
      <c r="BU9" s="69"/>
      <c r="BV9" s="69"/>
      <c r="BW9" s="69"/>
      <c r="BX9" s="69"/>
      <c r="BY9" s="69"/>
      <c r="BZ9" s="69"/>
      <c r="CA9" s="69"/>
      <c r="CB9" s="69"/>
      <c r="CC9" s="69"/>
      <c r="CD9" s="69"/>
      <c r="CE9" s="69"/>
      <c r="CF9" s="69"/>
      <c r="CG9" s="69"/>
      <c r="CH9" s="69"/>
      <c r="CI9" s="69"/>
      <c r="CJ9" s="69"/>
      <c r="CK9" s="69"/>
      <c r="CL9" s="69"/>
      <c r="CM9" s="69"/>
      <c r="CN9" s="69"/>
    </row>
    <row r="10" spans="1:92" ht="15" customHeight="1" x14ac:dyDescent="0.25">
      <c r="B10" s="69"/>
      <c r="C10" s="534"/>
      <c r="D10" s="534"/>
      <c r="E10" s="534"/>
      <c r="F10" s="534"/>
      <c r="G10" s="534"/>
      <c r="H10" s="534"/>
      <c r="I10" s="534"/>
      <c r="J10" s="534"/>
      <c r="K10" s="535"/>
      <c r="L10" s="535"/>
      <c r="M10" s="535"/>
      <c r="N10" s="535"/>
      <c r="O10" s="535"/>
      <c r="P10" s="535"/>
      <c r="Q10" s="535"/>
      <c r="R10" s="535"/>
      <c r="S10" s="535"/>
      <c r="T10" s="535"/>
      <c r="U10" s="535"/>
      <c r="V10" s="535"/>
      <c r="W10" s="535"/>
      <c r="X10" s="535"/>
      <c r="Y10" s="535"/>
      <c r="Z10" s="535"/>
      <c r="AA10" s="535"/>
      <c r="AB10" s="535"/>
      <c r="AC10" s="535"/>
      <c r="AD10" s="535"/>
      <c r="AE10" s="535"/>
      <c r="AF10" s="535"/>
      <c r="AG10" s="535"/>
      <c r="AH10" s="535"/>
      <c r="AI10" s="535"/>
      <c r="AJ10" s="535"/>
      <c r="AK10" s="535"/>
      <c r="AL10" s="535"/>
      <c r="AM10" s="535"/>
      <c r="AN10" s="535"/>
      <c r="AO10" s="69"/>
      <c r="AP10" s="69"/>
      <c r="AQ10" s="69"/>
      <c r="AR10" s="69"/>
      <c r="AS10" s="69"/>
      <c r="AT10" s="69"/>
      <c r="AU10" s="69"/>
      <c r="AV10" s="69"/>
      <c r="AW10" s="69"/>
      <c r="AX10" s="69"/>
      <c r="AY10" s="69"/>
      <c r="AZ10" s="69"/>
      <c r="BA10" s="69"/>
      <c r="BB10" s="69"/>
      <c r="BC10" s="69"/>
      <c r="BD10" s="69"/>
      <c r="BE10" s="69"/>
      <c r="BF10" s="69"/>
      <c r="BG10" s="69"/>
      <c r="BH10" s="69"/>
      <c r="BI10" s="69"/>
      <c r="BJ10" s="69"/>
      <c r="BK10" s="69"/>
      <c r="BL10" s="69"/>
      <c r="BM10" s="69"/>
      <c r="BN10" s="69"/>
      <c r="BO10" s="69"/>
      <c r="BP10" s="69"/>
      <c r="BQ10" s="69"/>
      <c r="BR10" s="69"/>
      <c r="BS10" s="69"/>
      <c r="BT10" s="69"/>
      <c r="BU10" s="69"/>
      <c r="BV10" s="69"/>
      <c r="BW10" s="69"/>
      <c r="BX10" s="69"/>
      <c r="BY10" s="69"/>
      <c r="BZ10" s="69"/>
      <c r="CA10" s="69"/>
      <c r="CB10" s="69"/>
      <c r="CC10" s="69"/>
      <c r="CD10" s="69"/>
      <c r="CE10" s="69"/>
      <c r="CF10" s="69"/>
      <c r="CG10" s="69"/>
      <c r="CH10" s="69"/>
      <c r="CI10" s="69"/>
      <c r="CJ10" s="69"/>
      <c r="CK10" s="69"/>
      <c r="CL10" s="69"/>
      <c r="CM10" s="69"/>
      <c r="CN10" s="69"/>
    </row>
    <row r="11" spans="1:92" ht="15.75" thickBot="1" x14ac:dyDescent="0.3">
      <c r="B11" s="69"/>
      <c r="C11" s="69"/>
      <c r="D11" s="69"/>
      <c r="E11" s="69"/>
      <c r="F11" s="69"/>
      <c r="G11" s="69"/>
      <c r="H11" s="69"/>
      <c r="I11" s="69"/>
      <c r="J11" s="69"/>
      <c r="K11" s="69"/>
      <c r="L11" s="69"/>
      <c r="M11" s="69"/>
      <c r="N11" s="69"/>
      <c r="O11" s="69"/>
      <c r="P11" s="69"/>
      <c r="Q11" s="69"/>
      <c r="R11" s="69"/>
      <c r="S11" s="69"/>
      <c r="T11" s="69"/>
      <c r="U11" s="69"/>
      <c r="V11" s="69"/>
      <c r="W11" s="69"/>
      <c r="X11" s="69"/>
      <c r="Y11" s="69"/>
      <c r="Z11" s="69"/>
      <c r="AA11" s="69"/>
      <c r="AB11" s="69"/>
      <c r="AC11" s="69"/>
      <c r="AD11" s="69"/>
      <c r="AE11" s="69"/>
      <c r="AF11" s="69"/>
      <c r="AG11" s="69"/>
      <c r="AH11" s="69"/>
      <c r="AI11" s="69"/>
      <c r="AJ11" s="69"/>
      <c r="AK11" s="69"/>
      <c r="AL11" s="69"/>
      <c r="AM11" s="69"/>
      <c r="AN11" s="69"/>
      <c r="AO11" s="69"/>
      <c r="AP11" s="69"/>
      <c r="AQ11" s="69"/>
      <c r="AR11" s="69"/>
      <c r="AS11" s="69"/>
      <c r="AT11" s="69"/>
      <c r="AU11" s="69"/>
      <c r="AV11" s="69"/>
      <c r="AW11" s="69"/>
      <c r="AX11" s="69"/>
      <c r="AY11" s="69"/>
      <c r="AZ11" s="69"/>
      <c r="BA11" s="69"/>
      <c r="BB11" s="69"/>
      <c r="BC11" s="69"/>
      <c r="BD11" s="69"/>
      <c r="BE11" s="69"/>
      <c r="BF11" s="69"/>
      <c r="BG11" s="69"/>
      <c r="BH11" s="69"/>
      <c r="BI11" s="69"/>
      <c r="BJ11" s="69"/>
      <c r="BK11" s="69"/>
      <c r="BL11" s="69"/>
      <c r="BM11" s="69"/>
      <c r="BN11" s="69"/>
      <c r="BO11" s="69"/>
      <c r="BP11" s="69"/>
      <c r="BQ11" s="69"/>
      <c r="BR11" s="69"/>
      <c r="BS11" s="69"/>
      <c r="BT11" s="69"/>
      <c r="BU11" s="69"/>
      <c r="BV11" s="69"/>
    </row>
    <row r="12" spans="1:92" ht="15" customHeight="1" x14ac:dyDescent="0.25">
      <c r="B12" s="69"/>
      <c r="C12" s="464" t="s">
        <v>277</v>
      </c>
      <c r="D12" s="464"/>
      <c r="E12" s="465"/>
      <c r="F12" s="504" t="s">
        <v>278</v>
      </c>
      <c r="G12" s="505"/>
      <c r="H12" s="505"/>
      <c r="I12" s="505"/>
      <c r="J12" s="505"/>
      <c r="K12" s="32" t="str">
        <f>IF(AND('Mapa final'!$AL$15="Muy Alta",'Mapa final'!$AN$15="Leve"),CONCATENATE("R2C",'Mapa final'!$U$15),"")</f>
        <v/>
      </c>
      <c r="L12" s="33" t="str">
        <f>IF(AND('Mapa final'!$AL$16="Muy Alta",'Mapa final'!$AN$16="Leve"),CONCATENATE("R2C",'Mapa final'!$U$16),"")</f>
        <v/>
      </c>
      <c r="M12" s="33" t="str">
        <f>IF(AND('Mapa final'!$AL$23="Muy Alta",'Mapa final'!$AN$23="Leve"),CONCATENATE("R2C",'Mapa final'!$U$23),"")</f>
        <v/>
      </c>
      <c r="N12" s="33" t="str">
        <f>IF(AND('Mapa final'!$AL$24="Muy Alta",'Mapa final'!$AN$24="Leve"),CONCATENATE("R2C",'Mapa final'!$U$24),"")</f>
        <v/>
      </c>
      <c r="O12" s="33" t="str">
        <f>IF(AND('Mapa final'!$AL$25="Muy Alta",'Mapa final'!$AN$25="Leve"),CONCATENATE("R2C",'Mapa final'!$U$25),"")</f>
        <v/>
      </c>
      <c r="P12" s="34" t="str">
        <f>IF(AND('Mapa final'!$AL$18="Muy Alta",'Mapa final'!$AN$18="Leve"),CONCATENATE("R2C",'Mapa final'!$U$18),"")</f>
        <v/>
      </c>
      <c r="Q12" s="32" t="str">
        <f>IF(AND('Mapa final'!$AL$15="Muy Alta",'Mapa final'!$AN$15="Menor"),CONCATENATE("R2C",'Mapa final'!$U$15),"")</f>
        <v/>
      </c>
      <c r="R12" s="33" t="str">
        <f>IF(AND('Mapa final'!$AL$16="Muy Alta",'Mapa final'!$AN$16="Menore"),CONCATENATE("R2C",'Mapa final'!$U$16),"")</f>
        <v/>
      </c>
      <c r="S12" s="33" t="str">
        <f>IF(AND('Mapa final'!$AL$23="Muy Alta",'Mapa final'!$AN$23="Menor"),CONCATENATE("R2C",'Mapa final'!$U$23),"")</f>
        <v/>
      </c>
      <c r="T12" s="33" t="str">
        <f>IF(AND('Mapa final'!$AL$24="Muy Alta",'Mapa final'!$AN$24="Menor"),CONCATENATE("R2C",'Mapa final'!$U$24),"")</f>
        <v/>
      </c>
      <c r="U12" s="33" t="str">
        <f>IF(AND('Mapa final'!$AL$25="Muy Alta",'Mapa final'!$AN$25="Menor"),CONCATENATE("R2C",'Mapa final'!$U$25),"")</f>
        <v/>
      </c>
      <c r="V12" s="34" t="str">
        <f>IF(AND('Mapa final'!$AL$18="Muy Alta",'Mapa final'!$AN$18="Menor"),CONCATENATE("R2C",'Mapa final'!$U$18),"")</f>
        <v/>
      </c>
      <c r="W12" s="32" t="str">
        <f>IF(AND('Mapa final'!$AL$15="Muy Alta",'Mapa final'!$AN$15="Moderado"),CONCATENATE("R2C",'Mapa final'!$U$15),"")</f>
        <v/>
      </c>
      <c r="X12" s="33" t="str">
        <f>IF(AND('Mapa final'!$AL$16="Muy Alta",'Mapa final'!$AN$16="Moderado"),CONCATENATE("R2C",'Mapa final'!$U$16),"")</f>
        <v/>
      </c>
      <c r="Y12" s="33"/>
      <c r="Z12" s="33" t="str">
        <f>IF(AND('Mapa final'!$AL$17="Muy Alta",'Mapa final'!$AN$17="Moderado"),CONCATENATE("R2C",'Mapa final'!$U$17),"")</f>
        <v/>
      </c>
      <c r="AA12" s="33" t="str">
        <f>IF(AND('Mapa final'!$AL$31="Muy Alta",'Mapa final'!$AN$31="Moderado"),CONCATENATE("R2C",'Mapa final'!$U$31),"")</f>
        <v/>
      </c>
      <c r="AB12" s="34" t="str">
        <f>IF(AND('Mapa final'!$AL$18="Muy Alta",'Mapa final'!$AN$18="Moderado"),CONCATENATE("R2C",'Mapa final'!$U$18),"")</f>
        <v/>
      </c>
      <c r="AC12" s="32" t="str">
        <f>IF(AND('Mapa final'!$AL$15="Muy Alta",'Mapa final'!$AN$15="Mayor"),CONCATENATE("R2C",'Mapa final'!$U$15),"")</f>
        <v/>
      </c>
      <c r="AD12" s="33" t="str">
        <f>IF(AND('Mapa final'!$AL$16="Muy Alta",'Mapa final'!$AN$16="Mayor"),CONCATENATE("R2C",'Mapa final'!$U$16),"")</f>
        <v/>
      </c>
      <c r="AE12" s="33" t="str">
        <f>IF(AND('Mapa final'!$AL$29="Muy Alta",'Mapa final'!$AN$29="Mayor"),CONCATENATE("R2C",'Mapa final'!$U$29),"")</f>
        <v/>
      </c>
      <c r="AF12" s="33" t="str">
        <f>IF(AND('Mapa final'!$AL$30="Muy Alta",'Mapa final'!$AN$30="Mayor"),CONCATENATE("R2C",'Mapa final'!$U$30),"")</f>
        <v/>
      </c>
      <c r="AG12" s="33" t="str">
        <f>IF(AND('Mapa final'!$AL$31="Muy Alta",'Mapa final'!$AN$31="Mayor"),CONCATENATE("R2C",'Mapa final'!$U$31),"")</f>
        <v/>
      </c>
      <c r="AH12" s="34" t="str">
        <f>IF(AND('Mapa final'!$AL$32="Muy Alta",'Mapa final'!$AN$32="Mayor"),CONCATENATE("R2C",'Mapa final'!$U$32),"")</f>
        <v/>
      </c>
      <c r="AI12" s="35" t="str">
        <f>IF(AND('Mapa final'!$AL$15="Muy Alta",'Mapa final'!$AN$15="Catastrófico"),CONCATENATE("R2C",'Mapa final'!$U$15),"")</f>
        <v/>
      </c>
      <c r="AJ12" s="36" t="str">
        <f>IF(AND('Mapa final'!$AL$28="Muy Alta",'Mapa final'!$AN$28="Catastrófico"),CONCATENATE("R2C",'Mapa final'!$U$28),"")</f>
        <v/>
      </c>
      <c r="AK12" s="36" t="str">
        <f>IF(AND('Mapa final'!$AL$29="Muy Alta",'Mapa final'!$AN$29="Catastrófico"),CONCATENATE("R2C",'Mapa final'!$U$29),"")</f>
        <v/>
      </c>
      <c r="AL12" s="36" t="str">
        <f>IF(AND('Mapa final'!$AL$30="Muy Alta",'Mapa final'!$AN$30="Catastrófico"),CONCATENATE("R2C",'Mapa final'!$U$30),"")</f>
        <v/>
      </c>
      <c r="AM12" s="36" t="str">
        <f>IF(AND('Mapa final'!$AL$31="Muy Alta",'Mapa final'!$AN$31="Catastrófico"),CONCATENATE("R2C",'Mapa final'!$U$31),"")</f>
        <v/>
      </c>
      <c r="AN12" s="37" t="str">
        <f>IF(AND('Mapa final'!$AL$32="Muy Alta",'Mapa final'!$AN$32="Catastrófico"),CONCATENATE("R2C",'Mapa final'!$U$32),"")</f>
        <v/>
      </c>
      <c r="AO12" s="69"/>
      <c r="AP12" s="524" t="s">
        <v>279</v>
      </c>
      <c r="AQ12" s="525"/>
      <c r="AR12" s="525"/>
      <c r="AS12" s="525"/>
      <c r="AT12" s="525"/>
      <c r="AU12" s="526"/>
      <c r="AV12" s="69"/>
      <c r="AW12" s="69"/>
      <c r="AX12" s="69"/>
      <c r="AY12" s="69"/>
      <c r="AZ12" s="69"/>
      <c r="BA12" s="69"/>
      <c r="BB12" s="69"/>
      <c r="BC12" s="69"/>
      <c r="BD12" s="69"/>
      <c r="BE12" s="69"/>
      <c r="BF12" s="69"/>
      <c r="BG12" s="69"/>
      <c r="BH12" s="69"/>
      <c r="BI12" s="69"/>
      <c r="BJ12" s="69"/>
      <c r="BK12" s="69"/>
      <c r="BL12" s="69"/>
      <c r="BM12" s="69"/>
      <c r="BN12" s="69"/>
      <c r="BO12" s="69"/>
      <c r="BP12" s="69"/>
      <c r="BQ12" s="69"/>
      <c r="BR12" s="69"/>
      <c r="BS12" s="69"/>
      <c r="BT12" s="69"/>
      <c r="BU12" s="69"/>
      <c r="BV12" s="69"/>
      <c r="BW12" s="69"/>
      <c r="BX12" s="69"/>
      <c r="BY12" s="69"/>
    </row>
    <row r="13" spans="1:92" ht="15" customHeight="1" x14ac:dyDescent="0.25">
      <c r="B13" s="69"/>
      <c r="C13" s="464"/>
      <c r="D13" s="464"/>
      <c r="E13" s="465"/>
      <c r="F13" s="507"/>
      <c r="G13" s="508"/>
      <c r="H13" s="508"/>
      <c r="I13" s="508"/>
      <c r="J13" s="508"/>
      <c r="K13" s="38" t="str">
        <f>IF(AND('Mapa final'!$AL$21="Muy Alta",'Mapa final'!$AN$21="Leve"),CONCATENATE("R2C",'Mapa final'!$U$21),"")</f>
        <v/>
      </c>
      <c r="L13" s="39" t="str">
        <f>IF(AND('Mapa final'!$AL$22="Muy Alta",'Mapa final'!$AN$22="Leve"),CONCATENATE("R2C",'Mapa final'!$U$22),"")</f>
        <v/>
      </c>
      <c r="M13" s="39" t="str">
        <f>IF(AND('Mapa final'!$AL$23="Muy Alta",'Mapa final'!$AN$23="Leve"),CONCATENATE("R2C",'Mapa final'!$U$23),"")</f>
        <v/>
      </c>
      <c r="N13" s="39" t="str">
        <f>IF(AND('Mapa final'!$AL$24="Muy Alta",'Mapa final'!$AN$24="Leve"),CONCATENATE("R2C",'Mapa final'!$U$24),"")</f>
        <v/>
      </c>
      <c r="O13" s="39" t="str">
        <f>IF(AND('Mapa final'!$AL$25="Muy Alta",'Mapa final'!$AN$25="Leve"),CONCATENATE("R2C",'Mapa final'!$U$25),"")</f>
        <v/>
      </c>
      <c r="P13" s="40" t="str">
        <f>IF(AND('Mapa final'!$AL$26="Muy Alta",'Mapa final'!$AN$26="Leve"),CONCATENATE("R2C",'Mapa final'!$U$26),"")</f>
        <v/>
      </c>
      <c r="Q13" s="38" t="str">
        <f>IF(AND('Mapa final'!$AL$21="Muy Alta",'Mapa final'!$AN$21="Menor"),CONCATENATE("R2C",'Mapa final'!$U$21),"")</f>
        <v/>
      </c>
      <c r="R13" s="39" t="str">
        <f>IF(AND('Mapa final'!$AL$22="Muy Alta",'Mapa final'!$AN$22="Menor"),CONCATENATE("R2C",'Mapa final'!$U$22),"")</f>
        <v/>
      </c>
      <c r="S13" s="39" t="str">
        <f>IF(AND('Mapa final'!$AL$23="Muy Alta",'Mapa final'!$AN$23="Menor"),CONCATENATE("R2C",'Mapa final'!$U$23),"")</f>
        <v/>
      </c>
      <c r="T13" s="39" t="str">
        <f>IF(AND('Mapa final'!$AL$24="Muy Alta",'Mapa final'!$AN$24="Menor"),CONCATENATE("R2C",'Mapa final'!$U$24),"")</f>
        <v/>
      </c>
      <c r="U13" s="39" t="str">
        <f>IF(AND('Mapa final'!$AL$25="Muy Alta",'Mapa final'!$AN$25="Menor"),CONCATENATE("R2C",'Mapa final'!$U$25),"")</f>
        <v/>
      </c>
      <c r="V13" s="40" t="str">
        <f>IF(AND('Mapa final'!$AL$26="Muy Alta",'Mapa final'!$AN$26="Menor"),CONCATENATE("R2C",'Mapa final'!$U$26),"")</f>
        <v/>
      </c>
      <c r="W13" s="38" t="str">
        <f>IF(AND('Mapa final'!$AL$21="Muy Alta",'Mapa final'!$AN$21="Moderado"),CONCATENATE("R2C",'Mapa final'!$U$21),"")</f>
        <v/>
      </c>
      <c r="X13" s="39" t="str">
        <f>IF(AND('Mapa final'!$AL$22="Muy Alta",'Mapa final'!$AN$22="Moderado"),CONCATENATE("R2C",'Mapa final'!$U$22),"")</f>
        <v/>
      </c>
      <c r="Y13" s="39" t="str">
        <f>IF(AND('Mapa final'!$AL$23="Muy Alta",'Mapa final'!$AN$23="Moderado"),CONCATENATE("R2C",'Mapa final'!$U$23),"")</f>
        <v/>
      </c>
      <c r="Z13" s="39" t="str">
        <f>IF(AND('Mapa final'!$AL$24="Muy Alta",'Mapa final'!$AN$24="Moderado"),CONCATENATE("R2C",'Mapa final'!$U$24),"")</f>
        <v/>
      </c>
      <c r="AA13" s="39" t="str">
        <f>IF(AND('Mapa final'!$AL$31="Muy Alta",'Mapa final'!$AN$31="Moderado"),CONCATENATE("R2C",'Mapa final'!$U$31),"")</f>
        <v/>
      </c>
      <c r="AB13" s="40" t="str">
        <f>IF(AND('Mapa final'!$AL$26="Muy Alta",'Mapa final'!$AN$26="Moderado"),CONCATENATE("R2C",'Mapa final'!$U$26),"")</f>
        <v/>
      </c>
      <c r="AC13" s="38" t="str">
        <f>IF(AND('Mapa final'!$AL$21="Muy Alta",'Mapa final'!$AN$21="Mayor"),CONCATENATE("R2C",'Mapa final'!$U$21),"")</f>
        <v/>
      </c>
      <c r="AD13" s="39" t="str">
        <f>IF(AND('Mapa final'!$AL$22="Muy Alta",'Mapa final'!$AN$22="Mayor"),CONCATENATE("R2C",'Mapa final'!$U$22),"")</f>
        <v/>
      </c>
      <c r="AE13" s="39" t="str">
        <f>IF(AND('Mapa final'!$AL$29="Muy Alta",'Mapa final'!$AN$29="Mayor"),CONCATENATE("R2C",'Mapa final'!$U$29),"")</f>
        <v/>
      </c>
      <c r="AF13" s="39" t="str">
        <f>IF(AND('Mapa final'!$AL$30="Muy Alta",'Mapa final'!$AN$30="Mayor"),CONCATENATE("R2C",'Mapa final'!$U$30),"")</f>
        <v/>
      </c>
      <c r="AG13" s="39" t="str">
        <f>IF(AND('Mapa final'!$AL$31="Muy Alta",'Mapa final'!$AN$31="Mayor"),CONCATENATE("R2C",'Mapa final'!$U$31),"")</f>
        <v/>
      </c>
      <c r="AH13" s="40" t="str">
        <f>IF(AND('Mapa final'!$AL$32="Muy Alta",'Mapa final'!$AN$32="Mayor"),CONCATENATE("R2C",'Mapa final'!$U$32),"")</f>
        <v/>
      </c>
      <c r="AI13" s="41" t="str">
        <f>IF(AND('Mapa final'!$AL$21="Muy Alta",'Mapa final'!$AN$21="Catastrófico"),CONCATENATE("R2C",'Mapa final'!$U$21),"")</f>
        <v/>
      </c>
      <c r="AJ13" s="42" t="str">
        <f>IF(AND('Mapa final'!$AL$34="Muy Alta",'Mapa final'!$AN$34="Catastrófico"),CONCATENATE("R2C",'Mapa final'!$U$34),"")</f>
        <v/>
      </c>
      <c r="AK13" s="42" t="str">
        <f>IF(AND('Mapa final'!$AL$35="Muy Alta",'Mapa final'!$AN$35="Catastrófico"),CONCATENATE("R2C",'Mapa final'!$U$35),"")</f>
        <v/>
      </c>
      <c r="AL13" s="42" t="str">
        <f>IF(AND('Mapa final'!$AL$36="Muy Alta",'Mapa final'!$AN$36="Catastrófico"),CONCATENATE("R2C",'Mapa final'!$U$36),"")</f>
        <v/>
      </c>
      <c r="AM13" s="42" t="str">
        <f>IF(AND('Mapa final'!$AL$37="Muy Alta",'Mapa final'!$AN$37="LCatastrófico"),CONCATENATE("R2C",'Mapa final'!$U$37),"")</f>
        <v/>
      </c>
      <c r="AN13" s="43" t="str">
        <f>IF(AND('Mapa final'!$AL$38="Muy Alta",'Mapa final'!$AN$38="Catastrófico"),CONCATENATE("R2C",'Mapa final'!$U$38),"")</f>
        <v/>
      </c>
      <c r="AO13" s="69"/>
      <c r="AP13" s="527"/>
      <c r="AQ13" s="528"/>
      <c r="AR13" s="528"/>
      <c r="AS13" s="528"/>
      <c r="AT13" s="528"/>
      <c r="AU13" s="529"/>
      <c r="AV13" s="69"/>
      <c r="AW13" s="69"/>
      <c r="AX13" s="69"/>
      <c r="AY13" s="69"/>
      <c r="AZ13" s="69"/>
      <c r="BA13" s="69"/>
      <c r="BB13" s="69"/>
      <c r="BC13" s="69"/>
      <c r="BD13" s="69"/>
      <c r="BE13" s="69"/>
      <c r="BF13" s="69"/>
      <c r="BG13" s="69"/>
      <c r="BH13" s="69"/>
      <c r="BI13" s="69"/>
      <c r="BJ13" s="69"/>
      <c r="BK13" s="69"/>
      <c r="BL13" s="69"/>
      <c r="BM13" s="69"/>
      <c r="BN13" s="69"/>
      <c r="BO13" s="69"/>
      <c r="BP13" s="69"/>
      <c r="BQ13" s="69"/>
      <c r="BR13" s="69"/>
      <c r="BS13" s="69"/>
      <c r="BT13" s="69"/>
      <c r="BU13" s="69"/>
      <c r="BV13" s="69"/>
      <c r="BW13" s="69"/>
      <c r="BX13" s="69"/>
      <c r="BY13" s="69"/>
    </row>
    <row r="14" spans="1:92" ht="15" customHeight="1" x14ac:dyDescent="0.25">
      <c r="B14" s="69"/>
      <c r="C14" s="464"/>
      <c r="D14" s="464"/>
      <c r="E14" s="465"/>
      <c r="F14" s="507"/>
      <c r="G14" s="508"/>
      <c r="H14" s="508"/>
      <c r="I14" s="508"/>
      <c r="J14" s="508"/>
      <c r="K14" s="38" t="str">
        <f>IF(AND('Mapa final'!$AL$27="Muy Alta",'Mapa final'!$AN$27="Leve"),CONCATENATE("R2C",'Mapa final'!$U$27),"")</f>
        <v/>
      </c>
      <c r="L14" s="39" t="str">
        <f>IF(AND('Mapa final'!$AL$28="Muy Alta",'Mapa final'!$AN$28="Leve"),CONCATENATE("R2C",'Mapa final'!$U$28),"")</f>
        <v/>
      </c>
      <c r="M14" s="39" t="str">
        <f>IF(AND('Mapa final'!$AL$29="Muy Alta",'Mapa final'!$AN$29="Leve"),CONCATENATE("R2C",'Mapa final'!$U$29),"")</f>
        <v/>
      </c>
      <c r="N14" s="39" t="str">
        <f>IF(AND('Mapa final'!$AL$30="Muy Alta",'Mapa final'!$AN$30="Leve"),CONCATENATE("R2C",'Mapa final'!$U$30),"")</f>
        <v/>
      </c>
      <c r="O14" s="39" t="str">
        <f>IF(AND('Mapa final'!$AL$31="Muy Alta",'Mapa final'!$AN$31="Leve"),CONCATENATE("R2C",'Mapa final'!$U$31),"")</f>
        <v/>
      </c>
      <c r="P14" s="40" t="str">
        <f>IF(AND('Mapa final'!$AL$32="Muy Alta",'Mapa final'!$AN$32="Leve"),CONCATENATE("R2C",'Mapa final'!$U$32),"")</f>
        <v/>
      </c>
      <c r="Q14" s="38" t="str">
        <f>IF(AND('Mapa final'!$AL$27="Muy Alta",'Mapa final'!$AN$27="Menor"),CONCATENATE("R2C",'Mapa final'!$U$27),"")</f>
        <v/>
      </c>
      <c r="R14" s="39" t="str">
        <f>IF(AND('Mapa final'!$AL$28="Muy Alta",'Mapa final'!$AN$28="Menor"),CONCATENATE("R2C",'Mapa final'!$U$28),"")</f>
        <v/>
      </c>
      <c r="S14" s="39" t="str">
        <f>IF(AND('Mapa final'!$AL$29="Muy Alta",'Mapa final'!$AN$29="Menor"),CONCATENATE("R2C",'Mapa final'!$U$29),"")</f>
        <v/>
      </c>
      <c r="T14" s="39" t="str">
        <f>IF(AND('Mapa final'!$AL$30="Muy Alta",'Mapa final'!$AN$30="Menor"),CONCATENATE("R2C",'Mapa final'!$U$30),"")</f>
        <v/>
      </c>
      <c r="U14" s="39" t="str">
        <f>IF(AND('Mapa final'!$AL$31="Muy Alta",'Mapa final'!$AN$31="Menor"),CONCATENATE("R2C",'Mapa final'!$U$31),"")</f>
        <v/>
      </c>
      <c r="V14" s="40" t="str">
        <f>IF(AND('Mapa final'!$AL$32="Muy Alta",'Mapa final'!$AN$32="Menor"),CONCATENATE("R2C",'Mapa final'!$U$32),"")</f>
        <v/>
      </c>
      <c r="W14" s="38" t="str">
        <f>IF(AND('Mapa final'!$AL$27="Muy Alta",'Mapa final'!$AN$27="Moderado"),CONCATENATE("R2C",'Mapa final'!$U$27),"")</f>
        <v/>
      </c>
      <c r="X14" s="39" t="str">
        <f>IF(AND('Mapa final'!$AL$28="Muy Alta",'Mapa final'!$AN$28="Moderado"),CONCATENATE("R2C",'Mapa final'!$U$28),"")</f>
        <v/>
      </c>
      <c r="Y14" s="39" t="str">
        <f>IF(AND('Mapa final'!$AL$29="Muy Alta",'Mapa final'!$AN$29="Moderado"),CONCATENATE("R2C",'Mapa final'!$U$29),"")</f>
        <v/>
      </c>
      <c r="Z14" s="39" t="str">
        <f>IF(AND('Mapa final'!$AL$30="Muy Alta",'Mapa final'!$AN$30="Moderado"),CONCATENATE("R2C",'Mapa final'!$U$30),"")</f>
        <v/>
      </c>
      <c r="AA14" s="39" t="str">
        <f>IF(AND('Mapa final'!$AL$31="Muy Alta",'Mapa final'!$AN$31="Moderado"),CONCATENATE("R2C",'Mapa final'!$U$31),"")</f>
        <v/>
      </c>
      <c r="AB14" s="40" t="str">
        <f>IF(AND('Mapa final'!$AL$32="Muy Alta",'Mapa final'!$AN$32="Moderado"),CONCATENATE("R2C",'Mapa final'!$U$32),"")</f>
        <v/>
      </c>
      <c r="AC14" s="38" t="str">
        <f>IF(AND('Mapa final'!$AL$27="Muy Alta",'Mapa final'!$AN$27="Mayor"),CONCATENATE("R2C",'Mapa final'!$U$27),"")</f>
        <v/>
      </c>
      <c r="AD14" s="39" t="str">
        <f>IF(AND('Mapa final'!$AL$28="Muy Alta",'Mapa final'!$AN$28="Mayor"),CONCATENATE("R2C",'Mapa final'!$U$28),"")</f>
        <v/>
      </c>
      <c r="AE14" s="39" t="str">
        <f>IF(AND('Mapa final'!$AL$29="Muy Alta",'Mapa final'!$AN$29="Mayor"),CONCATENATE("R2C",'Mapa final'!$U$29),"")</f>
        <v/>
      </c>
      <c r="AF14" s="39" t="str">
        <f>IF(AND('Mapa final'!$AL$30="Muy Alta",'Mapa final'!$AN$30="Mayor"),CONCATENATE("R2C",'Mapa final'!$U$30),"")</f>
        <v/>
      </c>
      <c r="AG14" s="39" t="str">
        <f>IF(AND('Mapa final'!$AL$31="Muy Alta",'Mapa final'!$AN$31="Mayor"),CONCATENATE("R2C",'Mapa final'!$U$31),"")</f>
        <v/>
      </c>
      <c r="AH14" s="40" t="str">
        <f>IF(AND('Mapa final'!$AL$32="Muy Alta",'Mapa final'!$AN$32="Mayor"),CONCATENATE("R2C",'Mapa final'!$U$32),"")</f>
        <v/>
      </c>
      <c r="AI14" s="41" t="str">
        <f>IF(AND('Mapa final'!$AL$27="Muy Alta",'Mapa final'!$AN$27="Catastrófico"),CONCATENATE("R2C",'Mapa final'!$U$27),"")</f>
        <v/>
      </c>
      <c r="AJ14" s="42" t="str">
        <f>IF(AND('Mapa final'!$AL$28="Muy Alta",'Mapa final'!$AN$28="Catastrófico"),CONCATENATE("R2C",'Mapa final'!$U$28),"")</f>
        <v/>
      </c>
      <c r="AK14" s="42" t="str">
        <f>IF(AND('Mapa final'!$AL$29="Muy Alta",'Mapa final'!$AN$29="Catastrófico"),CONCATENATE("R2C",'Mapa final'!$U$29),"")</f>
        <v/>
      </c>
      <c r="AL14" s="42" t="str">
        <f>IF(AND('Mapa final'!$AL$30="Muy Alta",'Mapa final'!$AN$30="Catastrófico"),CONCATENATE("R2C",'Mapa final'!$U$30),"")</f>
        <v/>
      </c>
      <c r="AM14" s="42" t="str">
        <f>IF(AND('Mapa final'!$AL$31="Muy Alta",'Mapa final'!$AN$31="Catastrófico"),CONCATENATE("R2C",'Mapa final'!$U$31),"")</f>
        <v/>
      </c>
      <c r="AN14" s="43" t="str">
        <f>IF(AND('Mapa final'!$AL$32="Muy Alta",'Mapa final'!$AN$32="Catastrófico"),CONCATENATE("R2C",'Mapa final'!$U$32),"")</f>
        <v/>
      </c>
      <c r="AO14" s="69"/>
      <c r="AP14" s="527"/>
      <c r="AQ14" s="528"/>
      <c r="AR14" s="528"/>
      <c r="AS14" s="528"/>
      <c r="AT14" s="528"/>
      <c r="AU14" s="529"/>
      <c r="AV14" s="69"/>
      <c r="AW14" s="69"/>
      <c r="AX14" s="69"/>
      <c r="AY14" s="69"/>
      <c r="AZ14" s="69"/>
      <c r="BA14" s="69"/>
      <c r="BB14" s="69"/>
      <c r="BC14" s="69"/>
      <c r="BD14" s="69"/>
      <c r="BE14" s="69"/>
      <c r="BF14" s="69"/>
      <c r="BG14" s="69"/>
      <c r="BH14" s="69"/>
      <c r="BI14" s="69"/>
      <c r="BJ14" s="69"/>
      <c r="BK14" s="69"/>
      <c r="BL14" s="69"/>
      <c r="BM14" s="69"/>
      <c r="BN14" s="69"/>
      <c r="BO14" s="69"/>
      <c r="BP14" s="69"/>
      <c r="BQ14" s="69"/>
      <c r="BR14" s="69"/>
      <c r="BS14" s="69"/>
      <c r="BT14" s="69"/>
      <c r="BU14" s="69"/>
      <c r="BV14" s="69"/>
      <c r="BW14" s="69"/>
      <c r="BX14" s="69"/>
      <c r="BY14" s="69"/>
    </row>
    <row r="15" spans="1:92" ht="15" customHeight="1" x14ac:dyDescent="0.25">
      <c r="B15" s="69"/>
      <c r="C15" s="464"/>
      <c r="D15" s="464"/>
      <c r="E15" s="465"/>
      <c r="F15" s="507"/>
      <c r="G15" s="508"/>
      <c r="H15" s="508"/>
      <c r="I15" s="508"/>
      <c r="J15" s="508"/>
      <c r="K15" s="38" t="str">
        <f>IF(AND('Mapa final'!$AL$33="Muy Alta",'Mapa final'!$AN$33="Leve"),CONCATENATE("R2C",'Mapa final'!$U$33),"")</f>
        <v/>
      </c>
      <c r="L15" s="39" t="str">
        <f>IF(AND('Mapa final'!$AL$34="Muy Alta",'Mapa final'!$AN$34="Leve"),CONCATENATE("R2C",'Mapa final'!$U$34),"")</f>
        <v/>
      </c>
      <c r="M15" s="39" t="str">
        <f>IF(AND('Mapa final'!$AL$35="Muy Alta",'Mapa final'!$AN$35="Leve"),CONCATENATE("R2C",'Mapa final'!$U$35),"")</f>
        <v/>
      </c>
      <c r="N15" s="39" t="str">
        <f>IF(AND('Mapa final'!$AL$36="Muy Alta",'Mapa final'!$AN$36="Leve"),CONCATENATE("R2C",'Mapa final'!$U$36),"")</f>
        <v/>
      </c>
      <c r="O15" s="39" t="str">
        <f>IF(AND('Mapa final'!$AL$37="Muy Alta",'Mapa final'!$AN$37="Leve"),CONCATENATE("R2C",'Mapa final'!$U$37),"")</f>
        <v/>
      </c>
      <c r="P15" s="40" t="str">
        <f>IF(AND('Mapa final'!$AL$38="Muy Alta",'Mapa final'!$AN$38="Leve"),CONCATENATE("R2C",'Mapa final'!$U$38),"")</f>
        <v/>
      </c>
      <c r="Q15" s="38" t="str">
        <f>IF(AND('Mapa final'!$AL$33="Muy Alta",'Mapa final'!$AN$33="Menor"),CONCATENATE("R2C",'Mapa final'!$U$33),"")</f>
        <v/>
      </c>
      <c r="R15" s="39" t="str">
        <f>IF(AND('Mapa final'!$AL$34="Muy Alta",'Mapa final'!$AN$34="Menor"),CONCATENATE("R2C",'Mapa final'!$U$34),"")</f>
        <v/>
      </c>
      <c r="S15" s="39" t="str">
        <f>IF(AND('Mapa final'!$AL$35="Muy Alta",'Mapa final'!$AN$35="Menor"),CONCATENATE("R2C",'Mapa final'!$U$35),"")</f>
        <v/>
      </c>
      <c r="T15" s="39" t="str">
        <f>IF(AND('Mapa final'!$AL$36="Muy Alta",'Mapa final'!$AN$36="Menor"),CONCATENATE("R2C",'Mapa final'!$U$36),"")</f>
        <v/>
      </c>
      <c r="U15" s="39" t="str">
        <f>IF(AND('Mapa final'!$AL$37="Muy Alta",'Mapa final'!$AN$37="LMenor"),CONCATENATE("R2C",'Mapa final'!$U$37),"")</f>
        <v/>
      </c>
      <c r="V15" s="40" t="str">
        <f>IF(AND('Mapa final'!$AL$38="Muy Alta",'Mapa final'!$AN$38="Menor"),CONCATENATE("R2C",'Mapa final'!$U$38),"")</f>
        <v/>
      </c>
      <c r="W15" s="38" t="str">
        <f>IF(AND('Mapa final'!$AL$33="Muy Alta",'Mapa final'!$AN$33="Moderado"),CONCATENATE("R2C",'Mapa final'!$U$33),"")</f>
        <v/>
      </c>
      <c r="X15" s="39" t="str">
        <f>IF(AND('Mapa final'!$AL$34="Muy Alta",'Mapa final'!$AN$34="Moderado"),CONCATENATE("R2C",'Mapa final'!$U$34),"")</f>
        <v/>
      </c>
      <c r="Y15" s="39" t="str">
        <f>IF(AND('Mapa final'!$AL$35="Muy Alta",'Mapa final'!$AN$35="Moderado"),CONCATENATE("R2C",'Mapa final'!$U$35),"")</f>
        <v/>
      </c>
      <c r="Z15" s="39" t="str">
        <f>IF(AND('Mapa final'!$AL$36="Muy Alta",'Mapa final'!$AN$36="Moderado"),CONCATENATE("R2C",'Mapa final'!$U$36),"")</f>
        <v/>
      </c>
      <c r="AA15" s="39" t="str">
        <f>IF(AND('Mapa final'!$AL$37="Muy Alta",'Mapa final'!$AN$37="Moderado"),CONCATENATE("R2C",'Mapa final'!$U$37),"")</f>
        <v/>
      </c>
      <c r="AB15" s="40" t="str">
        <f>IF(AND('Mapa final'!$AL$38="Muy Alta",'Mapa final'!$AN$38="Moderado"),CONCATENATE("R2C",'Mapa final'!$U$38),"")</f>
        <v/>
      </c>
      <c r="AC15" s="38" t="str">
        <f>IF(AND('Mapa final'!$AL$33="Muy Alta",'Mapa final'!$AN$33="Mayor"),CONCATENATE("R2C",'Mapa final'!$U$33),"")</f>
        <v/>
      </c>
      <c r="AD15" s="39" t="str">
        <f>IF(AND('Mapa final'!$AL$34="Muy Alta",'Mapa final'!$AN$34="Mayor"),CONCATENATE("R2C",'Mapa final'!$U$34),"")</f>
        <v/>
      </c>
      <c r="AE15" s="39" t="str">
        <f>IF(AND('Mapa final'!$AL$35="Muy Alta",'Mapa final'!$AN$35="Mayor"),CONCATENATE("R2C",'Mapa final'!$U$35),"")</f>
        <v/>
      </c>
      <c r="AF15" s="39" t="str">
        <f>IF(AND('Mapa final'!$AL$36="Muy Alta",'Mapa final'!$AN$36="Mayor"),CONCATENATE("R2C",'Mapa final'!$U$36),"")</f>
        <v/>
      </c>
      <c r="AG15" s="39" t="str">
        <f>IF(AND('Mapa final'!$AL$37="Muy Alta",'Mapa final'!$AN$37="Mayor"),CONCATENATE("R2C",'Mapa final'!$U$37),"")</f>
        <v/>
      </c>
      <c r="AH15" s="40" t="str">
        <f>IF(AND('Mapa final'!$AL$38="Muy Alta",'Mapa final'!$AN$38="Mayor"),CONCATENATE("R2C",'Mapa final'!$U$38),"")</f>
        <v/>
      </c>
      <c r="AI15" s="41" t="str">
        <f>IF(AND('Mapa final'!$AL$33="Muy Alta",'Mapa final'!$AN$33="Catastrófico"),CONCATENATE("R2C",'Mapa final'!$U$33),"")</f>
        <v/>
      </c>
      <c r="AJ15" s="42" t="str">
        <f>IF(AND('Mapa final'!$AL$34="Muy Alta",'Mapa final'!$AN$34="Catastrófico"),CONCATENATE("R2C",'Mapa final'!$U$34),"")</f>
        <v/>
      </c>
      <c r="AK15" s="42" t="str">
        <f>IF(AND('Mapa final'!$AL$35="Muy Alta",'Mapa final'!$AN$35="Catastrófico"),CONCATENATE("R2C",'Mapa final'!$U$35),"")</f>
        <v/>
      </c>
      <c r="AL15" s="42" t="str">
        <f>IF(AND('Mapa final'!$AL$36="Muy Alta",'Mapa final'!$AN$36="Catastrófico"),CONCATENATE("R2C",'Mapa final'!$U$36),"")</f>
        <v/>
      </c>
      <c r="AM15" s="42" t="str">
        <f>IF(AND('Mapa final'!$AL$37="Muy Alta",'Mapa final'!$AN$37="LCatastrófico"),CONCATENATE("R2C",'Mapa final'!$U$37),"")</f>
        <v/>
      </c>
      <c r="AN15" s="43" t="str">
        <f>IF(AND('Mapa final'!$AL$38="Muy Alta",'Mapa final'!$AN$38="Catastrófico"),CONCATENATE("R2C",'Mapa final'!$U$38),"")</f>
        <v/>
      </c>
      <c r="AO15" s="69"/>
      <c r="AP15" s="527"/>
      <c r="AQ15" s="528"/>
      <c r="AR15" s="528"/>
      <c r="AS15" s="528"/>
      <c r="AT15" s="528"/>
      <c r="AU15" s="529"/>
      <c r="AV15" s="69"/>
      <c r="AW15" s="69"/>
      <c r="AX15" s="69"/>
      <c r="AY15" s="69"/>
      <c r="AZ15" s="69"/>
      <c r="BA15" s="69"/>
      <c r="BB15" s="69"/>
      <c r="BC15" s="69"/>
      <c r="BD15" s="69"/>
      <c r="BE15" s="69"/>
      <c r="BF15" s="69"/>
      <c r="BG15" s="69"/>
      <c r="BH15" s="69"/>
      <c r="BI15" s="69"/>
      <c r="BJ15" s="69"/>
      <c r="BK15" s="69"/>
      <c r="BL15" s="69"/>
      <c r="BM15" s="69"/>
      <c r="BN15" s="69"/>
      <c r="BO15" s="69"/>
      <c r="BP15" s="69"/>
      <c r="BQ15" s="69"/>
      <c r="BR15" s="69"/>
      <c r="BS15" s="69"/>
      <c r="BT15" s="69"/>
      <c r="BU15" s="69"/>
      <c r="BV15" s="69"/>
      <c r="BW15" s="69"/>
      <c r="BX15" s="69"/>
      <c r="BY15" s="69"/>
    </row>
    <row r="16" spans="1:92" ht="15" customHeight="1" x14ac:dyDescent="0.25">
      <c r="B16" s="69"/>
      <c r="C16" s="464"/>
      <c r="D16" s="464"/>
      <c r="E16" s="465"/>
      <c r="F16" s="507"/>
      <c r="G16" s="508"/>
      <c r="H16" s="508"/>
      <c r="I16" s="508"/>
      <c r="J16" s="508"/>
      <c r="K16" s="38" t="str">
        <f>IF(AND('Mapa final'!$AL$39="Muy Alta",'Mapa final'!$AN$39="Leve"),CONCATENATE("R2C",'Mapa final'!$U$39),"")</f>
        <v/>
      </c>
      <c r="L16" s="39" t="str">
        <f>IF(AND('Mapa final'!$AL$40="Muy Alta",'Mapa final'!$AN$40="Leve"),CONCATENATE("R2C",'Mapa final'!$U$40),"")</f>
        <v/>
      </c>
      <c r="M16" s="39" t="str">
        <f>IF(AND('Mapa final'!$AL$41="Muy Alta",'Mapa final'!$AN$41="Leve"),CONCATENATE("R2C",'Mapa final'!$U$41),"")</f>
        <v/>
      </c>
      <c r="N16" s="39" t="str">
        <f>IF(AND('Mapa final'!$AL$42="Muy Alta",'Mapa final'!$AN$42="Leve"),CONCATENATE("R2C",'Mapa final'!$U$42),"")</f>
        <v/>
      </c>
      <c r="O16" s="39" t="str">
        <f>IF(AND('Mapa final'!$AL$43="Muy Alta",'Mapa final'!$AN$43="Leve"),CONCATENATE("R2C",'Mapa final'!$U$43),"")</f>
        <v/>
      </c>
      <c r="P16" s="40" t="str">
        <f>IF(AND('Mapa final'!$AL$44="Muy Alta",'Mapa final'!$AN$44="Leve"),CONCATENATE("R2C",'Mapa final'!$U$44),"")</f>
        <v/>
      </c>
      <c r="Q16" s="38" t="str">
        <f>IF(AND('Mapa final'!$AL$39="Muy Alta",'Mapa final'!$AN$39="Menor"),CONCATENATE("R2C",'Mapa final'!$U$39),"")</f>
        <v/>
      </c>
      <c r="R16" s="39" t="str">
        <f>IF(AND('Mapa final'!$AL$40="Muy Alta",'Mapa final'!$AN$40="Menor"),CONCATENATE("R2C",'Mapa final'!$U$40),"")</f>
        <v/>
      </c>
      <c r="S16" s="39" t="str">
        <f>IF(AND('Mapa final'!$AL$41="Muy Alta",'Mapa final'!$AN$41="Menor"),CONCATENATE("R2C",'Mapa final'!$U$41),"")</f>
        <v/>
      </c>
      <c r="T16" s="39" t="str">
        <f>IF(AND('Mapa final'!$AL$42="Muy Alta",'Mapa final'!$AN$42="Menor"),CONCATENATE("R2C",'Mapa final'!$U$42),"")</f>
        <v/>
      </c>
      <c r="U16" s="39" t="str">
        <f>IF(AND('Mapa final'!$AL$43="Muy Alta",'Mapa final'!$AN$43="Menor"),CONCATENATE("R2C",'Mapa final'!$U$43),"")</f>
        <v/>
      </c>
      <c r="V16" s="40" t="str">
        <f>IF(AND('Mapa final'!$AL$44="Muy Alta",'Mapa final'!$AN$44="Menor"),CONCATENATE("R2C",'Mapa final'!$U$44),"")</f>
        <v/>
      </c>
      <c r="W16" s="38" t="str">
        <f>IF(AND('Mapa final'!$AL$39="Muy Alta",'Mapa final'!$AN$39="Moderado"),CONCATENATE("R2C",'Mapa final'!$U$39),"")</f>
        <v/>
      </c>
      <c r="X16" s="39" t="str">
        <f>IF(AND('Mapa final'!$AL$40="Muy Alta",'Mapa final'!$AN$40="Moderado"),CONCATENATE("R2C",'Mapa final'!$U$40),"")</f>
        <v/>
      </c>
      <c r="Y16" s="39" t="str">
        <f>IF(AND('Mapa final'!$AL$41="Muy Alta",'Mapa final'!$AN$41="Moderado"),CONCATENATE("R2C",'Mapa final'!$U$41),"")</f>
        <v/>
      </c>
      <c r="Z16" s="39" t="str">
        <f>IF(AND('Mapa final'!$AL$42="Muy Alta",'Mapa final'!$AN$42="Moderado"),CONCATENATE("R2C",'Mapa final'!$U$42),"")</f>
        <v/>
      </c>
      <c r="AA16" s="39" t="str">
        <f>IF(AND('Mapa final'!$AL$43="Muy Alta",'Mapa final'!$AN$43="Moderado"),CONCATENATE("R2C",'Mapa final'!$U$43),"")</f>
        <v/>
      </c>
      <c r="AB16" s="40" t="str">
        <f>IF(AND('Mapa final'!$AL$44="Muy Alta",'Mapa final'!$AN$44="Moderado"),CONCATENATE("R2C",'Mapa final'!$U$44),"")</f>
        <v/>
      </c>
      <c r="AC16" s="38" t="str">
        <f>IF(AND('Mapa final'!$AL$39="Muy Alta",'Mapa final'!$AN$39="Mayor"),CONCATENATE("R2C",'Mapa final'!$U$39),"")</f>
        <v/>
      </c>
      <c r="AD16" s="39" t="str">
        <f>IF(AND('Mapa final'!$AL$40="Muy Alta",'Mapa final'!$AN$40="Mayor"),CONCATENATE("R2C",'Mapa final'!$U$40),"")</f>
        <v/>
      </c>
      <c r="AE16" s="39" t="str">
        <f>IF(AND('Mapa final'!$AL$41="Muy Alta",'Mapa final'!$AN$41="Mayor"),CONCATENATE("R2C",'Mapa final'!$U$41),"")</f>
        <v/>
      </c>
      <c r="AF16" s="39" t="str">
        <f>IF(AND('Mapa final'!$AL$42="Muy Alta",'Mapa final'!$AN$42="Mayor"),CONCATENATE("R2C",'Mapa final'!$U$42),"")</f>
        <v/>
      </c>
      <c r="AG16" s="39" t="str">
        <f>IF(AND('Mapa final'!$AL$43="Muy Alta",'Mapa final'!$AN$43="Mayor"),CONCATENATE("R2C",'Mapa final'!$U$43),"")</f>
        <v/>
      </c>
      <c r="AH16" s="40" t="str">
        <f>IF(AND('Mapa final'!$AL$44="Muy Alta",'Mapa final'!$AN$44="Mayor"),CONCATENATE("R2C",'Mapa final'!$U$44),"")</f>
        <v/>
      </c>
      <c r="AI16" s="41" t="str">
        <f>IF(AND('Mapa final'!$AL$39="Muy Alta",'Mapa final'!$AN$39="Catastrófico"),CONCATENATE("R2C",'Mapa final'!$U$39),"")</f>
        <v/>
      </c>
      <c r="AJ16" s="42" t="str">
        <f>IF(AND('Mapa final'!$AL$40="Muy Alta",'Mapa final'!$AN$40="Catastrófico"),CONCATENATE("R2C",'Mapa final'!$U$40),"")</f>
        <v/>
      </c>
      <c r="AK16" s="42" t="str">
        <f>IF(AND('Mapa final'!$AL$41="Muy Alta",'Mapa final'!$AN$41="Catastrófico"),CONCATENATE("R2C",'Mapa final'!$U$41),"")</f>
        <v/>
      </c>
      <c r="AL16" s="42" t="str">
        <f>IF(AND('Mapa final'!$AL$42="Muy Alta",'Mapa final'!$AN$42="Catastrófico"),CONCATENATE("R2C",'Mapa final'!$U$42),"")</f>
        <v/>
      </c>
      <c r="AM16" s="42" t="str">
        <f>IF(AND('Mapa final'!$AL$43="Muy Alta",'Mapa final'!$AN$43="Catastrófico"),CONCATENATE("R2C",'Mapa final'!$U$43),"")</f>
        <v/>
      </c>
      <c r="AN16" s="43" t="str">
        <f>IF(AND('Mapa final'!$AL$44="Muy Alta",'Mapa final'!$AN$44="Catastrófico"),CONCATENATE("R2C",'Mapa final'!$U$44),"")</f>
        <v/>
      </c>
      <c r="AO16" s="69"/>
      <c r="AP16" s="527"/>
      <c r="AQ16" s="528"/>
      <c r="AR16" s="528"/>
      <c r="AS16" s="528"/>
      <c r="AT16" s="528"/>
      <c r="AU16" s="529"/>
      <c r="AV16" s="69"/>
      <c r="AW16" s="69"/>
      <c r="AX16" s="69"/>
      <c r="AY16" s="69"/>
      <c r="AZ16" s="69"/>
      <c r="BA16" s="69"/>
      <c r="BB16" s="69"/>
      <c r="BC16" s="69"/>
      <c r="BD16" s="69"/>
      <c r="BE16" s="69"/>
      <c r="BF16" s="69"/>
      <c r="BG16" s="69"/>
      <c r="BH16" s="69"/>
      <c r="BI16" s="69"/>
      <c r="BJ16" s="69"/>
      <c r="BK16" s="69"/>
      <c r="BL16" s="69"/>
      <c r="BM16" s="69"/>
      <c r="BN16" s="69"/>
      <c r="BO16" s="69"/>
      <c r="BP16" s="69"/>
      <c r="BQ16" s="69"/>
      <c r="BR16" s="69"/>
      <c r="BS16" s="69"/>
      <c r="BT16" s="69"/>
      <c r="BU16" s="69"/>
      <c r="BV16" s="69"/>
      <c r="BW16" s="69"/>
      <c r="BX16" s="69"/>
      <c r="BY16" s="69"/>
    </row>
    <row r="17" spans="2:77" ht="15" customHeight="1" x14ac:dyDescent="0.25">
      <c r="B17" s="69"/>
      <c r="C17" s="464"/>
      <c r="D17" s="464"/>
      <c r="E17" s="465"/>
      <c r="F17" s="507"/>
      <c r="G17" s="508"/>
      <c r="H17" s="508"/>
      <c r="I17" s="508"/>
      <c r="J17" s="508"/>
      <c r="K17" s="38" t="str">
        <f>IF(AND('Mapa final'!$AL$45="Muy Alta",'Mapa final'!$AN$45="Leve"),CONCATENATE("R2C",'Mapa final'!$U$45),"")</f>
        <v/>
      </c>
      <c r="L17" s="39" t="str">
        <f>IF(AND('Mapa final'!$AL$46="Muy Alta",'Mapa final'!$AN$46="Leve"),CONCATENATE("R2C",'Mapa final'!$U$46),"")</f>
        <v/>
      </c>
      <c r="M17" s="39" t="str">
        <f>IF(AND('Mapa final'!$AL$47="Muy Alta",'Mapa final'!$AN$47="Leve"),CONCATENATE("R2C",'Mapa final'!$U$47),"")</f>
        <v/>
      </c>
      <c r="N17" s="39" t="str">
        <f>IF(AND('Mapa final'!$AL$48="Muy Alta",'Mapa final'!$AN$48="Leve"),CONCATENATE("R2C",'Mapa final'!$U$48),"")</f>
        <v/>
      </c>
      <c r="O17" s="39" t="str">
        <f>IF(AND('Mapa final'!$AL$49="Muy Alta",'Mapa final'!$AN$49="Leve"),CONCATENATE("R2C",'Mapa final'!$U$49),"")</f>
        <v/>
      </c>
      <c r="P17" s="40" t="str">
        <f>IF(AND('Mapa final'!$AL$60="Muy Alta",'Mapa final'!$AN$50="Leve"),CONCATENATE("R2C",'Mapa final'!$U$50),"")</f>
        <v/>
      </c>
      <c r="Q17" s="38" t="str">
        <f>IF(AND('Mapa final'!$AL$45="Muy Alta",'Mapa final'!$AN$45="Menor"),CONCATENATE("R2C",'Mapa final'!$U$45),"")</f>
        <v/>
      </c>
      <c r="R17" s="39" t="str">
        <f>IF(AND('Mapa final'!$AL$46="Muy Alta",'Mapa final'!$AN$46="Menor"),CONCATENATE("R2C",'Mapa final'!$U$46),"")</f>
        <v/>
      </c>
      <c r="S17" s="39" t="str">
        <f>IF(AND('Mapa final'!$AL$47="Muy Alta",'Mapa final'!$AN$47="Menor"),CONCATENATE("R2C",'Mapa final'!$U$47),"")</f>
        <v/>
      </c>
      <c r="T17" s="39" t="str">
        <f>IF(AND('Mapa final'!$AL$48="Muy Alta",'Mapa final'!$AN$48="Menor"),CONCATENATE("R2C",'Mapa final'!$U$48),"")</f>
        <v/>
      </c>
      <c r="U17" s="39" t="str">
        <f>IF(AND('Mapa final'!$AL$49="Muy Alta",'Mapa final'!$AN$49="Menor"),CONCATENATE("R2C",'Mapa final'!$U$49),"")</f>
        <v/>
      </c>
      <c r="V17" s="40" t="str">
        <f>IF(AND('Mapa final'!$AL$60="Muy Alta",'Mapa final'!$AN$50="Menor"),CONCATENATE("R2C",'Mapa final'!$U$50),"")</f>
        <v/>
      </c>
      <c r="W17" s="38" t="str">
        <f>IF(AND('Mapa final'!$AL$45="Muy Alta",'Mapa final'!$AN$45="Moderado"),CONCATENATE("R2C",'Mapa final'!$U$45),"")</f>
        <v/>
      </c>
      <c r="X17" s="39" t="str">
        <f>IF(AND('Mapa final'!$AL$46="Muy Alta",'Mapa final'!$AN$46="Moderado"),CONCATENATE("R2C",'Mapa final'!$U$46),"")</f>
        <v/>
      </c>
      <c r="Y17" s="39" t="str">
        <f>IF(AND('Mapa final'!$AL$47="Muy Alta",'Mapa final'!$AN$47="Moderado"),CONCATENATE("R2C",'Mapa final'!$U$47),"")</f>
        <v/>
      </c>
      <c r="Z17" s="39" t="str">
        <f>IF(AND('Mapa final'!$AL$48="Muy Alta",'Mapa final'!$AN$48="Moderado"),CONCATENATE("R2C",'Mapa final'!$U$48),"")</f>
        <v/>
      </c>
      <c r="AA17" s="39" t="str">
        <f>IF(AND('Mapa final'!$AL$49="Muy Alta",'Mapa final'!$AN$49="Moderado"),CONCATENATE("R2C",'Mapa final'!$U$49),"")</f>
        <v/>
      </c>
      <c r="AB17" s="40" t="str">
        <f>IF(AND('Mapa final'!$AL$60="Muy Alta",'Mapa final'!$AN$50="Moderado"),CONCATENATE("R2C",'Mapa final'!$U$50),"")</f>
        <v/>
      </c>
      <c r="AC17" s="38" t="str">
        <f>IF(AND('Mapa final'!$AL$45="Muy Alta",'Mapa final'!$AN$45="Mayor"),CONCATENATE("R2C",'Mapa final'!$U$45),"")</f>
        <v/>
      </c>
      <c r="AD17" s="39" t="str">
        <f>IF(AND('Mapa final'!$AL$46="Muy Alta",'Mapa final'!$AN$46="Mayor"),CONCATENATE("R2C",'Mapa final'!$U$46),"")</f>
        <v/>
      </c>
      <c r="AE17" s="39" t="str">
        <f>IF(AND('Mapa final'!$AL$47="Muy Alta",'Mapa final'!$AN$47="Mayor"),CONCATENATE("R2C",'Mapa final'!$U$47),"")</f>
        <v/>
      </c>
      <c r="AF17" s="39" t="str">
        <f>IF(AND('Mapa final'!$AL$48="Muy Alta",'Mapa final'!$AN$48="Mayor"),CONCATENATE("R2C",'Mapa final'!$U$48),"")</f>
        <v/>
      </c>
      <c r="AG17" s="39" t="str">
        <f>IF(AND('Mapa final'!$AL$49="Muy Alta",'Mapa final'!$AN$49="Mayor"),CONCATENATE("R2C",'Mapa final'!$U$49),"")</f>
        <v/>
      </c>
      <c r="AH17" s="40" t="str">
        <f>IF(AND('Mapa final'!$AL$60="Muy Alta",'Mapa final'!$AN$50="Mayor"),CONCATENATE("R2C",'Mapa final'!$U$50),"")</f>
        <v/>
      </c>
      <c r="AI17" s="41" t="str">
        <f>IF(AND('Mapa final'!$AL$45="Muy Alta",'Mapa final'!$AN$45="Catastrófico"),CONCATENATE("R2C",'Mapa final'!$U$45),"")</f>
        <v/>
      </c>
      <c r="AJ17" s="42" t="str">
        <f>IF(AND('Mapa final'!$AL$46="Muy Alta",'Mapa final'!$AN$46="Catastrófico"),CONCATENATE("R2C",'Mapa final'!$U$46),"")</f>
        <v/>
      </c>
      <c r="AK17" s="42" t="str">
        <f>IF(AND('Mapa final'!$AL$47="Muy Alta",'Mapa final'!$AN$47="Catastrófico"),CONCATENATE("R2C",'Mapa final'!$U$47),"")</f>
        <v/>
      </c>
      <c r="AL17" s="42" t="str">
        <f>IF(AND('Mapa final'!$AL$48="Muy Alta",'Mapa final'!$AN$48="Catastrófico"),CONCATENATE("R2C",'Mapa final'!$U$48),"")</f>
        <v/>
      </c>
      <c r="AM17" s="42" t="str">
        <f>IF(AND('Mapa final'!$AL$49="Muy Alta",'Mapa final'!$AN$49="Catastrófico"),CONCATENATE("R2C",'Mapa final'!$U$49),"")</f>
        <v/>
      </c>
      <c r="AN17" s="43" t="str">
        <f>IF(AND('Mapa final'!$AL$60="Muy Alta",'Mapa final'!$AN$50="Catastrófico"),CONCATENATE("R2C",'Mapa final'!$U$50),"")</f>
        <v/>
      </c>
      <c r="AO17" s="69"/>
      <c r="AP17" s="527"/>
      <c r="AQ17" s="528"/>
      <c r="AR17" s="528"/>
      <c r="AS17" s="528"/>
      <c r="AT17" s="528"/>
      <c r="AU17" s="529"/>
      <c r="AV17" s="69"/>
      <c r="AW17" s="69"/>
      <c r="AX17" s="69"/>
      <c r="AY17" s="69"/>
      <c r="AZ17" s="69"/>
      <c r="BA17" s="69"/>
      <c r="BB17" s="69"/>
      <c r="BC17" s="69"/>
      <c r="BD17" s="69"/>
      <c r="BE17" s="69"/>
      <c r="BF17" s="69"/>
      <c r="BG17" s="69"/>
      <c r="BH17" s="69"/>
      <c r="BI17" s="69"/>
      <c r="BJ17" s="69"/>
      <c r="BK17" s="69"/>
      <c r="BL17" s="69"/>
      <c r="BM17" s="69"/>
      <c r="BN17" s="69"/>
      <c r="BO17" s="69"/>
      <c r="BP17" s="69"/>
      <c r="BQ17" s="69"/>
      <c r="BR17" s="69"/>
      <c r="BS17" s="69"/>
      <c r="BT17" s="69"/>
      <c r="BU17" s="69"/>
      <c r="BV17" s="69"/>
      <c r="BW17" s="69"/>
      <c r="BX17" s="69"/>
      <c r="BY17" s="69"/>
    </row>
    <row r="18" spans="2:77" ht="15" customHeight="1" x14ac:dyDescent="0.25">
      <c r="B18" s="69"/>
      <c r="C18" s="464"/>
      <c r="D18" s="464"/>
      <c r="E18" s="465"/>
      <c r="F18" s="507"/>
      <c r="G18" s="508"/>
      <c r="H18" s="508"/>
      <c r="I18" s="508"/>
      <c r="J18" s="508"/>
      <c r="K18" s="38" t="str">
        <f>IF(AND('Mapa final'!$AL$51="Muy Alta",'Mapa final'!$AN$51="Leve"),CONCATENATE("R2C",'Mapa final'!$U$51),"")</f>
        <v/>
      </c>
      <c r="L18" s="39" t="str">
        <f>IF(AND('Mapa final'!$AL$52="Muy Alta",'Mapa final'!$AN$52="Leve"),CONCATENATE("R2C",'Mapa final'!$U$52),"")</f>
        <v/>
      </c>
      <c r="M18" s="39" t="str">
        <f>IF(AND('Mapa final'!$AL$53="Muy Alta",'Mapa final'!$AN$53="Leve"),CONCATENATE("R2C",'Mapa final'!$U$53),"")</f>
        <v/>
      </c>
      <c r="N18" s="39" t="str">
        <f>IF(AND('Mapa final'!$AL$54="Muy Alta",'Mapa final'!$AN$54="Leve"),CONCATENATE("R2C",'Mapa final'!$U$54),"")</f>
        <v/>
      </c>
      <c r="O18" s="39" t="str">
        <f>IF(AND('Mapa final'!$AL$55="Muy Alta",'Mapa final'!$AN$55="Leve"),CONCATENATE("R2C",'Mapa final'!$U$55),"")</f>
        <v/>
      </c>
      <c r="P18" s="40" t="str">
        <f>IF(AND('Mapa final'!$AL$56="Muy Alta",'Mapa final'!$AN$56="Leve"),CONCATENATE("R2C",'Mapa final'!$U$56),"")</f>
        <v/>
      </c>
      <c r="Q18" s="38" t="str">
        <f>IF(AND('Mapa final'!$AL$51="Muy Alta",'Mapa final'!$AN$51="Menor"),CONCATENATE("R2C",'Mapa final'!$U$51),"")</f>
        <v/>
      </c>
      <c r="R18" s="39" t="str">
        <f>IF(AND('Mapa final'!$AL$52="Muy Alta",'Mapa final'!$AN$52="Menor"),CONCATENATE("R2C",'Mapa final'!$U$52),"")</f>
        <v/>
      </c>
      <c r="S18" s="39" t="str">
        <f>IF(AND('Mapa final'!$AL$53="Muy Alta",'Mapa final'!$AN$53="Menor"),CONCATENATE("R2C",'Mapa final'!$U$53),"")</f>
        <v/>
      </c>
      <c r="T18" s="39" t="str">
        <f>IF(AND('Mapa final'!$AL$54="Muy Alta",'Mapa final'!$AN$54="Menor"),CONCATENATE("R2C",'Mapa final'!$U$54),"")</f>
        <v/>
      </c>
      <c r="U18" s="39" t="str">
        <f>IF(AND('Mapa final'!$AL$55="Muy Alta",'Mapa final'!$AN$55="Menor"),CONCATENATE("R2C",'Mapa final'!$U$55),"")</f>
        <v/>
      </c>
      <c r="V18" s="40" t="str">
        <f>IF(AND('Mapa final'!$AL$56="Muy Alta",'Mapa final'!$AN$56="Menor"),CONCATENATE("R2C",'Mapa final'!$U$56),"")</f>
        <v/>
      </c>
      <c r="W18" s="38" t="str">
        <f>IF(AND('Mapa final'!$AL$51="Muy Alta",'Mapa final'!$AN$51="Moderado"),CONCATENATE("R2C",'Mapa final'!$U$51),"")</f>
        <v/>
      </c>
      <c r="X18" s="39" t="str">
        <f>IF(AND('Mapa final'!$AL$52="Muy Alta",'Mapa final'!$AN$52="Moderado"),CONCATENATE("R2C",'Mapa final'!$U$52),"")</f>
        <v/>
      </c>
      <c r="Y18" s="39" t="str">
        <f>IF(AND('Mapa final'!$AL$53="Muy Alta",'Mapa final'!$AN$53="Moderado"),CONCATENATE("R2C",'Mapa final'!$U$53),"")</f>
        <v/>
      </c>
      <c r="Z18" s="39" t="str">
        <f>IF(AND('Mapa final'!$AL$54="Muy Alta",'Mapa final'!$AN$54="Moderado"),CONCATENATE("R2C",'Mapa final'!$U$54),"")</f>
        <v/>
      </c>
      <c r="AA18" s="39" t="str">
        <f>IF(AND('Mapa final'!$AL$55="Muy Alta",'Mapa final'!$AN$55="Moderado"),CONCATENATE("R2C",'Mapa final'!$U$55),"")</f>
        <v/>
      </c>
      <c r="AB18" s="40" t="str">
        <f>IF(AND('Mapa final'!$AL$56="Muy Alta",'Mapa final'!$AN$56="Moderado"),CONCATENATE("R2C",'Mapa final'!$U$56),"")</f>
        <v/>
      </c>
      <c r="AC18" s="38" t="str">
        <f>IF(AND('Mapa final'!$AL$51="Muy Alta",'Mapa final'!$AN$51="Mayor"),CONCATENATE("R2C",'Mapa final'!$U$51),"")</f>
        <v/>
      </c>
      <c r="AD18" s="39" t="str">
        <f>IF(AND('Mapa final'!$AL$52="Muy Alta",'Mapa final'!$AN$52="Mayor"),CONCATENATE("R2C",'Mapa final'!$U$52),"")</f>
        <v/>
      </c>
      <c r="AE18" s="39" t="str">
        <f>IF(AND('Mapa final'!$AL$53="Muy Alta",'Mapa final'!$AN$53="Mayor"),CONCATENATE("R2C",'Mapa final'!$U$53),"")</f>
        <v/>
      </c>
      <c r="AF18" s="39" t="str">
        <f>IF(AND('Mapa final'!$AL$54="Muy Alta",'Mapa final'!$AN$54="Mayor"),CONCATENATE("R2C",'Mapa final'!$U$54),"")</f>
        <v/>
      </c>
      <c r="AG18" s="39" t="str">
        <f>IF(AND('Mapa final'!$AL$55="Muy Alta",'Mapa final'!$AN$55="Mayor"),CONCATENATE("R2C",'Mapa final'!$U$55),"")</f>
        <v/>
      </c>
      <c r="AH18" s="40" t="str">
        <f>IF(AND('Mapa final'!$AL$56="Muy Alta",'Mapa final'!$AN$56="Mayor"),CONCATENATE("R2C",'Mapa final'!$U$56),"")</f>
        <v/>
      </c>
      <c r="AI18" s="41" t="str">
        <f>IF(AND('Mapa final'!$AL$51="Muy Alta",'Mapa final'!$AN$51="Catastrófico"),CONCATENATE("R2C",'Mapa final'!$U$51),"")</f>
        <v/>
      </c>
      <c r="AJ18" s="42" t="str">
        <f>IF(AND('Mapa final'!$AL$52="Muy Alta",'Mapa final'!$AN$52="Catastrófico"),CONCATENATE("R2C",'Mapa final'!$U$52),"")</f>
        <v/>
      </c>
      <c r="AK18" s="42" t="str">
        <f>IF(AND('Mapa final'!$AL$53="Muy Alta",'Mapa final'!$AN$53="Catastrófico"),CONCATENATE("R2C",'Mapa final'!$U$53),"")</f>
        <v/>
      </c>
      <c r="AL18" s="42" t="str">
        <f>IF(AND('Mapa final'!$AL$54="Muy Alta",'Mapa final'!$AN$54="Catastrófico"),CONCATENATE("R2C",'Mapa final'!$U$54),"")</f>
        <v/>
      </c>
      <c r="AM18" s="42" t="str">
        <f>IF(AND('Mapa final'!$AL$55="Muy Alta",'Mapa final'!$AN$55="Catastrófico"),CONCATENATE("R2C",'Mapa final'!$U$55),"")</f>
        <v/>
      </c>
      <c r="AN18" s="43" t="str">
        <f>IF(AND('Mapa final'!$AL$56="Muy Alta",'Mapa final'!$AN$56="Catastrófico"),CONCATENATE("R2C",'Mapa final'!$U$56),"")</f>
        <v/>
      </c>
      <c r="AO18" s="69"/>
      <c r="AP18" s="527"/>
      <c r="AQ18" s="528"/>
      <c r="AR18" s="528"/>
      <c r="AS18" s="528"/>
      <c r="AT18" s="528"/>
      <c r="AU18" s="529"/>
      <c r="AV18" s="69"/>
      <c r="AW18" s="69"/>
      <c r="AX18" s="69"/>
      <c r="AY18" s="69"/>
      <c r="AZ18" s="69"/>
      <c r="BA18" s="69"/>
      <c r="BB18" s="69"/>
      <c r="BC18" s="69"/>
      <c r="BD18" s="69"/>
      <c r="BE18" s="69"/>
      <c r="BF18" s="69"/>
      <c r="BG18" s="69"/>
      <c r="BH18" s="69"/>
      <c r="BI18" s="69"/>
      <c r="BJ18" s="69"/>
      <c r="BK18" s="69"/>
      <c r="BL18" s="69"/>
      <c r="BM18" s="69"/>
      <c r="BN18" s="69"/>
      <c r="BO18" s="69"/>
      <c r="BP18" s="69"/>
      <c r="BQ18" s="69"/>
      <c r="BR18" s="69"/>
      <c r="BS18" s="69"/>
      <c r="BT18" s="69"/>
      <c r="BU18" s="69"/>
      <c r="BV18" s="69"/>
      <c r="BW18" s="69"/>
      <c r="BX18" s="69"/>
      <c r="BY18" s="69"/>
    </row>
    <row r="19" spans="2:77" ht="15" customHeight="1" x14ac:dyDescent="0.25">
      <c r="B19" s="69"/>
      <c r="C19" s="464"/>
      <c r="D19" s="464"/>
      <c r="E19" s="465"/>
      <c r="F19" s="507"/>
      <c r="G19" s="508"/>
      <c r="H19" s="508"/>
      <c r="I19" s="508"/>
      <c r="J19" s="508"/>
      <c r="K19" s="38" t="str">
        <f>IF(AND('Mapa final'!$AL$57="Muy Alta",'Mapa final'!$AN$57="Leve"),CONCATENATE("R2C",'Mapa final'!$U$57),"")</f>
        <v/>
      </c>
      <c r="L19" s="39" t="str">
        <f>IF(AND('Mapa final'!$AL$58="Muy Alta",'Mapa final'!$AN$58="Leve"),CONCATENATE("R2C",'Mapa final'!$U$58),"")</f>
        <v/>
      </c>
      <c r="M19" s="39" t="str">
        <f>IF(AND('Mapa final'!$AL$59="Muy Alta",'Mapa final'!$AN$59="Leve"),CONCATENATE("R2C",'Mapa final'!$U$59),"")</f>
        <v/>
      </c>
      <c r="N19" s="39" t="str">
        <f>IF(AND('Mapa final'!$AL$60="Muy Alta",'Mapa final'!$AN$60="Leve"),CONCATENATE("R2C",'Mapa final'!$U$60),"")</f>
        <v/>
      </c>
      <c r="O19" s="39" t="str">
        <f>IF(AND('Mapa final'!$AL$61="Muy Alta",'Mapa final'!$AN$61="Leve"),CONCATENATE("R2C",'Mapa final'!$U$61),"")</f>
        <v/>
      </c>
      <c r="P19" s="40" t="str">
        <f>IF(AND('Mapa final'!$AL$62="Muy Alta",'Mapa final'!$AN$62="Leve"),CONCATENATE("R2C",'Mapa final'!$U$62),"")</f>
        <v/>
      </c>
      <c r="Q19" s="38" t="str">
        <f>IF(AND('Mapa final'!$AL$57="Muy Alta",'Mapa final'!$AN$57="Menor"),CONCATENATE("R2C",'Mapa final'!$U$57),"")</f>
        <v/>
      </c>
      <c r="R19" s="39" t="str">
        <f>IF(AND('Mapa final'!$AL$58="Muy Alta",'Mapa final'!$AN$58="Menor"),CONCATENATE("R2C",'Mapa final'!$U$58),"")</f>
        <v/>
      </c>
      <c r="S19" s="39" t="str">
        <f>IF(AND('Mapa final'!$AL$59="Muy Alta",'Mapa final'!$AN$59="Menor"),CONCATENATE("R2C",'Mapa final'!$U$59),"")</f>
        <v/>
      </c>
      <c r="T19" s="39" t="str">
        <f>IF(AND('Mapa final'!$AL$60="Muy Alta",'Mapa final'!$AN$60="Menor"),CONCATENATE("R2C",'Mapa final'!$U$60),"")</f>
        <v/>
      </c>
      <c r="U19" s="39" t="str">
        <f>IF(AND('Mapa final'!$AL$61="Muy Alta",'Mapa final'!$AN$61="Menor"),CONCATENATE("R2C",'Mapa final'!$U$61),"")</f>
        <v/>
      </c>
      <c r="V19" s="40" t="str">
        <f>IF(AND('Mapa final'!$AL$62="Muy Alta",'Mapa final'!$AN$62="Menor"),CONCATENATE("R2C",'Mapa final'!$U$62),"")</f>
        <v/>
      </c>
      <c r="W19" s="38" t="str">
        <f>IF(AND('Mapa final'!$AL$57="Muy Alta",'Mapa final'!$AN$57="Moderado"),CONCATENATE("R2C",'Mapa final'!$U$57),"")</f>
        <v/>
      </c>
      <c r="X19" s="39" t="str">
        <f>IF(AND('Mapa final'!$AL$58="Muy Alta",'Mapa final'!$AN$58="Moderado"),CONCATENATE("R2C",'Mapa final'!$U$58),"")</f>
        <v/>
      </c>
      <c r="Y19" s="39" t="str">
        <f>IF(AND('Mapa final'!$AL$59="Muy Alta",'Mapa final'!$AN$59="Moderado"),CONCATENATE("R2C",'Mapa final'!$U$59),"")</f>
        <v/>
      </c>
      <c r="Z19" s="39" t="str">
        <f>IF(AND('Mapa final'!$AL$60="Muy Alta",'Mapa final'!$AN$60="Moderado"),CONCATENATE("R2C",'Mapa final'!$U$60),"")</f>
        <v/>
      </c>
      <c r="AA19" s="39" t="str">
        <f>IF(AND('Mapa final'!$AL$61="Muy Alta",'Mapa final'!$AN$61="Moderado"),CONCATENATE("R2C",'Mapa final'!$U$61),"")</f>
        <v/>
      </c>
      <c r="AB19" s="40" t="str">
        <f>IF(AND('Mapa final'!$AL$62="Muy Alta",'Mapa final'!$AN$62="Moderado"),CONCATENATE("R2C",'Mapa final'!$U$62),"")</f>
        <v/>
      </c>
      <c r="AC19" s="38" t="str">
        <f>IF(AND('Mapa final'!$AL$57="Muy Alta",'Mapa final'!$AN$57="Mayor"),CONCATENATE("R2C",'Mapa final'!$U$57),"")</f>
        <v/>
      </c>
      <c r="AD19" s="39" t="str">
        <f>IF(AND('Mapa final'!$AL$58="Muy Alta",'Mapa final'!$AN$58="Mayor"),CONCATENATE("R2C",'Mapa final'!$U$58),"")</f>
        <v/>
      </c>
      <c r="AE19" s="39" t="str">
        <f>IF(AND('Mapa final'!$AL$59="Muy Alta",'Mapa final'!$AN$59="Mayor"),CONCATENATE("R2C",'Mapa final'!$U$59),"")</f>
        <v/>
      </c>
      <c r="AF19" s="39" t="str">
        <f>IF(AND('Mapa final'!$AL$60="Muy Alta",'Mapa final'!$AN$60="Mayor"),CONCATENATE("R2C",'Mapa final'!$U$60),"")</f>
        <v/>
      </c>
      <c r="AG19" s="39" t="str">
        <f>IF(AND('Mapa final'!$AL$61="Muy Alta",'Mapa final'!$AN$61="Mayor"),CONCATENATE("R2C",'Mapa final'!$U$61),"")</f>
        <v/>
      </c>
      <c r="AH19" s="40" t="str">
        <f>IF(AND('Mapa final'!$AL$62="Muy Alta",'Mapa final'!$AN$62="Mayor"),CONCATENATE("R2C",'Mapa final'!$U$62),"")</f>
        <v/>
      </c>
      <c r="AI19" s="41" t="str">
        <f>IF(AND('Mapa final'!$AL$57="Muy Alta",'Mapa final'!$AN$57="Catastrófico"),CONCATENATE("R2C",'Mapa final'!$U$57),"")</f>
        <v/>
      </c>
      <c r="AJ19" s="42" t="str">
        <f>IF(AND('Mapa final'!$AL$58="Muy Alta",'Mapa final'!$AN$58="Catastrófico"),CONCATENATE("R2C",'Mapa final'!$U$58),"")</f>
        <v/>
      </c>
      <c r="AK19" s="42" t="str">
        <f>IF(AND('Mapa final'!$AL$59="Muy Alta",'Mapa final'!$AN$59="Catastrófico"),CONCATENATE("R2C",'Mapa final'!$U$59),"")</f>
        <v/>
      </c>
      <c r="AL19" s="42" t="str">
        <f>IF(AND('Mapa final'!$AL$60="Muy Alta",'Mapa final'!$AN$60="Catastrófico"),CONCATENATE("R2C",'Mapa final'!$U$60),"")</f>
        <v/>
      </c>
      <c r="AM19" s="42" t="str">
        <f>IF(AND('Mapa final'!$AL$61="Muy Alta",'Mapa final'!$AN$61="Catastrófico"),CONCATENATE("R2C",'Mapa final'!$U$61),"")</f>
        <v/>
      </c>
      <c r="AN19" s="43" t="str">
        <f>IF(AND('Mapa final'!$AL$62="Muy Alta",'Mapa final'!$AN$62="Catastrófico"),CONCATENATE("R2C",'Mapa final'!$U$62),"")</f>
        <v/>
      </c>
      <c r="AO19" s="69"/>
      <c r="AP19" s="527"/>
      <c r="AQ19" s="528"/>
      <c r="AR19" s="528"/>
      <c r="AS19" s="528"/>
      <c r="AT19" s="528"/>
      <c r="AU19" s="529"/>
      <c r="AV19" s="69"/>
      <c r="AW19" s="69"/>
      <c r="AX19" s="69"/>
      <c r="AY19" s="69"/>
      <c r="AZ19" s="69"/>
      <c r="BA19" s="69"/>
      <c r="BB19" s="69"/>
      <c r="BC19" s="69"/>
      <c r="BD19" s="69"/>
      <c r="BE19" s="69"/>
      <c r="BF19" s="69"/>
      <c r="BG19" s="69"/>
      <c r="BH19" s="69"/>
      <c r="BI19" s="69"/>
      <c r="BJ19" s="69"/>
      <c r="BK19" s="69"/>
      <c r="BL19" s="69"/>
      <c r="BM19" s="69"/>
      <c r="BN19" s="69"/>
      <c r="BO19" s="69"/>
      <c r="BP19" s="69"/>
      <c r="BQ19" s="69"/>
      <c r="BR19" s="69"/>
      <c r="BS19" s="69"/>
      <c r="BT19" s="69"/>
      <c r="BU19" s="69"/>
      <c r="BV19" s="69"/>
      <c r="BW19" s="69"/>
      <c r="BX19" s="69"/>
      <c r="BY19" s="69"/>
    </row>
    <row r="20" spans="2:77" ht="15" customHeight="1" x14ac:dyDescent="0.25">
      <c r="B20" s="69"/>
      <c r="C20" s="464"/>
      <c r="D20" s="464"/>
      <c r="E20" s="465"/>
      <c r="F20" s="507"/>
      <c r="G20" s="508"/>
      <c r="H20" s="508"/>
      <c r="I20" s="508"/>
      <c r="J20" s="508"/>
      <c r="K20" s="38" t="str">
        <f>IF(AND('Mapa final'!$AL$63="Muy Alta",'Mapa final'!$AN$63="Leve"),CONCATENATE("R2C",'Mapa final'!$U$63),"")</f>
        <v/>
      </c>
      <c r="L20" s="39" t="str">
        <f>IF(AND('Mapa final'!$AL$64="Muy Alta",'Mapa final'!$AN$64="Leve"),CONCATENATE("R2C",'Mapa final'!$U$64),"")</f>
        <v/>
      </c>
      <c r="M20" s="39" t="str">
        <f>IF(AND('Mapa final'!$AL$65="Muy Alta",'Mapa final'!$AN$65="Leve"),CONCATENATE("R2C",'Mapa final'!$U$65),"")</f>
        <v/>
      </c>
      <c r="N20" s="39" t="str">
        <f>IF(AND('Mapa final'!$AL$66="Muy Alta",'Mapa final'!$AN$66="Leve"),CONCATENATE("R2C",'Mapa final'!$U$66),"")</f>
        <v/>
      </c>
      <c r="O20" s="39" t="str">
        <f>IF(AND('Mapa final'!$AL$67="Muy Alta",'Mapa final'!$AN$67="Leve"),CONCATENATE("R2C",'Mapa final'!$U$67),"")</f>
        <v/>
      </c>
      <c r="P20" s="40" t="str">
        <f>IF(AND('Mapa final'!$AL$68="Muy Alta",'Mapa final'!$AN$68="Leve"),CONCATENATE("R2C",'Mapa final'!$U$68),"")</f>
        <v/>
      </c>
      <c r="Q20" s="38" t="str">
        <f>IF(AND('Mapa final'!$AL$63="Muy Alta",'Mapa final'!$AN$63="Menor"),CONCATENATE("R2C",'Mapa final'!$U$63),"")</f>
        <v/>
      </c>
      <c r="R20" s="39" t="str">
        <f>IF(AND('Mapa final'!$AL$64="Muy Alta",'Mapa final'!$AN$64="Menor"),CONCATENATE("R2C",'Mapa final'!$U$64),"")</f>
        <v/>
      </c>
      <c r="S20" s="39" t="str">
        <f>IF(AND('Mapa final'!$AL$65="Muy Alta",'Mapa final'!$AN$65="Menor"),CONCATENATE("R2C",'Mapa final'!$U$65),"")</f>
        <v/>
      </c>
      <c r="T20" s="39" t="str">
        <f>IF(AND('Mapa final'!$AL$66="Muy Alta",'Mapa final'!$AN$66="Menor"),CONCATENATE("R2C",'Mapa final'!$U$66),"")</f>
        <v/>
      </c>
      <c r="U20" s="39" t="str">
        <f>IF(AND('Mapa final'!$AL$67="Muy Alta",'Mapa final'!$AN$67="Menor"),CONCATENATE("R2C",'Mapa final'!$U$67),"")</f>
        <v/>
      </c>
      <c r="V20" s="40" t="str">
        <f>IF(AND('Mapa final'!$AL$68="Muy Alta",'Mapa final'!$AN$68="Menor"),CONCATENATE("R2C",'Mapa final'!$U$68),"")</f>
        <v/>
      </c>
      <c r="W20" s="38" t="str">
        <f>IF(AND('Mapa final'!$AL$63="Muy Alta",'Mapa final'!$AN$63="Moderado"),CONCATENATE("R2C",'Mapa final'!$U$63),"")</f>
        <v/>
      </c>
      <c r="X20" s="39" t="str">
        <f>IF(AND('Mapa final'!$AL$64="Muy Alta",'Mapa final'!$AN$64="Moderado"),CONCATENATE("R2C",'Mapa final'!$U$64),"")</f>
        <v/>
      </c>
      <c r="Y20" s="39" t="str">
        <f>IF(AND('Mapa final'!$AL$65="Muy Alta",'Mapa final'!$AN$65="Moderado"),CONCATENATE("R2C",'Mapa final'!$U$65),"")</f>
        <v/>
      </c>
      <c r="Z20" s="39" t="str">
        <f>IF(AND('Mapa final'!$AL$66="Muy Alta",'Mapa final'!$AN$66="Moderado"),CONCATENATE("R2C",'Mapa final'!$U$66),"")</f>
        <v/>
      </c>
      <c r="AA20" s="39" t="str">
        <f>IF(AND('Mapa final'!$AL$67="Muy Alta",'Mapa final'!$AN$67="Moderado"),CONCATENATE("R2C",'Mapa final'!$U$67),"")</f>
        <v/>
      </c>
      <c r="AB20" s="40" t="str">
        <f>IF(AND('Mapa final'!$AL$68="Muy Alta",'Mapa final'!$AN$68="Moderado"),CONCATENATE("R2C",'Mapa final'!$U$68),"")</f>
        <v/>
      </c>
      <c r="AC20" s="38" t="str">
        <f>IF(AND('Mapa final'!$AL$63="Muy Alta",'Mapa final'!$AN$63="Mayor"),CONCATENATE("R2C",'Mapa final'!$U$63),"")</f>
        <v/>
      </c>
      <c r="AD20" s="39" t="str">
        <f>IF(AND('Mapa final'!$AL$64="Muy Alta",'Mapa final'!$AN$64="Mayor"),CONCATENATE("R2C",'Mapa final'!$U$64),"")</f>
        <v/>
      </c>
      <c r="AE20" s="39" t="str">
        <f>IF(AND('Mapa final'!$AL$65="Muy Alta",'Mapa final'!$AN$65="Mayor"),CONCATENATE("R2C",'Mapa final'!$U$65),"")</f>
        <v/>
      </c>
      <c r="AF20" s="39" t="str">
        <f>IF(AND('Mapa final'!$AL$66="Muy Alta",'Mapa final'!$AN$66="Mayor"),CONCATENATE("R2C",'Mapa final'!$U$66),"")</f>
        <v/>
      </c>
      <c r="AG20" s="39" t="str">
        <f>IF(AND('Mapa final'!$AL$67="Muy Alta",'Mapa final'!$AN$67="Mayor"),CONCATENATE("R2C",'Mapa final'!$U$67),"")</f>
        <v/>
      </c>
      <c r="AH20" s="40" t="str">
        <f>IF(AND('Mapa final'!$AL$68="Muy Alta",'Mapa final'!$AN$68="Mayor"),CONCATENATE("R2C",'Mapa final'!$U$68),"")</f>
        <v/>
      </c>
      <c r="AI20" s="41" t="str">
        <f>IF(AND('Mapa final'!$AL$63="Muy Alta",'Mapa final'!$AN$63="Catastrófico"),CONCATENATE("R2C",'Mapa final'!$U$63),"")</f>
        <v/>
      </c>
      <c r="AJ20" s="42" t="str">
        <f>IF(AND('Mapa final'!$AL$64="Muy Alta",'Mapa final'!$AN$64="Catastrófico"),CONCATENATE("R2C",'Mapa final'!$U$64),"")</f>
        <v/>
      </c>
      <c r="AK20" s="42" t="str">
        <f>IF(AND('Mapa final'!$AL$65="Muy Alta",'Mapa final'!$AN$65="Catastrófico"),CONCATENATE("R2C",'Mapa final'!$U$65),"")</f>
        <v/>
      </c>
      <c r="AL20" s="42" t="str">
        <f>IF(AND('Mapa final'!$AL$66="Muy Alta",'Mapa final'!$AN$66="Catastrófico"),CONCATENATE("R2C",'Mapa final'!$U$66),"")</f>
        <v/>
      </c>
      <c r="AM20" s="42" t="str">
        <f>IF(AND('Mapa final'!$AL$67="Muy Alta",'Mapa final'!$AN$67="Catastrófico"),CONCATENATE("R2C",'Mapa final'!$U$67),"")</f>
        <v/>
      </c>
      <c r="AN20" s="43" t="str">
        <f>IF(AND('Mapa final'!$AL$68="Muy Alta",'Mapa final'!$AN$68="Catastrófico"),CONCATENATE("R2C",'Mapa final'!$U$68),"")</f>
        <v/>
      </c>
      <c r="AO20" s="69"/>
      <c r="AP20" s="527"/>
      <c r="AQ20" s="528"/>
      <c r="AR20" s="528"/>
      <c r="AS20" s="528"/>
      <c r="AT20" s="528"/>
      <c r="AU20" s="529"/>
      <c r="AV20" s="69"/>
      <c r="AW20" s="69"/>
      <c r="AX20" s="69"/>
      <c r="AY20" s="69"/>
      <c r="AZ20" s="69"/>
      <c r="BA20" s="69"/>
      <c r="BB20" s="69"/>
      <c r="BC20" s="69"/>
      <c r="BD20" s="69"/>
      <c r="BE20" s="69"/>
      <c r="BF20" s="69"/>
      <c r="BG20" s="69"/>
      <c r="BH20" s="69"/>
      <c r="BI20" s="69"/>
      <c r="BJ20" s="69"/>
      <c r="BK20" s="69"/>
      <c r="BL20" s="69"/>
      <c r="BM20" s="69"/>
      <c r="BN20" s="69"/>
      <c r="BO20" s="69"/>
      <c r="BP20" s="69"/>
      <c r="BQ20" s="69"/>
      <c r="BR20" s="69"/>
      <c r="BS20" s="69"/>
      <c r="BT20" s="69"/>
      <c r="BU20" s="69"/>
      <c r="BV20" s="69"/>
      <c r="BW20" s="69"/>
      <c r="BX20" s="69"/>
      <c r="BY20" s="69"/>
    </row>
    <row r="21" spans="2:77" ht="15.75" customHeight="1" thickBot="1" x14ac:dyDescent="0.3">
      <c r="B21" s="69"/>
      <c r="C21" s="464"/>
      <c r="D21" s="464"/>
      <c r="E21" s="465"/>
      <c r="F21" s="510"/>
      <c r="G21" s="511"/>
      <c r="H21" s="511"/>
      <c r="I21" s="511"/>
      <c r="J21" s="511"/>
      <c r="K21" s="44" t="str">
        <f>IF(AND('Mapa final'!$AL$69="Muy Alta",'Mapa final'!$AN$69="Leve"),CONCATENATE("R2C",'Mapa final'!$U$69),"")</f>
        <v/>
      </c>
      <c r="L21" s="45" t="str">
        <f>IF(AND('Mapa final'!$AL$70="Muy Alta",'Mapa final'!$AN$70="Leve"),CONCATENATE("R2C",'Mapa final'!$U$70),"")</f>
        <v/>
      </c>
      <c r="M21" s="45" t="str">
        <f>IF(AND('Mapa final'!$AL$71="Muy Alta",'Mapa final'!$AN$71="Leve"),CONCATENATE("R2C",'Mapa final'!$U$71),"")</f>
        <v/>
      </c>
      <c r="N21" s="45" t="str">
        <f>IF(AND('Mapa final'!$AL$72="Muy Alta",'Mapa final'!$AN$72="Leve"),CONCATENATE("R2C",'Mapa final'!$U$72),"")</f>
        <v/>
      </c>
      <c r="O21" s="45" t="str">
        <f>IF(AND('Mapa final'!$AL$74="Muy Alta",'Mapa final'!$AN$74="Leve"),CONCATENATE("R2C",'Mapa final'!$U$74),"")</f>
        <v/>
      </c>
      <c r="P21" s="46" t="str">
        <f>IF(AND('Mapa final'!$AL$75="Muy Alta",'Mapa final'!$AN$75="Leve"),CONCATENATE("R2C",'Mapa final'!$U$75),"")</f>
        <v/>
      </c>
      <c r="Q21" s="44" t="str">
        <f>IF(AND('Mapa final'!$AL$69="Muy Alta",'Mapa final'!$AN$69="Menor"),CONCATENATE("R2C",'Mapa final'!$U$69),"")</f>
        <v/>
      </c>
      <c r="R21" s="45" t="str">
        <f>IF(AND('Mapa final'!$AL$70="Muy Alta",'Mapa final'!$AN$70="Menor"),CONCATENATE("R2C",'Mapa final'!$U$70),"")</f>
        <v/>
      </c>
      <c r="S21" s="45" t="str">
        <f>IF(AND('Mapa final'!$AL$71="Muy Alta",'Mapa final'!$AN$71="Menor"),CONCATENATE("R2C",'Mapa final'!$U$71),"")</f>
        <v/>
      </c>
      <c r="T21" s="45" t="str">
        <f>IF(AND('Mapa final'!$AL$72="Muy Alta",'Mapa final'!$AN$72="Menor"),CONCATENATE("R2C",'Mapa final'!$U$72),"")</f>
        <v/>
      </c>
      <c r="U21" s="45" t="str">
        <f>IF(AND('Mapa final'!$AL$74="Muy Alta",'Mapa final'!$AN$74="Menor"),CONCATENATE("R2C",'Mapa final'!$U$74),"")</f>
        <v/>
      </c>
      <c r="V21" s="46" t="str">
        <f>IF(AND('Mapa final'!$AL$75="Muy Alta",'Mapa final'!$AN$75="Menor"),CONCATENATE("R2C",'Mapa final'!$U$75),"")</f>
        <v/>
      </c>
      <c r="W21" s="44" t="str">
        <f>IF(AND('Mapa final'!$AL$69="Muy Alta",'Mapa final'!$AN$69="Moderado"),CONCATENATE("R2C",'Mapa final'!$U$69),"")</f>
        <v/>
      </c>
      <c r="X21" s="45" t="str">
        <f>IF(AND('Mapa final'!$AL$70="Muy Alta",'Mapa final'!$AN$70="Moderado"),CONCATENATE("R2C",'Mapa final'!$U$70),"")</f>
        <v/>
      </c>
      <c r="Y21" s="45" t="str">
        <f>IF(AND('Mapa final'!$AL$71="Muy Alta",'Mapa final'!$AN$71="Moderado"),CONCATENATE("R2C",'Mapa final'!$U$71),"")</f>
        <v/>
      </c>
      <c r="Z21" s="45" t="str">
        <f>IF(AND('Mapa final'!$AL$72="Muy Alta",'Mapa final'!$AN$72="Moderado"),CONCATENATE("R2C",'Mapa final'!$U$72),"")</f>
        <v/>
      </c>
      <c r="AA21" s="45" t="str">
        <f>IF(AND('Mapa final'!$AL$74="Muy Alta",'Mapa final'!$AN$74="Moderado"),CONCATENATE("R2C",'Mapa final'!$U$74),"")</f>
        <v/>
      </c>
      <c r="AB21" s="46" t="str">
        <f>IF(AND('Mapa final'!$AL$75="Muy Alta",'Mapa final'!$AN$75="Moderado"),CONCATENATE("R2C",'Mapa final'!$U$75),"")</f>
        <v/>
      </c>
      <c r="AC21" s="44" t="str">
        <f>IF(AND('Mapa final'!$AL$69="Muy Alta",'Mapa final'!$AN$69="Mayor"),CONCATENATE("R2C",'Mapa final'!$U$69),"")</f>
        <v/>
      </c>
      <c r="AD21" s="45" t="str">
        <f>IF(AND('Mapa final'!$AL$70="Muy Alta",'Mapa final'!$AN$70="Mayor"),CONCATENATE("R2C",'Mapa final'!$U$70),"")</f>
        <v/>
      </c>
      <c r="AE21" s="45" t="str">
        <f>IF(AND('Mapa final'!$AL$71="Muy Alta",'Mapa final'!$AN$71="Mayor"),CONCATENATE("R2C",'Mapa final'!$U$71),"")</f>
        <v/>
      </c>
      <c r="AF21" s="45" t="str">
        <f>IF(AND('Mapa final'!$AL$72="Muy Alta",'Mapa final'!$AN$72="Mayor"),CONCATENATE("R2C",'Mapa final'!$U$72),"")</f>
        <v/>
      </c>
      <c r="AG21" s="45" t="str">
        <f>IF(AND('Mapa final'!$AL$74="Muy Alta",'Mapa final'!$AN$74="Mayor"),CONCATENATE("R2C",'Mapa final'!$U$74),"")</f>
        <v/>
      </c>
      <c r="AH21" s="46" t="str">
        <f>IF(AND('Mapa final'!$AL$75="Muy Alta",'Mapa final'!$AN$75="Mayor"),CONCATENATE("R2C",'Mapa final'!$U$75),"")</f>
        <v/>
      </c>
      <c r="AI21" s="47" t="str">
        <f>IF(AND('Mapa final'!$AL$69="Muy Alta",'Mapa final'!$AN$69="Catastrófico"),CONCATENATE("R2C",'Mapa final'!$U$69),"")</f>
        <v/>
      </c>
      <c r="AJ21" s="48" t="str">
        <f>IF(AND('Mapa final'!$AL$70="Muy Alta",'Mapa final'!$AN$70="Catastrófico"),CONCATENATE("R2C",'Mapa final'!$U$70),"")</f>
        <v/>
      </c>
      <c r="AK21" s="48" t="str">
        <f>IF(AND('Mapa final'!$AL$71="Muy Alta",'Mapa final'!$AN$71="Catastrófico"),CONCATENATE("R2C",'Mapa final'!$U$71),"")</f>
        <v/>
      </c>
      <c r="AL21" s="48" t="str">
        <f>IF(AND('Mapa final'!$AL$72="Muy Alta",'Mapa final'!$AN$72="Catastrófico"),CONCATENATE("R2C",'Mapa final'!$U$72),"")</f>
        <v/>
      </c>
      <c r="AM21" s="48" t="str">
        <f>IF(AND('Mapa final'!$AL$74="Muy Alta",'Mapa final'!$AN$74="Catastrófico"),CONCATENATE("R2C",'Mapa final'!$U$74),"")</f>
        <v/>
      </c>
      <c r="AN21" s="49" t="str">
        <f>IF(AND('Mapa final'!$AL$75="Muy Alta",'Mapa final'!$AN$75="Catastrófico"),CONCATENATE("R2C",'Mapa final'!$U$75),"")</f>
        <v/>
      </c>
      <c r="AO21" s="69"/>
      <c r="AP21" s="530"/>
      <c r="AQ21" s="531"/>
      <c r="AR21" s="531"/>
      <c r="AS21" s="531"/>
      <c r="AT21" s="531"/>
      <c r="AU21" s="532"/>
      <c r="AV21" s="69"/>
      <c r="AW21" s="69"/>
      <c r="AX21" s="69"/>
      <c r="AY21" s="69"/>
      <c r="AZ21" s="69"/>
      <c r="BA21" s="69"/>
      <c r="BB21" s="69"/>
      <c r="BC21" s="69"/>
      <c r="BD21" s="69"/>
      <c r="BE21" s="69"/>
      <c r="BF21" s="69"/>
      <c r="BG21" s="69"/>
      <c r="BH21" s="69"/>
      <c r="BI21" s="69"/>
      <c r="BJ21" s="69"/>
      <c r="BK21" s="69"/>
      <c r="BL21" s="69"/>
      <c r="BM21" s="69"/>
      <c r="BN21" s="69"/>
      <c r="BO21" s="69"/>
      <c r="BP21" s="69"/>
      <c r="BQ21" s="69"/>
      <c r="BR21" s="69"/>
      <c r="BS21" s="69"/>
      <c r="BT21" s="69"/>
      <c r="BU21" s="69"/>
      <c r="BV21" s="69"/>
      <c r="BW21" s="69"/>
      <c r="BX21" s="69"/>
      <c r="BY21" s="69"/>
    </row>
    <row r="22" spans="2:77" ht="15" customHeight="1" x14ac:dyDescent="0.25">
      <c r="B22" s="69"/>
      <c r="C22" s="464"/>
      <c r="D22" s="464"/>
      <c r="E22" s="465"/>
      <c r="F22" s="504" t="s">
        <v>280</v>
      </c>
      <c r="G22" s="505"/>
      <c r="H22" s="505"/>
      <c r="I22" s="505"/>
      <c r="J22" s="505"/>
      <c r="K22" s="53" t="str">
        <f>IF(AND('Mapa final'!$AL$15="Alta",'Mapa final'!$AN$15="Leve"),CONCATENATE("R2C",'Mapa final'!$U$15),"")</f>
        <v/>
      </c>
      <c r="L22" s="54" t="str">
        <f>IF(AND('Mapa final'!$AL$28="Alta",'Mapa final'!$AN$28="Leve"),CONCATENATE("R2C",'Mapa final'!$U$28),"")</f>
        <v/>
      </c>
      <c r="M22" s="54" t="str">
        <f>IF(AND('Mapa final'!$AL$29="Alta",'Mapa final'!$AN$29="Leve"),CONCATENATE("R2C",'Mapa final'!$U$29),"")</f>
        <v/>
      </c>
      <c r="N22" s="54" t="str">
        <f>IF(AND('Mapa final'!$AL$30="Alta",'Mapa final'!$AN$30="Leve"),CONCATENATE("R2C",'Mapa final'!$U$30),"")</f>
        <v/>
      </c>
      <c r="O22" s="54" t="str">
        <f>IF(AND('Mapa final'!$AL$31="Alta",'Mapa final'!$AN$31="Leve"),CONCATENATE("R2C",'Mapa final'!$U$31),"")</f>
        <v/>
      </c>
      <c r="P22" s="55" t="str">
        <f>IF(AND('Mapa final'!$AL$32="Alta",'Mapa final'!$AN$32="Leve"),CONCATENATE("R2C",'Mapa final'!$U$32),"")</f>
        <v/>
      </c>
      <c r="Q22" s="53" t="str">
        <f>IF(AND('Mapa final'!$AL$15="Alta",'Mapa final'!$AN$15="Menor"),CONCATENATE("R2C",'Mapa final'!$U$15),"")</f>
        <v/>
      </c>
      <c r="R22" s="54" t="str">
        <f>IF(AND('Mapa final'!$AL$22="Alta",'Mapa final'!$AN$22="Menor"),CONCATENATE("R2C",'Mapa final'!$U$22),"")</f>
        <v/>
      </c>
      <c r="S22" s="54" t="str">
        <f>IF(AND('Mapa final'!$AL$23="Alta",'Mapa final'!$AN$23="Menor"),CONCATENATE("R2C",'Mapa final'!$U$23),"")</f>
        <v/>
      </c>
      <c r="T22" s="54" t="str">
        <f>IF(AND('Mapa final'!$AL$24="Alta",'Mapa final'!$AN$24="Menor"),CONCATENATE("R2C",'Mapa final'!$U$24),"")</f>
        <v/>
      </c>
      <c r="U22" s="54" t="str">
        <f>IF(AND('Mapa final'!$AL$25="Alta",'Mapa final'!$AN$25="Menor"),CONCATENATE("R2C",'Mapa final'!$U$25),"")</f>
        <v/>
      </c>
      <c r="V22" s="55" t="str">
        <f>IF(AND('Mapa final'!$AL$26="Alta",'Mapa final'!$AN$26="Menor"),CONCATENATE("R2C",'Mapa final'!$U$26),"")</f>
        <v/>
      </c>
      <c r="W22" s="38" t="str">
        <f>IF(AND('Mapa final'!$AL$15="Alta",'Mapa final'!$AN$15="Moderado"),CONCATENATE("R2C",'Mapa final'!$U$15),"")</f>
        <v/>
      </c>
      <c r="X22" s="39" t="str">
        <f>IF(AND('Mapa final'!$AL$16="Alta",'Mapa final'!$AN$16="Moderado"),CONCATENATE("R2C",'Mapa final'!$U$16),"")</f>
        <v/>
      </c>
      <c r="Y22" s="39" t="str">
        <f>IF(AND('Mapa final'!$AL$29="Alta",'Mapa final'!$AN$29="Moderado"),CONCATENATE("R2C",'Mapa final'!$U$29),"")</f>
        <v/>
      </c>
      <c r="Z22" s="39" t="str">
        <f>IF(AND('Mapa final'!$AL$30="Alta",'Mapa final'!$AN$30="Moderado"),CONCATENATE("R2C",'Mapa final'!$U$30),"")</f>
        <v/>
      </c>
      <c r="AA22" s="39" t="str">
        <f>IF(AND('Mapa final'!$AL$31="Alta",'Mapa final'!$AN$31="Moderado"),CONCATENATE("R2C",'Mapa final'!$U$31),"")</f>
        <v/>
      </c>
      <c r="AB22" s="40" t="str">
        <f>IF(AND('Mapa final'!$AL$32="Alta",'Mapa final'!$AN$32="Moderado"),CONCATENATE("R2C",'Mapa final'!$U$32),"")</f>
        <v/>
      </c>
      <c r="AC22" s="38" t="str">
        <f>IF(AND('Mapa final'!$AL$15="Alta",'Mapa final'!$AN$15="Mayor"),CONCATENATE("R2C",'Mapa final'!$U$15),"")</f>
        <v/>
      </c>
      <c r="AD22" s="39" t="str">
        <f>IF(AND('Mapa final'!$AL$16="Alta",'Mapa final'!$AN$16="Mayor"),CONCATENATE("R2C",'Mapa final'!$U$16),"")</f>
        <v/>
      </c>
      <c r="AE22" s="39" t="str">
        <f>IF(AND('Mapa final'!$AL$23="Alta",'Mapa final'!$AN$23="Mayor"),CONCATENATE("R2C",'Mapa final'!$U$23),"")</f>
        <v/>
      </c>
      <c r="AF22" s="39" t="str">
        <f>IF(AND('Mapa final'!$AL$24="Alta",'Mapa final'!$AN$24="Mayor"),CONCATENATE("R2C",'Mapa final'!$U$24),"")</f>
        <v/>
      </c>
      <c r="AG22" s="39" t="str">
        <f>IF(AND('Mapa final'!$AL$25="Alta",'Mapa final'!$AN$25="Mayor"),CONCATENATE("R2C",'Mapa final'!$U$25),"")</f>
        <v/>
      </c>
      <c r="AH22" s="40" t="str">
        <f>IF(AND('Mapa final'!$AL$26="Alta",'Mapa final'!$AN$26="Mayor"),CONCATENATE("R2C",'Mapa final'!$U$26),"")</f>
        <v/>
      </c>
      <c r="AI22" s="41" t="str">
        <f>IF(AND('Mapa final'!$AL$15="Alta",'Mapa final'!$AN$15="Catastrófico"),CONCATENATE("R2C",'Mapa final'!$U$15),"")</f>
        <v/>
      </c>
      <c r="AJ22" s="42" t="str">
        <f>IF(AND('Mapa final'!$AL$28="Alta",'Mapa final'!$AN$28="Catastrófico"),CONCATENATE("R2C",'Mapa final'!$U$28),"")</f>
        <v/>
      </c>
      <c r="AK22" s="42" t="str">
        <f>IF(AND('Mapa final'!$AL$29="Alta",'Mapa final'!$AN$29="Catastrófico"),CONCATENATE("R2C",'Mapa final'!$U$29),"")</f>
        <v/>
      </c>
      <c r="AL22" s="42" t="str">
        <f>IF(AND('Mapa final'!$AL$30="Alta",'Mapa final'!$AN$30="Catastrófico"),CONCATENATE("R2C",'Mapa final'!$U$30),"")</f>
        <v/>
      </c>
      <c r="AM22" s="42" t="str">
        <f>IF(AND('Mapa final'!$AL$31="Alta",'Mapa final'!$AN$31="Catastrófico"),CONCATENATE("R2C",'Mapa final'!$U$31),"")</f>
        <v/>
      </c>
      <c r="AN22" s="43" t="str">
        <f>IF(AND('Mapa final'!$AL$32="Alta",'Mapa final'!$AN$32="Catastrófico"),CONCATENATE("R2C",'Mapa final'!$U$32),"")</f>
        <v/>
      </c>
      <c r="AO22" s="69"/>
      <c r="AP22" s="514" t="s">
        <v>281</v>
      </c>
      <c r="AQ22" s="515"/>
      <c r="AR22" s="515"/>
      <c r="AS22" s="515"/>
      <c r="AT22" s="515"/>
      <c r="AU22" s="516"/>
      <c r="AV22" s="69"/>
      <c r="AW22" s="69"/>
      <c r="AX22" s="69"/>
      <c r="AY22" s="69"/>
      <c r="AZ22" s="69"/>
      <c r="BA22" s="69"/>
      <c r="BB22" s="69"/>
      <c r="BC22" s="69"/>
      <c r="BD22" s="69"/>
      <c r="BE22" s="69"/>
      <c r="BF22" s="69"/>
      <c r="BG22" s="69"/>
      <c r="BH22" s="69"/>
      <c r="BI22" s="69"/>
      <c r="BJ22" s="69"/>
      <c r="BK22" s="69"/>
      <c r="BL22" s="69"/>
      <c r="BM22" s="69"/>
      <c r="BN22" s="69"/>
      <c r="BO22" s="69"/>
      <c r="BP22" s="69"/>
      <c r="BQ22" s="69"/>
      <c r="BR22" s="69"/>
      <c r="BS22" s="69"/>
      <c r="BT22" s="69"/>
      <c r="BU22" s="69"/>
      <c r="BV22" s="69"/>
      <c r="BW22" s="69"/>
      <c r="BX22" s="69"/>
      <c r="BY22" s="69"/>
    </row>
    <row r="23" spans="2:77" ht="15" customHeight="1" x14ac:dyDescent="0.25">
      <c r="B23" s="69"/>
      <c r="C23" s="464"/>
      <c r="D23" s="464"/>
      <c r="E23" s="465"/>
      <c r="F23" s="523"/>
      <c r="G23" s="508"/>
      <c r="H23" s="508"/>
      <c r="I23" s="508"/>
      <c r="J23" s="508"/>
      <c r="K23" s="53" t="str">
        <f>IF(AND('Mapa final'!$AL$21="Alta",'Mapa final'!$AN$21="Leve"),CONCATENATE("R2C",'Mapa final'!$U$21),"")</f>
        <v/>
      </c>
      <c r="L23" s="54" t="str">
        <f>IF(AND('Mapa final'!$AL$28="Alta",'Mapa final'!$AN$28="Leve"),CONCATENATE("R2C",'Mapa final'!$U$28),"")</f>
        <v/>
      </c>
      <c r="M23" s="54" t="str">
        <f>IF(AND('Mapa final'!$AL$29="Alta",'Mapa final'!$AN$29="Leve"),CONCATENATE("R2C",'Mapa final'!$U$29),"")</f>
        <v/>
      </c>
      <c r="N23" s="54" t="str">
        <f>IF(AND('Mapa final'!$AL$30="Alta",'Mapa final'!$AN$30="Leve"),CONCATENATE("R2C",'Mapa final'!$U$30),"")</f>
        <v/>
      </c>
      <c r="O23" s="54" t="str">
        <f>IF(AND('Mapa final'!$AL$31="Alta",'Mapa final'!$AN$31="Leve"),CONCATENATE("R2C",'Mapa final'!$U$31),"")</f>
        <v/>
      </c>
      <c r="P23" s="55" t="str">
        <f>IF(AND('Mapa final'!$AL$32="Alta",'Mapa final'!$AN$32="Leve"),CONCATENATE("R2C",'Mapa final'!$U$32),"")</f>
        <v/>
      </c>
      <c r="Q23" s="53" t="str">
        <f>IF(AND('Mapa final'!$AL$21="Alta",'Mapa final'!$AN$21="Menor"),CONCATENATE("R2C",'Mapa final'!$U$21),"")</f>
        <v/>
      </c>
      <c r="R23" s="54" t="str">
        <f>IF(AND('Mapa final'!$AL$22="Alta",'Mapa final'!$AN$22="Menor"),CONCATENATE("R2C",'Mapa final'!$U$22),"")</f>
        <v/>
      </c>
      <c r="S23" s="54" t="str">
        <f>IF(AND('Mapa final'!$AL$23="Alta",'Mapa final'!$AN$23="Menor"),CONCATENATE("R2C",'Mapa final'!$U$23),"")</f>
        <v/>
      </c>
      <c r="T23" s="54" t="str">
        <f>IF(AND('Mapa final'!$AL$24="Alta",'Mapa final'!$AN$24="Menor"),CONCATENATE("R2C",'Mapa final'!$U$24),"")</f>
        <v/>
      </c>
      <c r="U23" s="54" t="str">
        <f>IF(AND('Mapa final'!$AL$25="Alta",'Mapa final'!$AN$25="Menor"),CONCATENATE("R2C",'Mapa final'!$U$25),"")</f>
        <v/>
      </c>
      <c r="V23" s="55" t="str">
        <f>IF(AND('Mapa final'!$AL$26="Alta",'Mapa final'!$AN$26="Menor"),CONCATENATE("R2C",'Mapa final'!$U$26),"")</f>
        <v/>
      </c>
      <c r="W23" s="38" t="str">
        <f>IF(AND('Mapa final'!$AL$21="Alta",'Mapa final'!$AN$21="Moderado"),CONCATENATE("R2C",'Mapa final'!$U$21),"")</f>
        <v/>
      </c>
      <c r="X23" s="39" t="str">
        <f>IF(AND('Mapa final'!$AL$22="Alta",'Mapa final'!$AN$22="Moderado"),CONCATENATE("R2C",'Mapa final'!$U$22),"")</f>
        <v/>
      </c>
      <c r="Y23" s="39" t="str">
        <f>IF(AND('Mapa final'!$AL$29="Alta",'Mapa final'!$AN$29="Moderado"),CONCATENATE("R2C",'Mapa final'!$U$29),"")</f>
        <v/>
      </c>
      <c r="Z23" s="39" t="str">
        <f>IF(AND('Mapa final'!$AL$30="Alta",'Mapa final'!$AN$30="Moderado"),CONCATENATE("R2C",'Mapa final'!$U$30),"")</f>
        <v/>
      </c>
      <c r="AA23" s="39" t="str">
        <f>IF(AND('Mapa final'!$AL$31="Alta",'Mapa final'!$AN$31="Moderado"),CONCATENATE("R2C",'Mapa final'!$U$31),"")</f>
        <v/>
      </c>
      <c r="AB23" s="40" t="str">
        <f>IF(AND('Mapa final'!$AL$32="Alta",'Mapa final'!$AN$32="Moderado"),CONCATENATE("R2C",'Mapa final'!$U$32),"")</f>
        <v/>
      </c>
      <c r="AC23" s="38" t="str">
        <f>IF(AND('Mapa final'!$AL$21="Alta",'Mapa final'!$AN$21="Mayor"),CONCATENATE("R2C",'Mapa final'!$U$21),"")</f>
        <v/>
      </c>
      <c r="AD23" s="39" t="str">
        <f>IF(AND('Mapa final'!$AL$22="Alta",'Mapa final'!$AN$22="Mayor"),CONCATENATE("R2C",'Mapa final'!$U$22),"")</f>
        <v/>
      </c>
      <c r="AE23" s="39" t="str">
        <f>IF(AND('Mapa final'!$AL$23="Alta",'Mapa final'!$AN$23="Mayor"),CONCATENATE("R2C",'Mapa final'!$U$23),"")</f>
        <v/>
      </c>
      <c r="AF23" s="39" t="str">
        <f>IF(AND('Mapa final'!$AL$24="Alta",'Mapa final'!$AN$24="Mayor"),CONCATENATE("R2C",'Mapa final'!$U$24),"")</f>
        <v/>
      </c>
      <c r="AG23" s="39" t="str">
        <f>IF(AND('Mapa final'!$AL$25="Alta",'Mapa final'!$AN$25="Mayor"),CONCATENATE("R2C",'Mapa final'!$U$25),"")</f>
        <v/>
      </c>
      <c r="AH23" s="40" t="str">
        <f>IF(AND('Mapa final'!$AL$26="Alta",'Mapa final'!$AN$26="Mayor"),CONCATENATE("R2C",'Mapa final'!$U$26),"")</f>
        <v/>
      </c>
      <c r="AI23" s="41" t="str">
        <f>IF(AND('Mapa final'!$AL$21="Alta",'Mapa final'!$AN$21="Catastrófico"),CONCATENATE("R2C",'Mapa final'!$U$21),"")</f>
        <v/>
      </c>
      <c r="AJ23" s="42" t="str">
        <f>IF(AND('Mapa final'!$AL$28="Alta",'Mapa final'!$AN$28="Catastrófico"),CONCATENATE("R2C",'Mapa final'!$U$28),"")</f>
        <v/>
      </c>
      <c r="AK23" s="42" t="str">
        <f>IF(AND('Mapa final'!$AL$29="Alta",'Mapa final'!$AN$29="Catastrófico"),CONCATENATE("R2C",'Mapa final'!$U$29),"")</f>
        <v/>
      </c>
      <c r="AL23" s="42" t="str">
        <f>IF(AND('Mapa final'!$AL$30="Alta",'Mapa final'!$AN$30="Catastrófico"),CONCATENATE("R2C",'Mapa final'!$U$30),"")</f>
        <v/>
      </c>
      <c r="AM23" s="42" t="str">
        <f>IF(AND('Mapa final'!$AL$31="Alta",'Mapa final'!$AN$31="Catastrófico"),CONCATENATE("R2C",'Mapa final'!$U$31),"")</f>
        <v/>
      </c>
      <c r="AN23" s="43" t="str">
        <f>IF(AND('Mapa final'!$AL$32="Alta",'Mapa final'!$AN$32="Catastrófico"),CONCATENATE("R2C",'Mapa final'!$U$32),"")</f>
        <v/>
      </c>
      <c r="AO23" s="69"/>
      <c r="AP23" s="517"/>
      <c r="AQ23" s="518"/>
      <c r="AR23" s="518"/>
      <c r="AS23" s="518"/>
      <c r="AT23" s="518"/>
      <c r="AU23" s="519"/>
      <c r="AV23" s="69"/>
      <c r="AW23" s="69"/>
      <c r="AX23" s="69"/>
      <c r="AY23" s="69"/>
      <c r="AZ23" s="69"/>
      <c r="BA23" s="69"/>
      <c r="BB23" s="69"/>
      <c r="BC23" s="69"/>
      <c r="BD23" s="69"/>
      <c r="BE23" s="69"/>
      <c r="BF23" s="69"/>
      <c r="BG23" s="69"/>
      <c r="BH23" s="69"/>
      <c r="BI23" s="69"/>
      <c r="BJ23" s="69"/>
      <c r="BK23" s="69"/>
      <c r="BL23" s="69"/>
      <c r="BM23" s="69"/>
      <c r="BN23" s="69"/>
      <c r="BO23" s="69"/>
      <c r="BP23" s="69"/>
      <c r="BQ23" s="69"/>
      <c r="BR23" s="69"/>
      <c r="BS23" s="69"/>
      <c r="BT23" s="69"/>
      <c r="BU23" s="69"/>
      <c r="BV23" s="69"/>
      <c r="BW23" s="69"/>
      <c r="BX23" s="69"/>
      <c r="BY23" s="69"/>
    </row>
    <row r="24" spans="2:77" ht="15" customHeight="1" x14ac:dyDescent="0.25">
      <c r="B24" s="69"/>
      <c r="C24" s="464"/>
      <c r="D24" s="464"/>
      <c r="E24" s="465"/>
      <c r="F24" s="507"/>
      <c r="G24" s="508"/>
      <c r="H24" s="508"/>
      <c r="I24" s="508"/>
      <c r="J24" s="508"/>
      <c r="K24" s="53" t="str">
        <f>IF(AND('Mapa final'!$AL$27="Alta",'Mapa final'!$AN$27="Leve"),CONCATENATE("R2C",'Mapa final'!$U$27),"")</f>
        <v/>
      </c>
      <c r="L24" s="54" t="str">
        <f>IF(AND('Mapa final'!$AL$28="Alta",'Mapa final'!$AN$28="Leve"),CONCATENATE("R2C",'Mapa final'!$U$28),"")</f>
        <v/>
      </c>
      <c r="M24" s="54" t="str">
        <f>IF(AND('Mapa final'!$AL$29="Alta",'Mapa final'!$AN$29="Leve"),CONCATENATE("R2C",'Mapa final'!$U$29),"")</f>
        <v/>
      </c>
      <c r="N24" s="54" t="str">
        <f>IF(AND('Mapa final'!$AL$30="Alta",'Mapa final'!$AN$30="Leve"),CONCATENATE("R2C",'Mapa final'!$U$30),"")</f>
        <v/>
      </c>
      <c r="O24" s="54" t="str">
        <f>IF(AND('Mapa final'!$AL$31="Alta",'Mapa final'!$AN$31="Leve"),CONCATENATE("R2C",'Mapa final'!$U$31),"")</f>
        <v/>
      </c>
      <c r="P24" s="55" t="str">
        <f>IF(AND('Mapa final'!$AL$32="Alta",'Mapa final'!$AN$32="Leve"),CONCATENATE("R2C",'Mapa final'!$U$32),"")</f>
        <v/>
      </c>
      <c r="Q24" s="53" t="str">
        <f>IF(AND('Mapa final'!$AL$27="Alta",'Mapa final'!$AN$27="Menor"),CONCATENATE("R2C",'Mapa final'!$U$27),"")</f>
        <v/>
      </c>
      <c r="R24" s="54" t="str">
        <f>IF(AND('Mapa final'!$AL$28="Alta",'Mapa final'!$AN$28="Menor"),CONCATENATE("R2C",'Mapa final'!$U$28),"")</f>
        <v/>
      </c>
      <c r="S24" s="54" t="str">
        <f>IF(AND('Mapa final'!$AL$29="Alta",'Mapa final'!$AN$29="Menor"),CONCATENATE("R2C",'Mapa final'!$U$29),"")</f>
        <v/>
      </c>
      <c r="T24" s="54" t="str">
        <f>IF(AND('Mapa final'!$AL$30="Alta",'Mapa final'!$AN$30="Menor"),CONCATENATE("R2C",'Mapa final'!$U$30),"")</f>
        <v/>
      </c>
      <c r="U24" s="54" t="str">
        <f>IF(AND('Mapa final'!$AL$31="Alta",'Mapa final'!$AN$31="Menor"),CONCATENATE("R2C",'Mapa final'!$U$31),"")</f>
        <v/>
      </c>
      <c r="V24" s="55" t="str">
        <f>IF(AND('Mapa final'!$AL$32="Alta",'Mapa final'!$AN$32="Menor"),CONCATENATE("R2C",'Mapa final'!$U$32),"")</f>
        <v/>
      </c>
      <c r="W24" s="38" t="str">
        <f>IF(AND('Mapa final'!$AL$27="Alta",'Mapa final'!$AN$27="Moderado"),CONCATENATE("R2C",'Mapa final'!$U$27),"")</f>
        <v/>
      </c>
      <c r="X24" s="39" t="str">
        <f>IF(AND('Mapa final'!$AL$28="Alta",'Mapa final'!$AN$28="Moderado"),CONCATENATE("R2C",'Mapa final'!$U$28),"")</f>
        <v/>
      </c>
      <c r="Y24" s="39" t="str">
        <f>IF(AND('Mapa final'!$AL$29="Alta",'Mapa final'!$AN$29="Moderado"),CONCATENATE("R2C",'Mapa final'!$U$29),"")</f>
        <v/>
      </c>
      <c r="Z24" s="39" t="str">
        <f>IF(AND('Mapa final'!$AL$30="Alta",'Mapa final'!$AN$30="Moderado"),CONCATENATE("R2C",'Mapa final'!$U$30),"")</f>
        <v/>
      </c>
      <c r="AA24" s="39" t="str">
        <f>IF(AND('Mapa final'!$AL$31="Alta",'Mapa final'!$AN$31="Moderado"),CONCATENATE("R2C",'Mapa final'!$U$31),"")</f>
        <v/>
      </c>
      <c r="AB24" s="40" t="str">
        <f>IF(AND('Mapa final'!$AL$32="Alta",'Mapa final'!$AN$32="Moderado"),CONCATENATE("R2C",'Mapa final'!$U$32),"")</f>
        <v/>
      </c>
      <c r="AC24" s="38" t="str">
        <f>IF(AND('Mapa final'!$AL$27="Alta",'Mapa final'!$AN$27="Mayor"),CONCATENATE("R2C",'Mapa final'!$U$27),"")</f>
        <v/>
      </c>
      <c r="AD24" s="39" t="str">
        <f>IF(AND('Mapa final'!$AL$28="Alta",'Mapa final'!$AN$28="Mayor"),CONCATENATE("R2C",'Mapa final'!$U$28),"")</f>
        <v/>
      </c>
      <c r="AE24" s="39" t="str">
        <f>IF(AND('Mapa final'!$AL$29="Alta",'Mapa final'!$AN$29="Mayor"),CONCATENATE("R2C",'Mapa final'!$U$29),"")</f>
        <v/>
      </c>
      <c r="AF24" s="39" t="str">
        <f>IF(AND('Mapa final'!$AL$30="Alta",'Mapa final'!$AN$30="Mayor"),CONCATENATE("R2C",'Mapa final'!$U$30),"")</f>
        <v/>
      </c>
      <c r="AG24" s="39" t="str">
        <f>IF(AND('Mapa final'!$AL$31="Alta",'Mapa final'!$AN$31="Mayor"),CONCATENATE("R2C",'Mapa final'!$U$31),"")</f>
        <v/>
      </c>
      <c r="AH24" s="40" t="str">
        <f>IF(AND('Mapa final'!$AL$32="Alta",'Mapa final'!$AN$32="Mayor"),CONCATENATE("R2C",'Mapa final'!$U$32),"")</f>
        <v/>
      </c>
      <c r="AI24" s="41" t="str">
        <f>IF(AND('Mapa final'!$AL$27="Alta",'Mapa final'!$AN$27="Catastrófico"),CONCATENATE("R2C",'Mapa final'!$U$27),"")</f>
        <v/>
      </c>
      <c r="AJ24" s="42" t="str">
        <f>IF(AND('Mapa final'!$AL$28="Alta",'Mapa final'!$AN$28="Catastrófico"),CONCATENATE("R2C",'Mapa final'!$U$28),"")</f>
        <v/>
      </c>
      <c r="AK24" s="42" t="str">
        <f>IF(AND('Mapa final'!$AL$29="Alta",'Mapa final'!$AN$29="Catastrófico"),CONCATENATE("R2C",'Mapa final'!$U$29),"")</f>
        <v/>
      </c>
      <c r="AL24" s="42" t="str">
        <f>IF(AND('Mapa final'!$AL$30="Alta",'Mapa final'!$AN$30="Catastrófico"),CONCATENATE("R2C",'Mapa final'!$U$30),"")</f>
        <v/>
      </c>
      <c r="AM24" s="42" t="str">
        <f>IF(AND('Mapa final'!$AL$31="Alta",'Mapa final'!$AN$31="Catastrófico"),CONCATENATE("R2C",'Mapa final'!$U$31),"")</f>
        <v/>
      </c>
      <c r="AN24" s="43" t="str">
        <f>IF(AND('Mapa final'!$AL$32="Alta",'Mapa final'!$AN$32="Catastrófico"),CONCATENATE("R2C",'Mapa final'!$U$32),"")</f>
        <v/>
      </c>
      <c r="AO24" s="69"/>
      <c r="AP24" s="517"/>
      <c r="AQ24" s="518"/>
      <c r="AR24" s="518"/>
      <c r="AS24" s="518"/>
      <c r="AT24" s="518"/>
      <c r="AU24" s="519"/>
      <c r="AV24" s="69"/>
      <c r="AW24" s="69"/>
      <c r="AX24" s="69"/>
      <c r="AY24" s="69"/>
      <c r="AZ24" s="69"/>
      <c r="BA24" s="69"/>
      <c r="BB24" s="69"/>
      <c r="BC24" s="69"/>
      <c r="BD24" s="69"/>
      <c r="BE24" s="69"/>
      <c r="BF24" s="69"/>
      <c r="BG24" s="69"/>
      <c r="BH24" s="69"/>
      <c r="BI24" s="69"/>
      <c r="BJ24" s="69"/>
      <c r="BK24" s="69"/>
      <c r="BL24" s="69"/>
      <c r="BM24" s="69"/>
      <c r="BN24" s="69"/>
      <c r="BO24" s="69"/>
      <c r="BP24" s="69"/>
      <c r="BQ24" s="69"/>
      <c r="BR24" s="69"/>
      <c r="BS24" s="69"/>
      <c r="BT24" s="69"/>
      <c r="BU24" s="69"/>
      <c r="BV24" s="69"/>
      <c r="BW24" s="69"/>
      <c r="BX24" s="69"/>
      <c r="BY24" s="69"/>
    </row>
    <row r="25" spans="2:77" ht="15" customHeight="1" x14ac:dyDescent="0.25">
      <c r="B25" s="69"/>
      <c r="C25" s="464"/>
      <c r="D25" s="464"/>
      <c r="E25" s="465"/>
      <c r="F25" s="507"/>
      <c r="G25" s="508"/>
      <c r="H25" s="508"/>
      <c r="I25" s="508"/>
      <c r="J25" s="508"/>
      <c r="K25" s="53" t="str">
        <f>IF(AND('Mapa final'!$AL$33="Alta",'Mapa final'!$AN$33="Leve"),CONCATENATE("R2C",'Mapa final'!$U$33),"")</f>
        <v/>
      </c>
      <c r="L25" s="54" t="str">
        <f>IF(AND('Mapa final'!$AL$34="Alta",'Mapa final'!$AN$34="Leve"),CONCATENATE("R2C",'Mapa final'!$U$34),"")</f>
        <v/>
      </c>
      <c r="M25" s="54" t="str">
        <f>IF(AND('Mapa final'!$AL$35="Alta",'Mapa final'!$AN$35="Leve"),CONCATENATE("R2C",'Mapa final'!$U$35),"")</f>
        <v/>
      </c>
      <c r="N25" s="54" t="str">
        <f>IF(AND('Mapa final'!$AL$36="Alta",'Mapa final'!$AN$36="Leve"),CONCATENATE("R2C",'Mapa final'!$U$36),"")</f>
        <v/>
      </c>
      <c r="O25" s="54" t="str">
        <f>IF(AND('Mapa final'!$AL$37="Alta",'Mapa final'!$AN$37="Leve"),CONCATENATE("R2C",'Mapa final'!$U$37),"")</f>
        <v/>
      </c>
      <c r="P25" s="55" t="str">
        <f>IF(AND('Mapa final'!$AL$38="Alta",'Mapa final'!$AN$38="Leve"),CONCATENATE("R2C",'Mapa final'!$U$38),"")</f>
        <v/>
      </c>
      <c r="Q25" s="53" t="str">
        <f>IF(AND('Mapa final'!$AL$33="Alta",'Mapa final'!$AN$33="Menor"),CONCATENATE("R2C",'Mapa final'!$U$33),"")</f>
        <v/>
      </c>
      <c r="R25" s="54" t="str">
        <f>IF(AND('Mapa final'!$AL$34="Alta",'Mapa final'!$AN$34="Menor"),CONCATENATE("R2C",'Mapa final'!$U$34),"")</f>
        <v/>
      </c>
      <c r="S25" s="54" t="str">
        <f>IF(AND('Mapa final'!$AL$35="Alta",'Mapa final'!$AN$35="Menor"),CONCATENATE("R2C",'Mapa final'!$U$35),"")</f>
        <v/>
      </c>
      <c r="T25" s="54" t="str">
        <f>IF(AND('Mapa final'!$AL$36="Alta",'Mapa final'!$AN$36="Menor"),CONCATENATE("R2C",'Mapa final'!$U$36),"")</f>
        <v/>
      </c>
      <c r="U25" s="54" t="str">
        <f>IF(AND('Mapa final'!$AL$37="Alta",'Mapa final'!$AN$37="LMenor"),CONCATENATE("R2C",'Mapa final'!$U$37),"")</f>
        <v/>
      </c>
      <c r="V25" s="55" t="str">
        <f>IF(AND('Mapa final'!$AL$38="Alta",'Mapa final'!$AN$38="Menor"),CONCATENATE("R2C",'Mapa final'!$U$38),"")</f>
        <v/>
      </c>
      <c r="W25" s="38" t="str">
        <f>IF(AND('Mapa final'!$AL$33="Alta",'Mapa final'!$AN$33="Moderado"),CONCATENATE("R2C",'Mapa final'!$U$33),"")</f>
        <v/>
      </c>
      <c r="X25" s="39" t="str">
        <f>IF(AND('Mapa final'!$AL$34="Alta",'Mapa final'!$AN$34="Moderado"),CONCATENATE("R2C",'Mapa final'!$U$34),"")</f>
        <v/>
      </c>
      <c r="Y25" s="39" t="str">
        <f>IF(AND('Mapa final'!$AL$35="Alta",'Mapa final'!$AN$35="Moderado"),CONCATENATE("R2C",'Mapa final'!$U$35),"")</f>
        <v/>
      </c>
      <c r="Z25" s="39" t="str">
        <f>IF(AND('Mapa final'!$AL$36="Alta",'Mapa final'!$AN$36="Moderado"),CONCATENATE("R2C",'Mapa final'!$U$36),"")</f>
        <v/>
      </c>
      <c r="AA25" s="39" t="str">
        <f>IF(AND('Mapa final'!$AL$37="Alta",'Mapa final'!$AN$37="Moderado"),CONCATENATE("R2C",'Mapa final'!$U$37),"")</f>
        <v/>
      </c>
      <c r="AB25" s="40" t="str">
        <f>IF(AND('Mapa final'!$AL$38="Alta",'Mapa final'!$AN$38="Moderado"),CONCATENATE("R2C",'Mapa final'!$U$38),"")</f>
        <v/>
      </c>
      <c r="AC25" s="38" t="str">
        <f>IF(AND('Mapa final'!$AL$33="Alta",'Mapa final'!$AN$33="Mayor"),CONCATENATE("R2C",'Mapa final'!$U$33),"")</f>
        <v/>
      </c>
      <c r="AD25" s="39" t="str">
        <f>IF(AND('Mapa final'!$AL$34="Alta",'Mapa final'!$AN$34="Mayor"),CONCATENATE("R2C",'Mapa final'!$U$34),"")</f>
        <v/>
      </c>
      <c r="AE25" s="39" t="str">
        <f>IF(AND('Mapa final'!$AL$35="Alta",'Mapa final'!$AN$35="Mayor"),CONCATENATE("R2C",'Mapa final'!$U$35),"")</f>
        <v/>
      </c>
      <c r="AF25" s="39" t="str">
        <f>IF(AND('Mapa final'!$AL$36="Alta",'Mapa final'!$AN$36="Mayor"),CONCATENATE("R2C",'Mapa final'!$U$36),"")</f>
        <v/>
      </c>
      <c r="AG25" s="39" t="str">
        <f>IF(AND('Mapa final'!$AL$37="Alta",'Mapa final'!$AN$37="Mayor"),CONCATENATE("R2C",'Mapa final'!$U$37),"")</f>
        <v/>
      </c>
      <c r="AH25" s="40" t="str">
        <f>IF(AND('Mapa final'!$AL$38="Alta",'Mapa final'!$AN$38="Mayor"),CONCATENATE("R2C",'Mapa final'!$U$38),"")</f>
        <v/>
      </c>
      <c r="AI25" s="41" t="str">
        <f>IF(AND('Mapa final'!$AL$33="Alta",'Mapa final'!$AN$33="Catastrófico"),CONCATENATE("R2C",'Mapa final'!$U$33),"")</f>
        <v/>
      </c>
      <c r="AJ25" s="42" t="str">
        <f>IF(AND('Mapa final'!$AL$34="Alta",'Mapa final'!$AN$34="Catastrófico"),CONCATENATE("R2C",'Mapa final'!$U$34),"")</f>
        <v/>
      </c>
      <c r="AK25" s="42" t="str">
        <f>IF(AND('Mapa final'!$AL$35="Alta",'Mapa final'!$AN$35="Catastrófico"),CONCATENATE("R2C",'Mapa final'!$U$35),"")</f>
        <v/>
      </c>
      <c r="AL25" s="42" t="str">
        <f>IF(AND('Mapa final'!$AL$36="Alta",'Mapa final'!$AN$36="Catastrófico"),CONCATENATE("R2C",'Mapa final'!$U$36),"")</f>
        <v/>
      </c>
      <c r="AM25" s="42" t="str">
        <f>IF(AND('Mapa final'!$AL$37="Alta",'Mapa final'!$AN$37="LCatastrófico"),CONCATENATE("R2C",'Mapa final'!$U$37),"")</f>
        <v/>
      </c>
      <c r="AN25" s="43" t="str">
        <f>IF(AND('Mapa final'!$AL$38="Alta",'Mapa final'!$AN$38="Catastrófico"),CONCATENATE("R2C",'Mapa final'!$U$38),"")</f>
        <v/>
      </c>
      <c r="AO25" s="69"/>
      <c r="AP25" s="517"/>
      <c r="AQ25" s="518"/>
      <c r="AR25" s="518"/>
      <c r="AS25" s="518"/>
      <c r="AT25" s="518"/>
      <c r="AU25" s="519"/>
      <c r="AV25" s="69"/>
      <c r="AW25" s="69"/>
      <c r="AX25" s="69"/>
      <c r="AY25" s="69"/>
      <c r="AZ25" s="69"/>
      <c r="BA25" s="69"/>
      <c r="BB25" s="69"/>
      <c r="BC25" s="69"/>
      <c r="BD25" s="69"/>
      <c r="BE25" s="69"/>
      <c r="BF25" s="69"/>
      <c r="BG25" s="69"/>
      <c r="BH25" s="69"/>
      <c r="BI25" s="69"/>
      <c r="BJ25" s="69"/>
      <c r="BK25" s="69"/>
      <c r="BL25" s="69"/>
      <c r="BM25" s="69"/>
      <c r="BN25" s="69"/>
      <c r="BO25" s="69"/>
      <c r="BP25" s="69"/>
      <c r="BQ25" s="69"/>
      <c r="BR25" s="69"/>
      <c r="BS25" s="69"/>
      <c r="BT25" s="69"/>
      <c r="BU25" s="69"/>
      <c r="BV25" s="69"/>
      <c r="BW25" s="69"/>
      <c r="BX25" s="69"/>
      <c r="BY25" s="69"/>
    </row>
    <row r="26" spans="2:77" ht="15" customHeight="1" x14ac:dyDescent="0.25">
      <c r="B26" s="69"/>
      <c r="C26" s="464"/>
      <c r="D26" s="464"/>
      <c r="E26" s="465"/>
      <c r="F26" s="507"/>
      <c r="G26" s="508"/>
      <c r="H26" s="508"/>
      <c r="I26" s="508"/>
      <c r="J26" s="508"/>
      <c r="K26" s="53" t="str">
        <f>IF(AND('Mapa final'!$AL$39="Alta",'Mapa final'!$AN$39="Leve"),CONCATENATE("R2C",'Mapa final'!$U$39),"")</f>
        <v/>
      </c>
      <c r="L26" s="54" t="str">
        <f>IF(AND('Mapa final'!$AL$40="Alta",'Mapa final'!$AN$40="Leve"),CONCATENATE("R2C",'Mapa final'!$U$40),"")</f>
        <v/>
      </c>
      <c r="M26" s="54" t="str">
        <f>IF(AND('Mapa final'!$AL$41="Alta",'Mapa final'!$AN$41="Leve"),CONCATENATE("R2C",'Mapa final'!$U$41),"")</f>
        <v/>
      </c>
      <c r="N26" s="54" t="str">
        <f>IF(AND('Mapa final'!$AL$42="Alta",'Mapa final'!$AN$42="Leve"),CONCATENATE("R2C",'Mapa final'!$U$42),"")</f>
        <v/>
      </c>
      <c r="O26" s="54" t="str">
        <f>IF(AND('Mapa final'!$AL$43="Alta",'Mapa final'!$AN$43="Leve"),CONCATENATE("R2C",'Mapa final'!$U$43),"")</f>
        <v/>
      </c>
      <c r="P26" s="55" t="str">
        <f>IF(AND('Mapa final'!$AL$44="Alta",'Mapa final'!$AN$44="Leve"),CONCATENATE("R2C",'Mapa final'!$U$44),"")</f>
        <v/>
      </c>
      <c r="Q26" s="53" t="str">
        <f>IF(AND('Mapa final'!$AL$39="Alta",'Mapa final'!$AN$39="Menor"),CONCATENATE("R2C",'Mapa final'!$U$39),"")</f>
        <v/>
      </c>
      <c r="R26" s="54" t="str">
        <f>IF(AND('Mapa final'!$AL$40="Alta",'Mapa final'!$AN$40="Menor"),CONCATENATE("R2C",'Mapa final'!$U$40),"")</f>
        <v/>
      </c>
      <c r="S26" s="54" t="str">
        <f>IF(AND('Mapa final'!$AL$41="Alta",'Mapa final'!$AN$41="Menor"),CONCATENATE("R2C",'Mapa final'!$U$41),"")</f>
        <v/>
      </c>
      <c r="T26" s="54" t="str">
        <f>IF(AND('Mapa final'!$AL$42="Alta",'Mapa final'!$AN$42="Menor"),CONCATENATE("R2C",'Mapa final'!$U$42),"")</f>
        <v/>
      </c>
      <c r="U26" s="54" t="str">
        <f>IF(AND('Mapa final'!$AL$43="Alta",'Mapa final'!$AN$43="Menor"),CONCATENATE("R2C",'Mapa final'!$U$43),"")</f>
        <v/>
      </c>
      <c r="V26" s="55" t="str">
        <f>IF(AND('Mapa final'!$AL$44="Alta",'Mapa final'!$AN$44="Menor"),CONCATENATE("R2C",'Mapa final'!$U$44),"")</f>
        <v/>
      </c>
      <c r="W26" s="38" t="str">
        <f>IF(AND('Mapa final'!$AL$39="Alta",'Mapa final'!$AN$39="Moderado"),CONCATENATE("R2C",'Mapa final'!$U$39),"")</f>
        <v/>
      </c>
      <c r="X26" s="39" t="str">
        <f>IF(AND('Mapa final'!$AL$40="Alta",'Mapa final'!$AN$40="Moderado"),CONCATENATE("R2C",'Mapa final'!$U$40),"")</f>
        <v/>
      </c>
      <c r="Y26" s="39" t="str">
        <f>IF(AND('Mapa final'!$AL$41="Alta",'Mapa final'!$AN$41="Moderado"),CONCATENATE("R2C",'Mapa final'!$U$41),"")</f>
        <v/>
      </c>
      <c r="Z26" s="39" t="str">
        <f>IF(AND('Mapa final'!$AL$42="Alta",'Mapa final'!$AN$42="Moderado"),CONCATENATE("R2C",'Mapa final'!$U$42),"")</f>
        <v/>
      </c>
      <c r="AA26" s="39" t="str">
        <f>IF(AND('Mapa final'!$AL$43="Alta",'Mapa final'!$AN$43="Moderado"),CONCATENATE("R2C",'Mapa final'!$U$43),"")</f>
        <v/>
      </c>
      <c r="AB26" s="40" t="str">
        <f>IF(AND('Mapa final'!$AL$44="Alta",'Mapa final'!$AN$44="Moderado"),CONCATENATE("R2C",'Mapa final'!$U$44),"")</f>
        <v/>
      </c>
      <c r="AC26" s="38" t="str">
        <f>IF(AND('Mapa final'!$AL$39="Alta",'Mapa final'!$AN$39="Mayor"),CONCATENATE("R2C",'Mapa final'!$U$39),"")</f>
        <v/>
      </c>
      <c r="AD26" s="39" t="str">
        <f>IF(AND('Mapa final'!$AL$40="Alta",'Mapa final'!$AN$40="Mayor"),CONCATENATE("R2C",'Mapa final'!$U$40),"")</f>
        <v/>
      </c>
      <c r="AE26" s="39" t="str">
        <f>IF(AND('Mapa final'!$AL$41="Alta",'Mapa final'!$AN$41="Mayor"),CONCATENATE("R2C",'Mapa final'!$U$41),"")</f>
        <v/>
      </c>
      <c r="AF26" s="39" t="str">
        <f>IF(AND('Mapa final'!$AL$42="Alta",'Mapa final'!$AN$42="Mayor"),CONCATENATE("R2C",'Mapa final'!$U$42),"")</f>
        <v/>
      </c>
      <c r="AG26" s="39" t="str">
        <f>IF(AND('Mapa final'!$AL$43="Alta",'Mapa final'!$AN$43="Mayor"),CONCATENATE("R2C",'Mapa final'!$U$43),"")</f>
        <v/>
      </c>
      <c r="AH26" s="40" t="str">
        <f>IF(AND('Mapa final'!$AL$44="Alta",'Mapa final'!$AN$44="Mayor"),CONCATENATE("R2C",'Mapa final'!$U$44),"")</f>
        <v/>
      </c>
      <c r="AI26" s="41" t="str">
        <f>IF(AND('Mapa final'!$AL$39="Alta",'Mapa final'!$AN$39="Catastrófico"),CONCATENATE("R2C",'Mapa final'!$U$39),"")</f>
        <v/>
      </c>
      <c r="AJ26" s="42" t="str">
        <f>IF(AND('Mapa final'!$AL$40="Alta",'Mapa final'!$AN$40="Catastrófico"),CONCATENATE("R2C",'Mapa final'!$U$40),"")</f>
        <v/>
      </c>
      <c r="AK26" s="42" t="str">
        <f>IF(AND('Mapa final'!$AL$41="Alta",'Mapa final'!$AN$41="Catastrófico"),CONCATENATE("R2C",'Mapa final'!$U$41),"")</f>
        <v/>
      </c>
      <c r="AL26" s="42" t="str">
        <f>IF(AND('Mapa final'!$AL$42="Alta",'Mapa final'!$AN$42="Catastrófico"),CONCATENATE("R2C",'Mapa final'!$U$42),"")</f>
        <v/>
      </c>
      <c r="AM26" s="42" t="str">
        <f>IF(AND('Mapa final'!$AL$43="Alta",'Mapa final'!$AN$43="Catastrófico"),CONCATENATE("R2C",'Mapa final'!$U$43),"")</f>
        <v/>
      </c>
      <c r="AN26" s="43" t="str">
        <f>IF(AND('Mapa final'!$AL$44="Alta",'Mapa final'!$AN$44="Catastrófico"),CONCATENATE("R2C",'Mapa final'!$U$44),"")</f>
        <v/>
      </c>
      <c r="AO26" s="69"/>
      <c r="AP26" s="517"/>
      <c r="AQ26" s="518"/>
      <c r="AR26" s="518"/>
      <c r="AS26" s="518"/>
      <c r="AT26" s="518"/>
      <c r="AU26" s="519"/>
      <c r="AV26" s="69"/>
      <c r="AW26" s="69"/>
      <c r="AX26" s="69"/>
      <c r="AY26" s="69"/>
      <c r="AZ26" s="69"/>
      <c r="BA26" s="69"/>
      <c r="BB26" s="69"/>
      <c r="BC26" s="69"/>
      <c r="BD26" s="69"/>
      <c r="BE26" s="69"/>
      <c r="BF26" s="69"/>
      <c r="BG26" s="69"/>
      <c r="BH26" s="69"/>
      <c r="BI26" s="69"/>
      <c r="BJ26" s="69"/>
      <c r="BK26" s="69"/>
      <c r="BL26" s="69"/>
      <c r="BM26" s="69"/>
      <c r="BN26" s="69"/>
      <c r="BO26" s="69"/>
      <c r="BP26" s="69"/>
      <c r="BQ26" s="69"/>
      <c r="BR26" s="69"/>
      <c r="BS26" s="69"/>
      <c r="BT26" s="69"/>
      <c r="BU26" s="69"/>
      <c r="BV26" s="69"/>
      <c r="BW26" s="69"/>
      <c r="BX26" s="69"/>
      <c r="BY26" s="69"/>
    </row>
    <row r="27" spans="2:77" ht="15" customHeight="1" x14ac:dyDescent="0.25">
      <c r="B27" s="69"/>
      <c r="C27" s="464"/>
      <c r="D27" s="464"/>
      <c r="E27" s="465"/>
      <c r="F27" s="507"/>
      <c r="G27" s="508"/>
      <c r="H27" s="508"/>
      <c r="I27" s="508"/>
      <c r="J27" s="508"/>
      <c r="K27" s="53" t="str">
        <f>IF(AND('Mapa final'!$AL$45="Alta",'Mapa final'!$AN$45="Leve"),CONCATENATE("R2C",'Mapa final'!$U$45),"")</f>
        <v/>
      </c>
      <c r="L27" s="54" t="str">
        <f>IF(AND('Mapa final'!$AL$46="Alta",'Mapa final'!$AN$46="Leve"),CONCATENATE("R2C",'Mapa final'!$U$46),"")</f>
        <v/>
      </c>
      <c r="M27" s="54" t="str">
        <f>IF(AND('Mapa final'!$AL$47="Alta",'Mapa final'!$AN$47="Leve"),CONCATENATE("R2C",'Mapa final'!$U$47),"")</f>
        <v/>
      </c>
      <c r="N27" s="54" t="str">
        <f>IF(AND('Mapa final'!$AL$48="Alta",'Mapa final'!$AN$48="Leve"),CONCATENATE("R2C",'Mapa final'!$U$48),"")</f>
        <v/>
      </c>
      <c r="O27" s="54" t="str">
        <f>IF(AND('Mapa final'!$AL$49="Alta",'Mapa final'!$AN$49="Leve"),CONCATENATE("R2C",'Mapa final'!$U$49),"")</f>
        <v/>
      </c>
      <c r="P27" s="55" t="str">
        <f>IF(AND('Mapa final'!$AL$60="Alta",'Mapa final'!$AN$50="Leve"),CONCATENATE("R2C",'Mapa final'!$U$50),"")</f>
        <v/>
      </c>
      <c r="Q27" s="53" t="str">
        <f>IF(AND('Mapa final'!$AL$45="Alta",'Mapa final'!$AN$45="Menor"),CONCATENATE("R2C",'Mapa final'!$U$45),"")</f>
        <v/>
      </c>
      <c r="R27" s="54" t="str">
        <f>IF(AND('Mapa final'!$AL$46="Alta",'Mapa final'!$AN$46="Menor"),CONCATENATE("R2C",'Mapa final'!$U$46),"")</f>
        <v/>
      </c>
      <c r="S27" s="54" t="str">
        <f>IF(AND('Mapa final'!$AL$47="Alta",'Mapa final'!$AN$47="Menor"),CONCATENATE("R2C",'Mapa final'!$U$47),"")</f>
        <v/>
      </c>
      <c r="T27" s="54" t="str">
        <f>IF(AND('Mapa final'!$AL$48="Alta",'Mapa final'!$AN$48="Menor"),CONCATENATE("R2C",'Mapa final'!$U$48),"")</f>
        <v/>
      </c>
      <c r="U27" s="54" t="str">
        <f>IF(AND('Mapa final'!$AL$49="Alta",'Mapa final'!$AN$49="Menor"),CONCATENATE("R2C",'Mapa final'!$U$49),"")</f>
        <v/>
      </c>
      <c r="V27" s="55" t="str">
        <f>IF(AND('Mapa final'!$AL$60="Alta",'Mapa final'!$AN$50="Menor"),CONCATENATE("R2C",'Mapa final'!$U$50),"")</f>
        <v/>
      </c>
      <c r="W27" s="38" t="str">
        <f>IF(AND('Mapa final'!$AL$45="Alta",'Mapa final'!$AN$45="Moderado"),CONCATENATE("R2C",'Mapa final'!$U$45),"")</f>
        <v/>
      </c>
      <c r="X27" s="39" t="str">
        <f>IF(AND('Mapa final'!$AL$46="Alta",'Mapa final'!$AN$46="Moderado"),CONCATENATE("R2C",'Mapa final'!$U$46),"")</f>
        <v/>
      </c>
      <c r="Y27" s="39" t="str">
        <f>IF(AND('Mapa final'!$AL$47="Alta",'Mapa final'!$AN$47="Moderado"),CONCATENATE("R2C",'Mapa final'!$U$47),"")</f>
        <v/>
      </c>
      <c r="Z27" s="39" t="str">
        <f>IF(AND('Mapa final'!$AL$48="Alta",'Mapa final'!$AN$48="Moderado"),CONCATENATE("R2C",'Mapa final'!$U$48),"")</f>
        <v/>
      </c>
      <c r="AA27" s="39" t="str">
        <f>IF(AND('Mapa final'!$AL$49="Alta",'Mapa final'!$AN$49="Moderado"),CONCATENATE("R2C",'Mapa final'!$U$49),"")</f>
        <v/>
      </c>
      <c r="AB27" s="40" t="str">
        <f>IF(AND('Mapa final'!$AL$60="Alta",'Mapa final'!$AN$50="Moderado"),CONCATENATE("R2C",'Mapa final'!$U$50),"")</f>
        <v/>
      </c>
      <c r="AC27" s="38" t="str">
        <f>IF(AND('Mapa final'!$AL$45="Alta",'Mapa final'!$AN$45="Mayor"),CONCATENATE("R2C",'Mapa final'!$U$45),"")</f>
        <v/>
      </c>
      <c r="AD27" s="39" t="str">
        <f>IF(AND('Mapa final'!$AL$46="Alta",'Mapa final'!$AN$46="Mayor"),CONCATENATE("R2C",'Mapa final'!$U$46),"")</f>
        <v/>
      </c>
      <c r="AE27" s="39" t="str">
        <f>IF(AND('Mapa final'!$AL$47="Alta",'Mapa final'!$AN$47="Mayor"),CONCATENATE("R2C",'Mapa final'!$U$47),"")</f>
        <v/>
      </c>
      <c r="AF27" s="39" t="str">
        <f>IF(AND('Mapa final'!$AL$48="Alta",'Mapa final'!$AN$48="Mayor"),CONCATENATE("R2C",'Mapa final'!$U$48),"")</f>
        <v/>
      </c>
      <c r="AG27" s="39" t="str">
        <f>IF(AND('Mapa final'!$AL$49="Alta",'Mapa final'!$AN$49="Mayor"),CONCATENATE("R2C",'Mapa final'!$U$49),"")</f>
        <v/>
      </c>
      <c r="AH27" s="40" t="str">
        <f>IF(AND('Mapa final'!$AL$60="Alta",'Mapa final'!$AN$50="Mayor"),CONCATENATE("R2C",'Mapa final'!$U$50),"")</f>
        <v/>
      </c>
      <c r="AI27" s="41" t="str">
        <f>IF(AND('Mapa final'!$AL$45="Alta",'Mapa final'!$AN$45="Catastrófico"),CONCATENATE("R2C",'Mapa final'!$U$45),"")</f>
        <v/>
      </c>
      <c r="AJ27" s="42" t="str">
        <f>IF(AND('Mapa final'!$AL$46="Alta",'Mapa final'!$AN$46="Catastrófico"),CONCATENATE("R2C",'Mapa final'!$U$46),"")</f>
        <v/>
      </c>
      <c r="AK27" s="42" t="str">
        <f>IF(AND('Mapa final'!$AL$47="Alta",'Mapa final'!$AN$47="Catastrófico"),CONCATENATE("R2C",'Mapa final'!$U$47),"")</f>
        <v/>
      </c>
      <c r="AL27" s="42" t="str">
        <f>IF(AND('Mapa final'!$AL$48="Alta",'Mapa final'!$AN$48="Catastrófico"),CONCATENATE("R2C",'Mapa final'!$U$48),"")</f>
        <v/>
      </c>
      <c r="AM27" s="42" t="str">
        <f>IF(AND('Mapa final'!$AL$49="Alta",'Mapa final'!$AN$49="Catastrófico"),CONCATENATE("R2C",'Mapa final'!$U$49),"")</f>
        <v/>
      </c>
      <c r="AN27" s="43" t="str">
        <f>IF(AND('Mapa final'!$AL$60="Alta",'Mapa final'!$AN$50="Catastrófico"),CONCATENATE("R2C",'Mapa final'!$U$50),"")</f>
        <v/>
      </c>
      <c r="AO27" s="69"/>
      <c r="AP27" s="517"/>
      <c r="AQ27" s="518"/>
      <c r="AR27" s="518"/>
      <c r="AS27" s="518"/>
      <c r="AT27" s="518"/>
      <c r="AU27" s="519"/>
      <c r="AV27" s="69"/>
      <c r="AW27" s="69"/>
      <c r="AX27" s="69"/>
      <c r="AY27" s="69"/>
      <c r="AZ27" s="69"/>
      <c r="BA27" s="69"/>
      <c r="BB27" s="69"/>
      <c r="BC27" s="69"/>
      <c r="BD27" s="69"/>
      <c r="BE27" s="69"/>
      <c r="BF27" s="69"/>
      <c r="BG27" s="69"/>
      <c r="BH27" s="69"/>
      <c r="BI27" s="69"/>
      <c r="BJ27" s="69"/>
      <c r="BK27" s="69"/>
      <c r="BL27" s="69"/>
      <c r="BM27" s="69"/>
      <c r="BN27" s="69"/>
      <c r="BO27" s="69"/>
      <c r="BP27" s="69"/>
      <c r="BQ27" s="69"/>
      <c r="BR27" s="69"/>
      <c r="BS27" s="69"/>
      <c r="BT27" s="69"/>
      <c r="BU27" s="69"/>
      <c r="BV27" s="69"/>
      <c r="BW27" s="69"/>
      <c r="BX27" s="69"/>
      <c r="BY27" s="69"/>
    </row>
    <row r="28" spans="2:77" ht="15" customHeight="1" x14ac:dyDescent="0.25">
      <c r="B28" s="69"/>
      <c r="C28" s="464"/>
      <c r="D28" s="464"/>
      <c r="E28" s="465"/>
      <c r="F28" s="507"/>
      <c r="G28" s="508"/>
      <c r="H28" s="508"/>
      <c r="I28" s="508"/>
      <c r="J28" s="508"/>
      <c r="K28" s="53" t="str">
        <f>IF(AND('Mapa final'!$AL$51="Alta",'Mapa final'!$AN$51="Leve"),CONCATENATE("R2C",'Mapa final'!$U$51),"")</f>
        <v/>
      </c>
      <c r="L28" s="54" t="str">
        <f>IF(AND('Mapa final'!$AL$52="Alta",'Mapa final'!$AN$52="Leve"),CONCATENATE("R2C",'Mapa final'!$U$52),"")</f>
        <v/>
      </c>
      <c r="M28" s="54" t="str">
        <f>IF(AND('Mapa final'!$AL$53="Alta",'Mapa final'!$AN$53="Leve"),CONCATENATE("R2C",'Mapa final'!$U$53),"")</f>
        <v/>
      </c>
      <c r="N28" s="54" t="str">
        <f>IF(AND('Mapa final'!$AL$54="Alta",'Mapa final'!$AN$54="Leve"),CONCATENATE("R2C",'Mapa final'!$U$54),"")</f>
        <v/>
      </c>
      <c r="O28" s="54" t="str">
        <f>IF(AND('Mapa final'!$AL$55="Alta",'Mapa final'!$AN$55="Leve"),CONCATENATE("R2C",'Mapa final'!$U$55),"")</f>
        <v/>
      </c>
      <c r="P28" s="55" t="str">
        <f>IF(AND('Mapa final'!$AL$56="Alta",'Mapa final'!$AN$56="Leve"),CONCATENATE("R2C",'Mapa final'!$U$56),"")</f>
        <v/>
      </c>
      <c r="Q28" s="53" t="str">
        <f>IF(AND('Mapa final'!$AL$51="Alta",'Mapa final'!$AN$51="Menor"),CONCATENATE("R2C",'Mapa final'!$U$51),"")</f>
        <v/>
      </c>
      <c r="R28" s="54" t="str">
        <f>IF(AND('Mapa final'!$AL$52="Alta",'Mapa final'!$AN$52="Menor"),CONCATENATE("R2C",'Mapa final'!$U$52),"")</f>
        <v/>
      </c>
      <c r="S28" s="54" t="str">
        <f>IF(AND('Mapa final'!$AL$53="Alta",'Mapa final'!$AN$53="Menor"),CONCATENATE("R2C",'Mapa final'!$U$53),"")</f>
        <v/>
      </c>
      <c r="T28" s="54" t="str">
        <f>IF(AND('Mapa final'!$AL$54="Alta",'Mapa final'!$AN$54="Menor"),CONCATENATE("R2C",'Mapa final'!$U$54),"")</f>
        <v/>
      </c>
      <c r="U28" s="54" t="str">
        <f>IF(AND('Mapa final'!$AL$55="Alta",'Mapa final'!$AN$55="Menor"),CONCATENATE("R2C",'Mapa final'!$U$55),"")</f>
        <v/>
      </c>
      <c r="V28" s="55" t="str">
        <f>IF(AND('Mapa final'!$AL$56="Alta",'Mapa final'!$AN$56="Menor"),CONCATENATE("R2C",'Mapa final'!$U$56),"")</f>
        <v/>
      </c>
      <c r="W28" s="38" t="str">
        <f>IF(AND('Mapa final'!$AL$51="Alta",'Mapa final'!$AN$51="Moderado"),CONCATENATE("R2C",'Mapa final'!$U$51),"")</f>
        <v/>
      </c>
      <c r="X28" s="39" t="str">
        <f>IF(AND('Mapa final'!$AL$52="Alta",'Mapa final'!$AN$52="Moderado"),CONCATENATE("R2C",'Mapa final'!$U$52),"")</f>
        <v/>
      </c>
      <c r="Y28" s="39" t="str">
        <f>IF(AND('Mapa final'!$AL$53="Alta",'Mapa final'!$AN$53="Moderado"),CONCATENATE("R2C",'Mapa final'!$U$53),"")</f>
        <v/>
      </c>
      <c r="Z28" s="39" t="str">
        <f>IF(AND('Mapa final'!$AL$54="Alta",'Mapa final'!$AN$54="Moderado"),CONCATENATE("R2C",'Mapa final'!$U$54),"")</f>
        <v/>
      </c>
      <c r="AA28" s="39" t="str">
        <f>IF(AND('Mapa final'!$AL$55="Alta",'Mapa final'!$AN$55="Moderado"),CONCATENATE("R2C",'Mapa final'!$U$55),"")</f>
        <v/>
      </c>
      <c r="AB28" s="40" t="str">
        <f>IF(AND('Mapa final'!$AL$56="Alta",'Mapa final'!$AN$56="Moderado"),CONCATENATE("R2C",'Mapa final'!$U$56),"")</f>
        <v/>
      </c>
      <c r="AC28" s="38" t="str">
        <f>IF(AND('Mapa final'!$AL$51="Alta",'Mapa final'!$AN$51="Mayor"),CONCATENATE("R2C",'Mapa final'!$U$51),"")</f>
        <v/>
      </c>
      <c r="AD28" s="39" t="str">
        <f>IF(AND('Mapa final'!$AL$52="Alta",'Mapa final'!$AN$52="Mayor"),CONCATENATE("R2C",'Mapa final'!$U$52),"")</f>
        <v/>
      </c>
      <c r="AE28" s="39" t="str">
        <f>IF(AND('Mapa final'!$AL$53="Alta",'Mapa final'!$AN$53="Mayor"),CONCATENATE("R2C",'Mapa final'!$U$53),"")</f>
        <v/>
      </c>
      <c r="AF28" s="39" t="str">
        <f>IF(AND('Mapa final'!$AL$54="Alta",'Mapa final'!$AN$54="Mayor"),CONCATENATE("R2C",'Mapa final'!$U$54),"")</f>
        <v/>
      </c>
      <c r="AG28" s="39" t="str">
        <f>IF(AND('Mapa final'!$AL$55="Alta",'Mapa final'!$AN$55="Mayor"),CONCATENATE("R2C",'Mapa final'!$U$55),"")</f>
        <v/>
      </c>
      <c r="AH28" s="40" t="str">
        <f>IF(AND('Mapa final'!$AL$56="Alta",'Mapa final'!$AN$56="Mayor"),CONCATENATE("R2C",'Mapa final'!$U$56),"")</f>
        <v/>
      </c>
      <c r="AI28" s="41" t="str">
        <f>IF(AND('Mapa final'!$AL$51="Alta",'Mapa final'!$AN$51="Catastrófico"),CONCATENATE("R2C",'Mapa final'!$U$51),"")</f>
        <v/>
      </c>
      <c r="AJ28" s="42" t="str">
        <f>IF(AND('Mapa final'!$AL$52="Alta",'Mapa final'!$AN$52="Catastrófico"),CONCATENATE("R2C",'Mapa final'!$U$52),"")</f>
        <v/>
      </c>
      <c r="AK28" s="42" t="str">
        <f>IF(AND('Mapa final'!$AL$53="Alta",'Mapa final'!$AN$53="Catastrófico"),CONCATENATE("R2C",'Mapa final'!$U$53),"")</f>
        <v/>
      </c>
      <c r="AL28" s="42" t="str">
        <f>IF(AND('Mapa final'!$AL$54="Alta",'Mapa final'!$AN$54="Catastrófico"),CONCATENATE("R2C",'Mapa final'!$U$54),"")</f>
        <v/>
      </c>
      <c r="AM28" s="42" t="str">
        <f>IF(AND('Mapa final'!$AL$55="Alta",'Mapa final'!$AN$55="Catastrófico"),CONCATENATE("R2C",'Mapa final'!$U$55),"")</f>
        <v/>
      </c>
      <c r="AN28" s="43" t="str">
        <f>IF(AND('Mapa final'!$AL$56="Alta",'Mapa final'!$AN$56="Catastrófico"),CONCATENATE("R2C",'Mapa final'!$U$56),"")</f>
        <v/>
      </c>
      <c r="AO28" s="69"/>
      <c r="AP28" s="517"/>
      <c r="AQ28" s="518"/>
      <c r="AR28" s="518"/>
      <c r="AS28" s="518"/>
      <c r="AT28" s="518"/>
      <c r="AU28" s="519"/>
      <c r="AV28" s="69"/>
      <c r="AW28" s="69"/>
      <c r="AX28" s="69"/>
      <c r="AY28" s="69"/>
      <c r="AZ28" s="69"/>
      <c r="BA28" s="69"/>
      <c r="BB28" s="69"/>
      <c r="BC28" s="69"/>
      <c r="BD28" s="69"/>
      <c r="BE28" s="69"/>
      <c r="BF28" s="69"/>
      <c r="BG28" s="69"/>
      <c r="BH28" s="69"/>
      <c r="BI28" s="69"/>
      <c r="BJ28" s="69"/>
      <c r="BK28" s="69"/>
      <c r="BL28" s="69"/>
      <c r="BM28" s="69"/>
      <c r="BN28" s="69"/>
      <c r="BO28" s="69"/>
      <c r="BP28" s="69"/>
      <c r="BQ28" s="69"/>
      <c r="BR28" s="69"/>
      <c r="BS28" s="69"/>
      <c r="BT28" s="69"/>
      <c r="BU28" s="69"/>
      <c r="BV28" s="69"/>
      <c r="BW28" s="69"/>
      <c r="BX28" s="69"/>
      <c r="BY28" s="69"/>
    </row>
    <row r="29" spans="2:77" ht="15" customHeight="1" x14ac:dyDescent="0.25">
      <c r="B29" s="69"/>
      <c r="C29" s="464"/>
      <c r="D29" s="464"/>
      <c r="E29" s="465"/>
      <c r="F29" s="507"/>
      <c r="G29" s="508"/>
      <c r="H29" s="508"/>
      <c r="I29" s="508"/>
      <c r="J29" s="508"/>
      <c r="K29" s="53" t="str">
        <f>IF(AND('Mapa final'!$AL$57="Alta",'Mapa final'!$AN$57="Leve"),CONCATENATE("R2C",'Mapa final'!$U$57),"")</f>
        <v/>
      </c>
      <c r="L29" s="54" t="str">
        <f>IF(AND('Mapa final'!$AL$58="Alta",'Mapa final'!$AN$58="Leve"),CONCATENATE("R2C",'Mapa final'!$U$58),"")</f>
        <v/>
      </c>
      <c r="M29" s="54" t="str">
        <f>IF(AND('Mapa final'!$AL$59="Alta",'Mapa final'!$AN$59="Leve"),CONCATENATE("R2C",'Mapa final'!$U$59),"")</f>
        <v/>
      </c>
      <c r="N29" s="54" t="str">
        <f>IF(AND('Mapa final'!$AL$60="Alta",'Mapa final'!$AN$60="Leve"),CONCATENATE("R2C",'Mapa final'!$U$60),"")</f>
        <v/>
      </c>
      <c r="O29" s="54" t="str">
        <f>IF(AND('Mapa final'!$AL$61="Alta",'Mapa final'!$AN$61="Leve"),CONCATENATE("R2C",'Mapa final'!$U$61),"")</f>
        <v/>
      </c>
      <c r="P29" s="55" t="str">
        <f>IF(AND('Mapa final'!$AL$62="Alta",'Mapa final'!$AN$62="Leve"),CONCATENATE("R2C",'Mapa final'!$U$62),"")</f>
        <v/>
      </c>
      <c r="Q29" s="53" t="str">
        <f>IF(AND('Mapa final'!$AL$57="Alta",'Mapa final'!$AN$57="Menor"),CONCATENATE("R2C",'Mapa final'!$U$57),"")</f>
        <v/>
      </c>
      <c r="R29" s="54" t="str">
        <f>IF(AND('Mapa final'!$AL$58="Alta",'Mapa final'!$AN$58="Menor"),CONCATENATE("R2C",'Mapa final'!$U$58),"")</f>
        <v/>
      </c>
      <c r="S29" s="54" t="str">
        <f>IF(AND('Mapa final'!$AL$59="Alta",'Mapa final'!$AN$59="Menor"),CONCATENATE("R2C",'Mapa final'!$U$59),"")</f>
        <v/>
      </c>
      <c r="T29" s="54" t="str">
        <f>IF(AND('Mapa final'!$AL$60="Alta",'Mapa final'!$AN$60="Menor"),CONCATENATE("R2C",'Mapa final'!$U$60),"")</f>
        <v/>
      </c>
      <c r="U29" s="54" t="str">
        <f>IF(AND('Mapa final'!$AL$61="Alta",'Mapa final'!$AN$61="Menor"),CONCATENATE("R2C",'Mapa final'!$U$61),"")</f>
        <v/>
      </c>
      <c r="V29" s="55" t="str">
        <f>IF(AND('Mapa final'!$AL$62="Alta",'Mapa final'!$AN$62="Menor"),CONCATENATE("R2C",'Mapa final'!$U$62),"")</f>
        <v/>
      </c>
      <c r="W29" s="38" t="str">
        <f>IF(AND('Mapa final'!$AL$57="Alta",'Mapa final'!$AN$57="Moderado"),CONCATENATE("R2C",'Mapa final'!$U$57),"")</f>
        <v/>
      </c>
      <c r="X29" s="39" t="str">
        <f>IF(AND('Mapa final'!$AL$58="Alta",'Mapa final'!$AN$58="Moderado"),CONCATENATE("R2C",'Mapa final'!$U$58),"")</f>
        <v/>
      </c>
      <c r="Y29" s="39" t="str">
        <f>IF(AND('Mapa final'!$AL$59="Alta",'Mapa final'!$AN$59="Moderado"),CONCATENATE("R2C",'Mapa final'!$U$59),"")</f>
        <v/>
      </c>
      <c r="Z29" s="39" t="str">
        <f>IF(AND('Mapa final'!$AL$60="Alta",'Mapa final'!$AN$60="Moderado"),CONCATENATE("R2C",'Mapa final'!$U$60),"")</f>
        <v/>
      </c>
      <c r="AA29" s="39" t="str">
        <f>IF(AND('Mapa final'!$AL$61="Alta",'Mapa final'!$AN$61="Moderado"),CONCATENATE("R2C",'Mapa final'!$U$61),"")</f>
        <v/>
      </c>
      <c r="AB29" s="40" t="str">
        <f>IF(AND('Mapa final'!$AL$62="Alta",'Mapa final'!$AN$62="Moderado"),CONCATENATE("R2C",'Mapa final'!$U$62),"")</f>
        <v/>
      </c>
      <c r="AC29" s="38" t="str">
        <f>IF(AND('Mapa final'!$AL$57="Alta",'Mapa final'!$AN$57="Mayor"),CONCATENATE("R2C",'Mapa final'!$U$57),"")</f>
        <v/>
      </c>
      <c r="AD29" s="39" t="str">
        <f>IF(AND('Mapa final'!$AL$58="Alta",'Mapa final'!$AN$58="Mayor"),CONCATENATE("R2C",'Mapa final'!$U$58),"")</f>
        <v/>
      </c>
      <c r="AE29" s="39" t="str">
        <f>IF(AND('Mapa final'!$AL$59="Alta",'Mapa final'!$AN$59="Mayor"),CONCATENATE("R2C",'Mapa final'!$U$59),"")</f>
        <v/>
      </c>
      <c r="AF29" s="39" t="str">
        <f>IF(AND('Mapa final'!$AL$60="Alta",'Mapa final'!$AN$60="Mayor"),CONCATENATE("R2C",'Mapa final'!$U$60),"")</f>
        <v/>
      </c>
      <c r="AG29" s="39" t="str">
        <f>IF(AND('Mapa final'!$AL$61="Alta",'Mapa final'!$AN$61="Mayor"),CONCATENATE("R2C",'Mapa final'!$U$61),"")</f>
        <v/>
      </c>
      <c r="AH29" s="40" t="str">
        <f>IF(AND('Mapa final'!$AL$62="Alta",'Mapa final'!$AN$62="Mayor"),CONCATENATE("R2C",'Mapa final'!$U$62),"")</f>
        <v/>
      </c>
      <c r="AI29" s="41" t="str">
        <f>IF(AND('Mapa final'!$AL$57="Alta",'Mapa final'!$AN$57="Catastrófico"),CONCATENATE("R2C",'Mapa final'!$U$57),"")</f>
        <v/>
      </c>
      <c r="AJ29" s="42" t="str">
        <f>IF(AND('Mapa final'!$AL$58="Alta",'Mapa final'!$AN$58="Catastrófico"),CONCATENATE("R2C",'Mapa final'!$U$58),"")</f>
        <v/>
      </c>
      <c r="AK29" s="42" t="str">
        <f>IF(AND('Mapa final'!$AL$59="Alta",'Mapa final'!$AN$59="Catastrófico"),CONCATENATE("R2C",'Mapa final'!$U$59),"")</f>
        <v/>
      </c>
      <c r="AL29" s="42" t="str">
        <f>IF(AND('Mapa final'!$AL$60="Alta",'Mapa final'!$AN$60="Catastrófico"),CONCATENATE("R2C",'Mapa final'!$U$60),"")</f>
        <v/>
      </c>
      <c r="AM29" s="42" t="str">
        <f>IF(AND('Mapa final'!$AL$61="Alta",'Mapa final'!$AN$61="Catastrófico"),CONCATENATE("R2C",'Mapa final'!$U$61),"")</f>
        <v/>
      </c>
      <c r="AN29" s="43" t="str">
        <f>IF(AND('Mapa final'!$AL$62="Alta",'Mapa final'!$AN$62="Catastrófico"),CONCATENATE("R2C",'Mapa final'!$U$62),"")</f>
        <v/>
      </c>
      <c r="AO29" s="69"/>
      <c r="AP29" s="517"/>
      <c r="AQ29" s="518"/>
      <c r="AR29" s="518"/>
      <c r="AS29" s="518"/>
      <c r="AT29" s="518"/>
      <c r="AU29" s="519"/>
      <c r="AV29" s="69"/>
      <c r="AW29" s="69"/>
      <c r="AX29" s="69"/>
      <c r="AY29" s="69"/>
      <c r="AZ29" s="69"/>
      <c r="BA29" s="69"/>
      <c r="BB29" s="69"/>
      <c r="BC29" s="69"/>
      <c r="BD29" s="69"/>
      <c r="BE29" s="69"/>
      <c r="BF29" s="69"/>
      <c r="BG29" s="69"/>
      <c r="BH29" s="69"/>
      <c r="BI29" s="69"/>
      <c r="BJ29" s="69"/>
      <c r="BK29" s="69"/>
      <c r="BL29" s="69"/>
      <c r="BM29" s="69"/>
      <c r="BN29" s="69"/>
      <c r="BO29" s="69"/>
      <c r="BP29" s="69"/>
      <c r="BQ29" s="69"/>
      <c r="BR29" s="69"/>
      <c r="BS29" s="69"/>
      <c r="BT29" s="69"/>
      <c r="BU29" s="69"/>
      <c r="BV29" s="69"/>
      <c r="BW29" s="69"/>
      <c r="BX29" s="69"/>
      <c r="BY29" s="69"/>
    </row>
    <row r="30" spans="2:77" ht="15" customHeight="1" x14ac:dyDescent="0.25">
      <c r="B30" s="69"/>
      <c r="C30" s="464"/>
      <c r="D30" s="464"/>
      <c r="E30" s="465"/>
      <c r="F30" s="507"/>
      <c r="G30" s="508"/>
      <c r="H30" s="508"/>
      <c r="I30" s="508"/>
      <c r="J30" s="508"/>
      <c r="K30" s="53" t="str">
        <f>IF(AND('Mapa final'!$AL$63="Alta",'Mapa final'!$AN$63="Leve"),CONCATENATE("R2C",'Mapa final'!$U$63),"")</f>
        <v/>
      </c>
      <c r="L30" s="54" t="str">
        <f>IF(AND('Mapa final'!$AL$64="Alta",'Mapa final'!$AN$64="Leve"),CONCATENATE("R2C",'Mapa final'!$U$64),"")</f>
        <v/>
      </c>
      <c r="M30" s="54" t="str">
        <f>IF(AND('Mapa final'!$AL$65="Alta",'Mapa final'!$AN$65="Leve"),CONCATENATE("R2C",'Mapa final'!$U$65),"")</f>
        <v/>
      </c>
      <c r="N30" s="54" t="str">
        <f>IF(AND('Mapa final'!$AL$66="Alta",'Mapa final'!$AN$66="Leve"),CONCATENATE("R2C",'Mapa final'!$U$66),"")</f>
        <v/>
      </c>
      <c r="O30" s="54" t="str">
        <f>IF(AND('Mapa final'!$AL$67="Alta",'Mapa final'!$AN$67="Leve"),CONCATENATE("R2C",'Mapa final'!$U$67),"")</f>
        <v/>
      </c>
      <c r="P30" s="55" t="str">
        <f>IF(AND('Mapa final'!$AL$68="Alta",'Mapa final'!$AN$68="Leve"),CONCATENATE("R2C",'Mapa final'!$U$68),"")</f>
        <v/>
      </c>
      <c r="Q30" s="53" t="str">
        <f>IF(AND('Mapa final'!$AL$63="Alta",'Mapa final'!$AN$63="Menor"),CONCATENATE("R2C",'Mapa final'!$U$63),"")</f>
        <v/>
      </c>
      <c r="R30" s="54" t="str">
        <f>IF(AND('Mapa final'!$AL$64="Alta",'Mapa final'!$AN$64="Menor"),CONCATENATE("R2C",'Mapa final'!$U$64),"")</f>
        <v/>
      </c>
      <c r="S30" s="54" t="str">
        <f>IF(AND('Mapa final'!$AL$65="Alta",'Mapa final'!$AN$65="Menor"),CONCATENATE("R2C",'Mapa final'!$U$65),"")</f>
        <v/>
      </c>
      <c r="T30" s="54" t="str">
        <f>IF(AND('Mapa final'!$AL$66="Alta",'Mapa final'!$AN$66="Menor"),CONCATENATE("R2C",'Mapa final'!$U$66),"")</f>
        <v/>
      </c>
      <c r="U30" s="54" t="str">
        <f>IF(AND('Mapa final'!$AL$67="Alta",'Mapa final'!$AN$67="Menor"),CONCATENATE("R2C",'Mapa final'!$U$67),"")</f>
        <v/>
      </c>
      <c r="V30" s="55" t="str">
        <f>IF(AND('Mapa final'!$AL$68="Alta",'Mapa final'!$AN$68="Menor"),CONCATENATE("R2C",'Mapa final'!$U$68),"")</f>
        <v/>
      </c>
      <c r="W30" s="38" t="str">
        <f>IF(AND('Mapa final'!$AL$63="Alta",'Mapa final'!$AN$63="Moderado"),CONCATENATE("R2C",'Mapa final'!$U$63),"")</f>
        <v/>
      </c>
      <c r="X30" s="39" t="str">
        <f>IF(AND('Mapa final'!$AL$64="Alta",'Mapa final'!$AN$64="Moderado"),CONCATENATE("R2C",'Mapa final'!$U$64),"")</f>
        <v/>
      </c>
      <c r="Y30" s="39" t="str">
        <f>IF(AND('Mapa final'!$AL$65="Alta",'Mapa final'!$AN$65="Moderado"),CONCATENATE("R2C",'Mapa final'!$U$65),"")</f>
        <v/>
      </c>
      <c r="Z30" s="39" t="str">
        <f>IF(AND('Mapa final'!$AL$66="Alta",'Mapa final'!$AN$66="Moderado"),CONCATENATE("R2C",'Mapa final'!$U$66),"")</f>
        <v/>
      </c>
      <c r="AA30" s="39" t="str">
        <f>IF(AND('Mapa final'!$AL$67="Alta",'Mapa final'!$AN$67="Moderado"),CONCATENATE("R2C",'Mapa final'!$U$67),"")</f>
        <v/>
      </c>
      <c r="AB30" s="40" t="str">
        <f>IF(AND('Mapa final'!$AL$68="Alta",'Mapa final'!$AN$68="Moderado"),CONCATENATE("R2C",'Mapa final'!$U$68),"")</f>
        <v/>
      </c>
      <c r="AC30" s="38" t="str">
        <f>IF(AND('Mapa final'!$AL$63="Alta",'Mapa final'!$AN$63="Mayor"),CONCATENATE("R2C",'Mapa final'!$U$63),"")</f>
        <v/>
      </c>
      <c r="AD30" s="39" t="str">
        <f>IF(AND('Mapa final'!$AL$64="Alta",'Mapa final'!$AN$64="Mayor"),CONCATENATE("R2C",'Mapa final'!$U$64),"")</f>
        <v/>
      </c>
      <c r="AE30" s="39" t="str">
        <f>IF(AND('Mapa final'!$AL$65="Alta",'Mapa final'!$AN$65="Mayor"),CONCATENATE("R2C",'Mapa final'!$U$65),"")</f>
        <v/>
      </c>
      <c r="AF30" s="39" t="str">
        <f>IF(AND('Mapa final'!$AL$66="Alta",'Mapa final'!$AN$66="Mayor"),CONCATENATE("R2C",'Mapa final'!$U$66),"")</f>
        <v/>
      </c>
      <c r="AG30" s="39" t="str">
        <f>IF(AND('Mapa final'!$AL$67="Alta",'Mapa final'!$AN$67="Mayor"),CONCATENATE("R2C",'Mapa final'!$U$67),"")</f>
        <v/>
      </c>
      <c r="AH30" s="40" t="str">
        <f>IF(AND('Mapa final'!$AL$68="Alta",'Mapa final'!$AN$68="Mayor"),CONCATENATE("R2C",'Mapa final'!$U$68),"")</f>
        <v/>
      </c>
      <c r="AI30" s="41" t="str">
        <f>IF(AND('Mapa final'!$AL$63="Alta",'Mapa final'!$AN$63="Catastrófico"),CONCATENATE("R2C",'Mapa final'!$U$63),"")</f>
        <v/>
      </c>
      <c r="AJ30" s="42" t="str">
        <f>IF(AND('Mapa final'!$AL$64="Alta",'Mapa final'!$AN$64="Catastrófico"),CONCATENATE("R2C",'Mapa final'!$U$64),"")</f>
        <v/>
      </c>
      <c r="AK30" s="42" t="str">
        <f>IF(AND('Mapa final'!$AL$65="Alta",'Mapa final'!$AN$65="Catastrófico"),CONCATENATE("R2C",'Mapa final'!$U$65),"")</f>
        <v/>
      </c>
      <c r="AL30" s="42" t="str">
        <f>IF(AND('Mapa final'!$AL$66="Alta",'Mapa final'!$AN$66="Catastrófico"),CONCATENATE("R2C",'Mapa final'!$U$66),"")</f>
        <v/>
      </c>
      <c r="AM30" s="42" t="str">
        <f>IF(AND('Mapa final'!$AL$67="Alta",'Mapa final'!$AN$67="Catastrófico"),CONCATENATE("R2C",'Mapa final'!$U$67),"")</f>
        <v/>
      </c>
      <c r="AN30" s="43" t="str">
        <f>IF(AND('Mapa final'!$AL$68="Alta",'Mapa final'!$AN$68="Catastrófico"),CONCATENATE("R2C",'Mapa final'!$U$68),"")</f>
        <v/>
      </c>
      <c r="AO30" s="69"/>
      <c r="AP30" s="517"/>
      <c r="AQ30" s="518"/>
      <c r="AR30" s="518"/>
      <c r="AS30" s="518"/>
      <c r="AT30" s="518"/>
      <c r="AU30" s="519"/>
      <c r="AV30" s="69"/>
      <c r="AW30" s="69"/>
      <c r="AX30" s="69"/>
      <c r="AY30" s="69"/>
      <c r="AZ30" s="69"/>
      <c r="BA30" s="69"/>
      <c r="BB30" s="69"/>
      <c r="BC30" s="69"/>
      <c r="BD30" s="69"/>
      <c r="BE30" s="69"/>
      <c r="BF30" s="69"/>
      <c r="BG30" s="69"/>
      <c r="BH30" s="69"/>
      <c r="BI30" s="69"/>
      <c r="BJ30" s="69"/>
      <c r="BK30" s="69"/>
      <c r="BL30" s="69"/>
      <c r="BM30" s="69"/>
      <c r="BN30" s="69"/>
      <c r="BO30" s="69"/>
      <c r="BP30" s="69"/>
      <c r="BQ30" s="69"/>
      <c r="BR30" s="69"/>
      <c r="BS30" s="69"/>
      <c r="BT30" s="69"/>
      <c r="BU30" s="69"/>
      <c r="BV30" s="69"/>
      <c r="BW30" s="69"/>
      <c r="BX30" s="69"/>
      <c r="BY30" s="69"/>
    </row>
    <row r="31" spans="2:77" ht="15.75" customHeight="1" thickBot="1" x14ac:dyDescent="0.3">
      <c r="B31" s="69"/>
      <c r="C31" s="464"/>
      <c r="D31" s="464"/>
      <c r="E31" s="465"/>
      <c r="F31" s="510"/>
      <c r="G31" s="511"/>
      <c r="H31" s="511"/>
      <c r="I31" s="511"/>
      <c r="J31" s="511"/>
      <c r="K31" s="56" t="str">
        <f>IF(AND('Mapa final'!$AL$69="Alta",'Mapa final'!$AN$69="Leve"),CONCATENATE("R2C",'Mapa final'!$U$69),"")</f>
        <v/>
      </c>
      <c r="L31" s="57" t="str">
        <f>IF(AND('Mapa final'!$AL$70="Alta",'Mapa final'!$AN$70="Leve"),CONCATENATE("R2C",'Mapa final'!$U$70),"")</f>
        <v/>
      </c>
      <c r="M31" s="57" t="str">
        <f>IF(AND('Mapa final'!$AL$71="Alta",'Mapa final'!$AN$71="Leve"),CONCATENATE("R2C",'Mapa final'!$U$71),"")</f>
        <v/>
      </c>
      <c r="N31" s="57" t="str">
        <f>IF(AND('Mapa final'!$AL$72="Alta",'Mapa final'!$AN$72="Leve"),CONCATENATE("R2C",'Mapa final'!$U$72),"")</f>
        <v/>
      </c>
      <c r="O31" s="57" t="str">
        <f>IF(AND('Mapa final'!$AL$74="Alta",'Mapa final'!$AN$74="Leve"),CONCATENATE("R2C",'Mapa final'!$U$74),"")</f>
        <v/>
      </c>
      <c r="P31" s="58" t="str">
        <f>IF(AND('Mapa final'!$AL$75="Alta",'Mapa final'!$AN$75="Leve"),CONCATENATE("R2C",'Mapa final'!$U$75),"")</f>
        <v/>
      </c>
      <c r="Q31" s="56" t="str">
        <f>IF(AND('Mapa final'!$AL$69="Alta",'Mapa final'!$AN$69="Menor"),CONCATENATE("R2C",'Mapa final'!$U$69),"")</f>
        <v/>
      </c>
      <c r="R31" s="57" t="str">
        <f>IF(AND('Mapa final'!$AL$70="Alta",'Mapa final'!$AN$70="Menor"),CONCATENATE("R2C",'Mapa final'!$U$70),"")</f>
        <v/>
      </c>
      <c r="S31" s="57" t="str">
        <f>IF(AND('Mapa final'!$AL$71="Alta",'Mapa final'!$AN$71="Menor"),CONCATENATE("R2C",'Mapa final'!$U$71),"")</f>
        <v/>
      </c>
      <c r="T31" s="57" t="str">
        <f>IF(AND('Mapa final'!$AL$72="Alta",'Mapa final'!$AN$72="Menor"),CONCATENATE("R2C",'Mapa final'!$U$72),"")</f>
        <v/>
      </c>
      <c r="U31" s="57" t="str">
        <f>IF(AND('Mapa final'!$AL$74="Alta",'Mapa final'!$AN$74="Menor"),CONCATENATE("R2C",'Mapa final'!$U$74),"")</f>
        <v/>
      </c>
      <c r="V31" s="58" t="str">
        <f>IF(AND('Mapa final'!$AL$75="Alta",'Mapa final'!$AN$75="Menor"),CONCATENATE("R2C",'Mapa final'!$U$75),"")</f>
        <v/>
      </c>
      <c r="W31" s="44" t="str">
        <f>IF(AND('Mapa final'!$AL$69="Alta",'Mapa final'!$AN$69="Moderado"),CONCATENATE("R2C",'Mapa final'!$U$69),"")</f>
        <v/>
      </c>
      <c r="X31" s="45" t="str">
        <f>IF(AND('Mapa final'!$AL$70="Alta",'Mapa final'!$AN$70="Moderado"),CONCATENATE("R2C",'Mapa final'!$U$70),"")</f>
        <v/>
      </c>
      <c r="Y31" s="45" t="str">
        <f>IF(AND('Mapa final'!$AL$71="Alta",'Mapa final'!$AN$71="Moderado"),CONCATENATE("R2C",'Mapa final'!$U$71),"")</f>
        <v/>
      </c>
      <c r="Z31" s="45" t="str">
        <f>IF(AND('Mapa final'!$AL$72="Alta",'Mapa final'!$AN$72="Moderado"),CONCATENATE("R2C",'Mapa final'!$U$72),"")</f>
        <v/>
      </c>
      <c r="AA31" s="45" t="str">
        <f>IF(AND('Mapa final'!$AL$74="Alta",'Mapa final'!$AN$74="Moderado"),CONCATENATE("R2C",'Mapa final'!$U$74),"")</f>
        <v/>
      </c>
      <c r="AB31" s="46" t="str">
        <f>IF(AND('Mapa final'!$AL$75="Alta",'Mapa final'!$AN$75="Moderado"),CONCATENATE("R2C",'Mapa final'!$U$75),"")</f>
        <v/>
      </c>
      <c r="AC31" s="44" t="str">
        <f>IF(AND('Mapa final'!$AL$69="Alta",'Mapa final'!$AN$69="Mayor"),CONCATENATE("R2C",'Mapa final'!$U$69),"")</f>
        <v/>
      </c>
      <c r="AD31" s="45" t="str">
        <f>IF(AND('Mapa final'!$AL$70="Alta",'Mapa final'!$AN$70="Mayor"),CONCATENATE("R2C",'Mapa final'!$U$70),"")</f>
        <v/>
      </c>
      <c r="AE31" s="45" t="str">
        <f>IF(AND('Mapa final'!$AL$71="Alta",'Mapa final'!$AN$71="Mayor"),CONCATENATE("R2C",'Mapa final'!$U$71),"")</f>
        <v/>
      </c>
      <c r="AF31" s="45" t="str">
        <f>IF(AND('Mapa final'!$AL$72="Alta",'Mapa final'!$AN$72="Mayor"),CONCATENATE("R2C",'Mapa final'!$U$72),"")</f>
        <v/>
      </c>
      <c r="AG31" s="45" t="str">
        <f>IF(AND('Mapa final'!$AL$74="Alta",'Mapa final'!$AN$74="Mayor"),CONCATENATE("R2C",'Mapa final'!$U$74),"")</f>
        <v/>
      </c>
      <c r="AH31" s="46" t="str">
        <f>IF(AND('Mapa final'!$AL$75="Alta",'Mapa final'!$AN$75="Mayor"),CONCATENATE("R2C",'Mapa final'!$U$75),"")</f>
        <v/>
      </c>
      <c r="AI31" s="47" t="str">
        <f>IF(AND('Mapa final'!$AL$69="Alta",'Mapa final'!$AN$69="Catastrófico"),CONCATENATE("R2C",'Mapa final'!$U$69),"")</f>
        <v/>
      </c>
      <c r="AJ31" s="48" t="str">
        <f>IF(AND('Mapa final'!$AL$70="Alta",'Mapa final'!$AN$70="Catastrófico"),CONCATENATE("R2C",'Mapa final'!$U$70),"")</f>
        <v/>
      </c>
      <c r="AK31" s="48" t="str">
        <f>IF(AND('Mapa final'!$AL$71="Alta",'Mapa final'!$AN$71="Catastrófico"),CONCATENATE("R2C",'Mapa final'!$U$71),"")</f>
        <v/>
      </c>
      <c r="AL31" s="48" t="str">
        <f>IF(AND('Mapa final'!$AL$72="Alta",'Mapa final'!$AN$72="Catastrófico"),CONCATENATE("R2C",'Mapa final'!$U$72),"")</f>
        <v/>
      </c>
      <c r="AM31" s="48" t="str">
        <f>IF(AND('Mapa final'!$AL$74="Alta",'Mapa final'!$AN$74="Catastrófico"),CONCATENATE("R2C",'Mapa final'!$U$74),"")</f>
        <v/>
      </c>
      <c r="AN31" s="49" t="str">
        <f>IF(AND('Mapa final'!$AL$75="Muy Alta",'Mapa final'!$AN$75="Catastrófico"),CONCATENATE("R2C",'Mapa final'!$U$75),"")</f>
        <v/>
      </c>
      <c r="AO31" s="69"/>
      <c r="AP31" s="520"/>
      <c r="AQ31" s="521"/>
      <c r="AR31" s="521"/>
      <c r="AS31" s="521"/>
      <c r="AT31" s="521"/>
      <c r="AU31" s="522"/>
      <c r="AV31" s="69"/>
      <c r="AW31" s="69"/>
      <c r="AX31" s="69"/>
      <c r="AY31" s="69"/>
      <c r="AZ31" s="69"/>
      <c r="BA31" s="69"/>
      <c r="BB31" s="69"/>
      <c r="BC31" s="69"/>
      <c r="BD31" s="69"/>
      <c r="BE31" s="69"/>
      <c r="BF31" s="69"/>
      <c r="BG31" s="69"/>
      <c r="BH31" s="69"/>
      <c r="BI31" s="69"/>
      <c r="BJ31" s="69"/>
      <c r="BK31" s="69"/>
      <c r="BL31" s="69"/>
      <c r="BM31" s="69"/>
      <c r="BN31" s="69"/>
      <c r="BO31" s="69"/>
      <c r="BP31" s="69"/>
      <c r="BQ31" s="69"/>
      <c r="BR31" s="69"/>
      <c r="BS31" s="69"/>
      <c r="BT31" s="69"/>
      <c r="BU31" s="69"/>
      <c r="BV31" s="69"/>
      <c r="BW31" s="69"/>
      <c r="BX31" s="69"/>
      <c r="BY31" s="69"/>
    </row>
    <row r="32" spans="2:77" ht="15" customHeight="1" x14ac:dyDescent="0.25">
      <c r="B32" s="69"/>
      <c r="C32" s="464"/>
      <c r="D32" s="464"/>
      <c r="E32" s="465"/>
      <c r="F32" s="504" t="s">
        <v>282</v>
      </c>
      <c r="G32" s="505"/>
      <c r="H32" s="505"/>
      <c r="I32" s="505"/>
      <c r="J32" s="506"/>
      <c r="K32" s="50" t="str">
        <f>IF(AND('Mapa final'!$AL$15="Media",'Mapa final'!$AN$15="Leve"),CONCATENATE("R2C",'Mapa final'!$U$15),"")</f>
        <v/>
      </c>
      <c r="L32" s="51" t="str">
        <f>IF(AND('Mapa final'!$AL$16="Media",'Mapa final'!$AN$16="Leve"),CONCATENATE("R2C",'Mapa final'!$U$16),"")</f>
        <v/>
      </c>
      <c r="M32" s="54" t="str">
        <f>IF(AND('Mapa final'!$AL$29="Media",'Mapa final'!$AN$29="Leve"),CONCATENATE("R2C",'Mapa final'!$U$29),"")</f>
        <v/>
      </c>
      <c r="N32" s="54" t="str">
        <f>IF(AND('Mapa final'!$AL$30="Media",'Mapa final'!$AN$30="Leve"),CONCATENATE("R2C",'Mapa final'!$U$30),"")</f>
        <v/>
      </c>
      <c r="O32" s="54" t="str">
        <f>IF(AND('Mapa final'!$AL$31="Media",'Mapa final'!$AN$31="Leve"),CONCATENATE("R2C",'Mapa final'!$U$31),"")</f>
        <v/>
      </c>
      <c r="P32" s="55" t="str">
        <f>IF(AND('Mapa final'!$AL$32="Media",'Mapa final'!$AN$32="Leve"),CONCATENATE("R2C",'Mapa final'!$U$32),"")</f>
        <v/>
      </c>
      <c r="Q32" s="50" t="str">
        <f>IF(AND('Mapa final'!$AL$15="Media",'Mapa final'!$AN$15="Menor"),CONCATENATE("R2C",'Mapa final'!$U$15),"")</f>
        <v/>
      </c>
      <c r="R32" s="54" t="str">
        <f>IF(AND('Mapa final'!$AL$28="Media",'Mapa final'!$AN$28="Menor"),CONCATENATE("R2C",'Mapa final'!$U$28),"")</f>
        <v/>
      </c>
      <c r="S32" s="54" t="str">
        <f>IF(AND('Mapa final'!$AL$29="Media",'Mapa final'!$AN$29="Menor"),CONCATENATE("R2C",'Mapa final'!$U$29),"")</f>
        <v/>
      </c>
      <c r="T32" s="54" t="str">
        <f>IF(AND('Mapa final'!$AL$30="Media",'Mapa final'!$AN$30="Menor"),CONCATENATE("R2C",'Mapa final'!$U$30),"")</f>
        <v/>
      </c>
      <c r="U32" s="54" t="str">
        <f>IF(AND('Mapa final'!$AL$31="Media",'Mapa final'!$AN$31="Menor"),CONCATENATE("R2C",'Mapa final'!$U$31),"")</f>
        <v/>
      </c>
      <c r="V32" s="55" t="str">
        <f>IF(AND('Mapa final'!$AL$32="Media",'Mapa final'!$AN$32="Menor"),CONCATENATE("R2C",'Mapa final'!$U$32),"")</f>
        <v/>
      </c>
      <c r="W32" s="50" t="str">
        <f>IF(AND('Mapa final'!$AL$15="Media",'Mapa final'!$AN$15="Moderado"),CONCATENATE("R2C",'Mapa final'!$U$15),"")</f>
        <v/>
      </c>
      <c r="X32" s="51" t="str">
        <f>IF(AND('Mapa final'!$AL$16="Media",'Mapa final'!$AN$16="Moderado"),CONCATENATE("R2C",'Mapa final'!$U$16),"")</f>
        <v/>
      </c>
      <c r="Y32" s="51"/>
      <c r="Z32" s="51" t="str">
        <f>IF(AND('Mapa final'!$AL$17="Media",'Mapa final'!$AN$17="Moderado"),CONCATENATE("R2C",'Mapa final'!$U$17),"")</f>
        <v/>
      </c>
      <c r="AA32" s="54" t="str">
        <f>IF(AND('Mapa final'!$AL$25="Media",'Mapa final'!$AN$25="Moderado"),CONCATENATE("R2C",'Mapa final'!$U$25),"")</f>
        <v/>
      </c>
      <c r="AB32" s="52" t="str">
        <f>IF(AND('Mapa final'!$AL$18="Media",'Mapa final'!$AN$18="Moderado"),CONCATENATE("R2C",'Mapa final'!$U$18),"")</f>
        <v/>
      </c>
      <c r="AC32" s="32" t="str">
        <f>IF(AND('Mapa final'!$AL$15="Media",'Mapa final'!$AN$15="Mayor"),CONCATENATE("R2C",'Mapa final'!$U$15),"")</f>
        <v/>
      </c>
      <c r="AD32" s="33" t="str">
        <f>IF(AND('Mapa final'!$AL$16="Media",'Mapa final'!$AN$16="Mayor"),CONCATENATE("R2C",'Mapa final'!$U$16),"")</f>
        <v/>
      </c>
      <c r="AE32" s="39" t="str">
        <f>IF(AND('Mapa final'!$AL$23="Media",'Mapa final'!$AN$23="Mayor"),CONCATENATE("R2C",'Mapa final'!$U$23),"")</f>
        <v/>
      </c>
      <c r="AF32" s="39" t="str">
        <f>IF(AND('Mapa final'!$AL$24="Media",'Mapa final'!$AN$24="Mayor"),CONCATENATE("R2C",'Mapa final'!$U$24),"")</f>
        <v/>
      </c>
      <c r="AG32" s="39" t="str">
        <f>IF(AND('Mapa final'!$AL$25="Media",'Mapa final'!$AN$25="Mayor"),CONCATENATE("R2C",'Mapa final'!$U$25),"")</f>
        <v/>
      </c>
      <c r="AH32" s="34" t="str">
        <f>IF(AND('Mapa final'!$AL$18="Media",'Mapa final'!$AN$18="Mayor"),CONCATENATE("R2C",'Mapa final'!$U$18),"")</f>
        <v/>
      </c>
      <c r="AI32" s="35" t="str">
        <f>IF(AND('Mapa final'!$AL$15="Media",'Mapa final'!$AN$15="Catastrófico"),CONCATENATE("R2C",'Mapa final'!$U$15),"")</f>
        <v/>
      </c>
      <c r="AJ32" s="42" t="str">
        <f>IF(AND('Mapa final'!$AL$28="Media",'Mapa final'!$AN$28="Catastrófico"),CONCATENATE("R2C",'Mapa final'!$U$28),"")</f>
        <v/>
      </c>
      <c r="AK32" s="42" t="str">
        <f>IF(AND('Mapa final'!$AL$29="Media",'Mapa final'!$AN$29="Catastrófico"),CONCATENATE("R2C",'Mapa final'!$U$29),"")</f>
        <v/>
      </c>
      <c r="AL32" s="42" t="str">
        <f>IF(AND('Mapa final'!$AL$30="Media",'Mapa final'!$AN$30="Catastrófico"),CONCATENATE("R2C",'Mapa final'!$U$30),"")</f>
        <v/>
      </c>
      <c r="AM32" s="42" t="str">
        <f>IF(AND('Mapa final'!$AL$31="Media",'Mapa final'!$AN$31="Catastrófico"),CONCATENATE("R2C",'Mapa final'!$U$31),"")</f>
        <v/>
      </c>
      <c r="AN32" s="37" t="str">
        <f>IF(AND('Mapa final'!$AL$18="Media",'Mapa final'!$AN$18="Catastrófico"),CONCATENATE("R2C",'Mapa final'!$U$18),"")</f>
        <v/>
      </c>
      <c r="AO32" s="69"/>
      <c r="AP32" s="545" t="s">
        <v>283</v>
      </c>
      <c r="AQ32" s="546"/>
      <c r="AR32" s="546"/>
      <c r="AS32" s="546"/>
      <c r="AT32" s="546"/>
      <c r="AU32" s="547"/>
      <c r="AV32" s="69"/>
      <c r="AW32" s="69"/>
      <c r="AX32" s="69"/>
      <c r="AY32" s="69"/>
      <c r="AZ32" s="69"/>
      <c r="BA32" s="69"/>
      <c r="BB32" s="69"/>
      <c r="BC32" s="69"/>
      <c r="BD32" s="69"/>
      <c r="BE32" s="69"/>
      <c r="BF32" s="69"/>
      <c r="BG32" s="69"/>
      <c r="BH32" s="69"/>
      <c r="BI32" s="69"/>
      <c r="BJ32" s="69"/>
      <c r="BK32" s="69"/>
      <c r="BL32" s="69"/>
      <c r="BM32" s="69"/>
      <c r="BN32" s="69"/>
      <c r="BO32" s="69"/>
      <c r="BP32" s="69"/>
      <c r="BQ32" s="69"/>
      <c r="BR32" s="69"/>
      <c r="BS32" s="69"/>
      <c r="BT32" s="69"/>
      <c r="BU32" s="69"/>
      <c r="BV32" s="69"/>
      <c r="BW32" s="69"/>
      <c r="BX32" s="69"/>
      <c r="BY32" s="69"/>
    </row>
    <row r="33" spans="2:77" ht="15" customHeight="1" x14ac:dyDescent="0.25">
      <c r="B33" s="69"/>
      <c r="C33" s="464"/>
      <c r="D33" s="464"/>
      <c r="E33" s="465"/>
      <c r="F33" s="523"/>
      <c r="G33" s="508"/>
      <c r="H33" s="508"/>
      <c r="I33" s="508"/>
      <c r="J33" s="509"/>
      <c r="K33" s="53" t="str">
        <f>IF(AND('Mapa final'!$AL$21="Media",'Mapa final'!$AN$21="Leve"),CONCATENATE("R2C",'Mapa final'!$U$21),"")</f>
        <v/>
      </c>
      <c r="L33" s="54" t="str">
        <f>IF(AND('Mapa final'!$AL$22="Media",'Mapa final'!$AN$22="Leve"),CONCATENATE("R2C",'Mapa final'!$U$22),"")</f>
        <v/>
      </c>
      <c r="M33" s="54" t="str">
        <f>IF(AND('Mapa final'!$AL$29="Media",'Mapa final'!$AN$29="Leve"),CONCATENATE("R2C",'Mapa final'!$U$29),"")</f>
        <v/>
      </c>
      <c r="N33" s="54" t="str">
        <f>IF(AND('Mapa final'!$AL$30="Media",'Mapa final'!$AN$30="Leve"),CONCATENATE("R2C",'Mapa final'!$U$30),"")</f>
        <v/>
      </c>
      <c r="O33" s="54" t="str">
        <f>IF(AND('Mapa final'!$AL$31="Media",'Mapa final'!$AN$31="Leve"),CONCATENATE("R2C",'Mapa final'!$U$31),"")</f>
        <v/>
      </c>
      <c r="P33" s="55" t="str">
        <f>IF(AND('Mapa final'!$AL$32="Media",'Mapa final'!$AN$32="Leve"),CONCATENATE("R2C",'Mapa final'!$U$32),"")</f>
        <v/>
      </c>
      <c r="Q33" s="53" t="str">
        <f>IF(AND('Mapa final'!$AL$21="Media",'Mapa final'!$AN$21="Menor"),CONCATENATE("R2C",'Mapa final'!$U$21),"")</f>
        <v/>
      </c>
      <c r="R33" s="54" t="str">
        <f>IF(AND('Mapa final'!$AL$28="Media",'Mapa final'!$AN$28="Menor"),CONCATENATE("R2C",'Mapa final'!$U$28),"")</f>
        <v/>
      </c>
      <c r="S33" s="54" t="str">
        <f>IF(AND('Mapa final'!$AL$29="Media",'Mapa final'!$AN$29="Menor"),CONCATENATE("R2C",'Mapa final'!$U$29),"")</f>
        <v/>
      </c>
      <c r="T33" s="54" t="str">
        <f>IF(AND('Mapa final'!$AL$30="Media",'Mapa final'!$AN$30="Menor"),CONCATENATE("R2C",'Mapa final'!$U$30),"")</f>
        <v/>
      </c>
      <c r="U33" s="54" t="str">
        <f>IF(AND('Mapa final'!$AL$31="Media",'Mapa final'!$AN$31="Menor"),CONCATENATE("R2C",'Mapa final'!$U$31),"")</f>
        <v/>
      </c>
      <c r="V33" s="55" t="str">
        <f>IF(AND('Mapa final'!$AL$32="Media",'Mapa final'!$AN$32="Menor"),CONCATENATE("R2C",'Mapa final'!$U$32),"")</f>
        <v/>
      </c>
      <c r="W33" s="53" t="str">
        <f>IF(AND('Mapa final'!$AL$21="Media",'Mapa final'!$AN$21="Moderado"),CONCATENATE("R2C",'Mapa final'!$U$21),"")</f>
        <v/>
      </c>
      <c r="X33" s="54" t="str">
        <f>IF(AND('Mapa final'!$AL$22="Media",'Mapa final'!$AN$22="Moderado"),CONCATENATE("R2C",'Mapa final'!$U$22),"")</f>
        <v/>
      </c>
      <c r="Y33" s="54" t="str">
        <f>IF(AND('Mapa final'!$AL$23="Media",'Mapa final'!$AN$23="Moderado"),CONCATENATE("R2C",'Mapa final'!$U$23),"")</f>
        <v/>
      </c>
      <c r="Z33" s="54" t="str">
        <f>IF(AND('Mapa final'!$AL$24="Media",'Mapa final'!$AN$24="Moderado"),CONCATENATE("R2C",'Mapa final'!$U$24),"")</f>
        <v/>
      </c>
      <c r="AA33" s="54" t="str">
        <f>IF(AND('Mapa final'!$AL$25="Media",'Mapa final'!$AN$25="Moderado"),CONCATENATE("R2C",'Mapa final'!$U$25),"")</f>
        <v/>
      </c>
      <c r="AB33" s="55" t="str">
        <f>IF(AND('Mapa final'!$AL$26="Media",'Mapa final'!$AN$26="Moderado"),CONCATENATE("R2C",'Mapa final'!$U$26),"")</f>
        <v/>
      </c>
      <c r="AC33" s="38" t="str">
        <f>IF(AND('Mapa final'!$AL$21="Media",'Mapa final'!$AN$21="Mayor"),CONCATENATE("R2C",'Mapa final'!$U$21),"")</f>
        <v/>
      </c>
      <c r="AD33" s="39" t="str">
        <f>IF(AND('Mapa final'!$AL$22="Muy Alta",'Mapa final'!$AN$22="Mayor"),CONCATENATE("R2C",'Mapa final'!$U$22),"")</f>
        <v/>
      </c>
      <c r="AE33" s="39" t="str">
        <f>IF(AND('Mapa final'!$AL$23="Media",'Mapa final'!$AN$23="Mayor"),CONCATENATE("R2C",'Mapa final'!$U$23),"")</f>
        <v/>
      </c>
      <c r="AF33" s="39" t="str">
        <f>IF(AND('Mapa final'!$AL$24="Media",'Mapa final'!$AN$24="Mayor"),CONCATENATE("R2C",'Mapa final'!$U$24),"")</f>
        <v/>
      </c>
      <c r="AG33" s="39" t="str">
        <f>IF(AND('Mapa final'!$AL$25="Media",'Mapa final'!$AN$25="Mayor"),CONCATENATE("R2C",'Mapa final'!$U$25),"")</f>
        <v/>
      </c>
      <c r="AH33" s="40" t="str">
        <f>IF(AND('Mapa final'!$AL$26="Media",'Mapa final'!$AN$26="Mayor"),CONCATENATE("R2C",'Mapa final'!$U$26),"")</f>
        <v/>
      </c>
      <c r="AI33" s="41" t="str">
        <f>IF(AND('Mapa final'!$AL$21="Media",'Mapa final'!$AN$21="Catastrófico"),CONCATENATE("R2C",'Mapa final'!$U$21),"")</f>
        <v/>
      </c>
      <c r="AJ33" s="42" t="str">
        <f>IF(AND('Mapa final'!$AL$22="Media",'Mapa final'!$AN$22="Catastrófico"),CONCATENATE("R2C",'Mapa final'!$U$22),"")</f>
        <v/>
      </c>
      <c r="AK33" s="42" t="str">
        <f>IF(AND('Mapa final'!$AL$23="Media",'Mapa final'!$AN$23="Catastrófico"),CONCATENATE("R2C",'Mapa final'!$U$23),"")</f>
        <v/>
      </c>
      <c r="AL33" s="42" t="str">
        <f>IF(AND('Mapa final'!$AL$24="Media",'Mapa final'!$AN$24="Catastrófico"),CONCATENATE("R2C",'Mapa final'!$U$24),"")</f>
        <v/>
      </c>
      <c r="AM33" s="42" t="str">
        <f>IF(AND('Mapa final'!$AL$25="Media",'Mapa final'!$AN$25="Catastrófico"),CONCATENATE("R2C",'Mapa final'!$U$25),"")</f>
        <v/>
      </c>
      <c r="AN33" s="43" t="str">
        <f>IF(AND('Mapa final'!$AL$26="Media",'Mapa final'!$AN$26="Catastrófico"),CONCATENATE("R2C",'Mapa final'!$U$26),"")</f>
        <v/>
      </c>
      <c r="AO33" s="69"/>
      <c r="AP33" s="548"/>
      <c r="AQ33" s="549"/>
      <c r="AR33" s="549"/>
      <c r="AS33" s="549"/>
      <c r="AT33" s="549"/>
      <c r="AU33" s="550"/>
      <c r="AV33" s="69"/>
      <c r="AW33" s="69"/>
      <c r="AX33" s="69"/>
      <c r="AY33" s="69"/>
      <c r="AZ33" s="69"/>
      <c r="BA33" s="69"/>
      <c r="BB33" s="69"/>
      <c r="BC33" s="69"/>
      <c r="BD33" s="69"/>
      <c r="BE33" s="69"/>
      <c r="BF33" s="69"/>
      <c r="BG33" s="69"/>
      <c r="BH33" s="69"/>
      <c r="BI33" s="69"/>
      <c r="BJ33" s="69"/>
      <c r="BK33" s="69"/>
      <c r="BL33" s="69"/>
      <c r="BM33" s="69"/>
      <c r="BN33" s="69"/>
      <c r="BO33" s="69"/>
      <c r="BP33" s="69"/>
      <c r="BQ33" s="69"/>
      <c r="BR33" s="69"/>
      <c r="BS33" s="69"/>
      <c r="BT33" s="69"/>
      <c r="BU33" s="69"/>
      <c r="BV33" s="69"/>
      <c r="BW33" s="69"/>
      <c r="BX33" s="69"/>
      <c r="BY33" s="69"/>
    </row>
    <row r="34" spans="2:77" ht="15" customHeight="1" x14ac:dyDescent="0.25">
      <c r="B34" s="69"/>
      <c r="C34" s="464"/>
      <c r="D34" s="464"/>
      <c r="E34" s="465"/>
      <c r="F34" s="507"/>
      <c r="G34" s="508"/>
      <c r="H34" s="508"/>
      <c r="I34" s="508"/>
      <c r="J34" s="509"/>
      <c r="K34" s="53" t="str">
        <f>IF(AND('Mapa final'!$AL$27="Media",'Mapa final'!$AN$27="Leve"),CONCATENATE("R2C",'Mapa final'!$U$27),"")</f>
        <v/>
      </c>
      <c r="L34" s="54" t="str">
        <f>IF(AND('Mapa final'!$AL$28="Media",'Mapa final'!$AN$28="Leve"),CONCATENATE("R2C",'Mapa final'!$U$28),"")</f>
        <v/>
      </c>
      <c r="M34" s="54" t="str">
        <f>IF(AND('Mapa final'!$AL$29="Media",'Mapa final'!$AN$29="Leve"),CONCATENATE("R2C",'Mapa final'!$U$29),"")</f>
        <v/>
      </c>
      <c r="N34" s="54" t="str">
        <f>IF(AND('Mapa final'!$AL$30="Media",'Mapa final'!$AN$30="Leve"),CONCATENATE("R2C",'Mapa final'!$U$30),"")</f>
        <v/>
      </c>
      <c r="O34" s="54" t="str">
        <f>IF(AND('Mapa final'!$AL$31="Media",'Mapa final'!$AN$31="Leve"),CONCATENATE("R2C",'Mapa final'!$U$31),"")</f>
        <v/>
      </c>
      <c r="P34" s="55" t="str">
        <f>IF(AND('Mapa final'!$AL$32="Media",'Mapa final'!$AN$32="Leve"),CONCATENATE("R2C",'Mapa final'!$U$32),"")</f>
        <v/>
      </c>
      <c r="Q34" s="53" t="str">
        <f>IF(AND('Mapa final'!$AL$27="Media",'Mapa final'!$AN$27="Menor"),CONCATENATE("R2C",'Mapa final'!$U$27),"")</f>
        <v/>
      </c>
      <c r="R34" s="54" t="str">
        <f>IF(AND('Mapa final'!$AL$28="Media",'Mapa final'!$AN$28="Menor"),CONCATENATE("R2C",'Mapa final'!$U$28),"")</f>
        <v/>
      </c>
      <c r="S34" s="54" t="str">
        <f>IF(AND('Mapa final'!$AL$29="Media",'Mapa final'!$AN$29="Menor"),CONCATENATE("R2C",'Mapa final'!$U$29),"")</f>
        <v/>
      </c>
      <c r="T34" s="54" t="str">
        <f>IF(AND('Mapa final'!$AL$30="Media",'Mapa final'!$AN$30="Menor"),CONCATENATE("R2C",'Mapa final'!$U$30),"")</f>
        <v/>
      </c>
      <c r="U34" s="54" t="str">
        <f>IF(AND('Mapa final'!$AL$31="Media",'Mapa final'!$AN$31="Menor"),CONCATENATE("R2C",'Mapa final'!$U$31),"")</f>
        <v/>
      </c>
      <c r="V34" s="55" t="str">
        <f>IF(AND('Mapa final'!$AL$32="Media",'Mapa final'!$AN$32="Menor"),CONCATENATE("R2C",'Mapa final'!$U$32),"")</f>
        <v/>
      </c>
      <c r="W34" s="53" t="str">
        <f>IF(AND('Mapa final'!$AL$27="Media",'Mapa final'!$AN$27="Moderado"),CONCATENATE("R2C",'Mapa final'!$U$27),"")</f>
        <v/>
      </c>
      <c r="X34" s="54" t="str">
        <f>IF(AND('Mapa final'!$AL$28="Media",'Mapa final'!$AN$28="Moderado"),CONCATENATE("R2C",'Mapa final'!$U$28),"")</f>
        <v/>
      </c>
      <c r="Y34" s="54" t="str">
        <f>IF(AND('Mapa final'!$AL$29="Media",'Mapa final'!$AN$29="Moderado"),CONCATENATE("R2C",'Mapa final'!$U$29),"")</f>
        <v/>
      </c>
      <c r="Z34" s="54" t="str">
        <f>IF(AND('Mapa final'!$AL$30="Media",'Mapa final'!$AN$30="Moderado"),CONCATENATE("R2C",'Mapa final'!$U$30),"")</f>
        <v/>
      </c>
      <c r="AA34" s="54" t="str">
        <f>IF(AND('Mapa final'!$AL$31="Media",'Mapa final'!$AN$31="Moderado"),CONCATENATE("R2C",'Mapa final'!$U$31),"")</f>
        <v/>
      </c>
      <c r="AB34" s="55" t="str">
        <f>IF(AND('Mapa final'!$AL$32="Media",'Mapa final'!$AN$32="Moderado"),CONCATENATE("R2C",'Mapa final'!$U$32),"")</f>
        <v/>
      </c>
      <c r="AC34" s="38" t="str">
        <f>IF(AND('Mapa final'!$AL$27="Media",'Mapa final'!$AN$27="Mayor"),CONCATENATE("R2C",'Mapa final'!$U$27),"")</f>
        <v/>
      </c>
      <c r="AD34" s="39" t="str">
        <f>IF(AND('Mapa final'!$AL$28="Media",'Mapa final'!$AN$28="Mayor"),CONCATENATE("R2C",'Mapa final'!$U$28),"")</f>
        <v/>
      </c>
      <c r="AE34" s="39" t="str">
        <f>IF(AND('Mapa final'!$AL$29="Media",'Mapa final'!$AN$29="Mayor"),CONCATENATE("R2C",'Mapa final'!$U$29),"")</f>
        <v/>
      </c>
      <c r="AF34" s="39" t="str">
        <f>IF(AND('Mapa final'!$AL$30="Media",'Mapa final'!$AN$30="Mayor"),CONCATENATE("R2C",'Mapa final'!$U$30),"")</f>
        <v/>
      </c>
      <c r="AG34" s="39" t="str">
        <f>IF(AND('Mapa final'!$AL$31="Media",'Mapa final'!$AN$31="Mayor"),CONCATENATE("R2C",'Mapa final'!$U$31),"")</f>
        <v/>
      </c>
      <c r="AH34" s="40" t="str">
        <f>IF(AND('Mapa final'!$AL$32="Media",'Mapa final'!$AN$32="Mayor"),CONCATENATE("R2C",'Mapa final'!$U$32),"")</f>
        <v/>
      </c>
      <c r="AI34" s="41" t="str">
        <f>IF(AND('Mapa final'!$AL$27="Media",'Mapa final'!$AN$27="Catastrófico"),CONCATENATE("R2C",'Mapa final'!$U$27),"")</f>
        <v/>
      </c>
      <c r="AJ34" s="42" t="str">
        <f>IF(AND('Mapa final'!$AL$28="Media",'Mapa final'!$AN$28="Catastrófico"),CONCATENATE("R2C",'Mapa final'!$U$28),"")</f>
        <v/>
      </c>
      <c r="AK34" s="42" t="str">
        <f>IF(AND('Mapa final'!$AL$29="Media",'Mapa final'!$AN$29="Catastrófico"),CONCATENATE("R2C",'Mapa final'!$U$29),"")</f>
        <v/>
      </c>
      <c r="AL34" s="42" t="str">
        <f>IF(AND('Mapa final'!$AL$30="Media",'Mapa final'!$AN$30="Catastrófico"),CONCATENATE("R2C",'Mapa final'!$U$30),"")</f>
        <v/>
      </c>
      <c r="AM34" s="42" t="str">
        <f>IF(AND('Mapa final'!$AL$31="Media",'Mapa final'!$AN$31="Catastrófico"),CONCATENATE("R2C",'Mapa final'!$U$31),"")</f>
        <v/>
      </c>
      <c r="AN34" s="43" t="str">
        <f>IF(AND('Mapa final'!$AL$32="Media",'Mapa final'!$AN$32="Catastrófico"),CONCATENATE("R2C",'Mapa final'!$U$32),"")</f>
        <v/>
      </c>
      <c r="AO34" s="69"/>
      <c r="AP34" s="548"/>
      <c r="AQ34" s="549"/>
      <c r="AR34" s="549"/>
      <c r="AS34" s="549"/>
      <c r="AT34" s="549"/>
      <c r="AU34" s="550"/>
      <c r="AV34" s="69"/>
      <c r="AW34" s="69"/>
      <c r="AX34" s="69"/>
      <c r="AY34" s="69"/>
      <c r="AZ34" s="69"/>
      <c r="BA34" s="69"/>
      <c r="BB34" s="69"/>
      <c r="BC34" s="69"/>
      <c r="BD34" s="69"/>
      <c r="BE34" s="69"/>
      <c r="BF34" s="69"/>
      <c r="BG34" s="69"/>
      <c r="BH34" s="69"/>
      <c r="BI34" s="69"/>
      <c r="BJ34" s="69"/>
      <c r="BK34" s="69"/>
      <c r="BL34" s="69"/>
      <c r="BM34" s="69"/>
      <c r="BN34" s="69"/>
      <c r="BO34" s="69"/>
      <c r="BP34" s="69"/>
      <c r="BQ34" s="69"/>
      <c r="BR34" s="69"/>
      <c r="BS34" s="69"/>
      <c r="BT34" s="69"/>
      <c r="BU34" s="69"/>
      <c r="BV34" s="69"/>
      <c r="BW34" s="69"/>
      <c r="BX34" s="69"/>
      <c r="BY34" s="69"/>
    </row>
    <row r="35" spans="2:77" ht="15" customHeight="1" x14ac:dyDescent="0.25">
      <c r="B35" s="69"/>
      <c r="C35" s="464"/>
      <c r="D35" s="464"/>
      <c r="E35" s="465"/>
      <c r="F35" s="507"/>
      <c r="G35" s="508"/>
      <c r="H35" s="508"/>
      <c r="I35" s="508"/>
      <c r="J35" s="509"/>
      <c r="K35" s="53" t="str">
        <f>IF(AND('Mapa final'!$AL$33="Media",'Mapa final'!$AN$33="Leve"),CONCATENATE("R2C",'Mapa final'!$U$33),"")</f>
        <v/>
      </c>
      <c r="L35" s="54" t="str">
        <f>IF(AND('Mapa final'!$AL$34="Media",'Mapa final'!$AN$34="Leve"),CONCATENATE("R2C",'Mapa final'!$U$34),"")</f>
        <v/>
      </c>
      <c r="M35" s="54" t="str">
        <f>IF(AND('Mapa final'!$AL$35="Media",'Mapa final'!$AN$35="Leve"),CONCATENATE("R2C",'Mapa final'!$U$35),"")</f>
        <v/>
      </c>
      <c r="N35" s="54" t="str">
        <f>IF(AND('Mapa final'!$AL$36="Media",'Mapa final'!$AN$36="Leve"),CONCATENATE("R2C",'Mapa final'!$U$36),"")</f>
        <v/>
      </c>
      <c r="O35" s="54" t="str">
        <f>IF(AND('Mapa final'!$AL$37="Media",'Mapa final'!$AN$37="Leve"),CONCATENATE("R2C",'Mapa final'!$U$37),"")</f>
        <v/>
      </c>
      <c r="P35" s="55" t="str">
        <f>IF(AND('Mapa final'!$AL$38="Media",'Mapa final'!$AN$38="Leve"),CONCATENATE("R2C",'Mapa final'!$U$38),"")</f>
        <v/>
      </c>
      <c r="Q35" s="53" t="str">
        <f>IF(AND('Mapa final'!$AL$33="Media",'Mapa final'!$AN$33="Menor"),CONCATENATE("R2C",'Mapa final'!$U$33),"")</f>
        <v/>
      </c>
      <c r="R35" s="54" t="str">
        <f>IF(AND('Mapa final'!$AL$34="Media",'Mapa final'!$AN$34="Menor"),CONCATENATE("R2C",'Mapa final'!$U$34),"")</f>
        <v/>
      </c>
      <c r="S35" s="54" t="str">
        <f>IF(AND('Mapa final'!$AL$35="Media",'Mapa final'!$AN$35="Menor"),CONCATENATE("R2C",'Mapa final'!$U$35),"")</f>
        <v/>
      </c>
      <c r="T35" s="54" t="str">
        <f>IF(AND('Mapa final'!$AL$36="Media",'Mapa final'!$AN$36="Menor"),CONCATENATE("R2C",'Mapa final'!$U$36),"")</f>
        <v/>
      </c>
      <c r="U35" s="54" t="str">
        <f>IF(AND('Mapa final'!$AL$37="Media",'Mapa final'!$AN$37="LMenor"),CONCATENATE("R2C",'Mapa final'!$U$37),"")</f>
        <v/>
      </c>
      <c r="V35" s="55" t="str">
        <f>IF(AND('Mapa final'!$AL$38="Media",'Mapa final'!$AN$38="Menor"),CONCATENATE("R2C",'Mapa final'!$U$38),"")</f>
        <v/>
      </c>
      <c r="W35" s="53" t="str">
        <f>IF(AND('Mapa final'!$AL$33="Media",'Mapa final'!$AN$33="Moderado"),CONCATENATE("R2C",'Mapa final'!$U$33),"")</f>
        <v/>
      </c>
      <c r="X35" s="54" t="str">
        <f>IF(AND('Mapa final'!$AL$34="Media",'Mapa final'!$AN$34="Moderado"),CONCATENATE("R2C",'Mapa final'!$U$34),"")</f>
        <v/>
      </c>
      <c r="Y35" s="54" t="str">
        <f>IF(AND('Mapa final'!$AL$35="Media",'Mapa final'!$AN$35="Moderado"),CONCATENATE("R2C",'Mapa final'!$U$35),"")</f>
        <v/>
      </c>
      <c r="Z35" s="54" t="str">
        <f>IF(AND('Mapa final'!$AL$36="Media",'Mapa final'!$AN$36="Moderado"),CONCATENATE("R2C",'Mapa final'!$U$36),"")</f>
        <v/>
      </c>
      <c r="AA35" s="54" t="str">
        <f>IF(AND('Mapa final'!$AL$37="Media",'Mapa final'!$AN$37="Moderado"),CONCATENATE("R2C",'Mapa final'!$U$37),"")</f>
        <v/>
      </c>
      <c r="AB35" s="55" t="str">
        <f>IF(AND('Mapa final'!$AL$38="Media",'Mapa final'!$AN$38="Moderado"),CONCATENATE("R2C",'Mapa final'!$U$38),"")</f>
        <v/>
      </c>
      <c r="AC35" s="38" t="str">
        <f>IF(AND('Mapa final'!$AL$33="Media",'Mapa final'!$AN$33="Mayor"),CONCATENATE("R2C",'Mapa final'!$U$33),"")</f>
        <v/>
      </c>
      <c r="AD35" s="39" t="str">
        <f>IF(AND('Mapa final'!$AL$34="Media",'Mapa final'!$AN$34="Mayor"),CONCATENATE("R2C",'Mapa final'!$U$34),"")</f>
        <v/>
      </c>
      <c r="AE35" s="39" t="str">
        <f>IF(AND('Mapa final'!$AL$35="Media",'Mapa final'!$AN$35="Mayor"),CONCATENATE("R2C",'Mapa final'!$U$35),"")</f>
        <v/>
      </c>
      <c r="AF35" s="39" t="str">
        <f>IF(AND('Mapa final'!$AL$36="Media",'Mapa final'!$AN$36="Mayor"),CONCATENATE("R2C",'Mapa final'!$U$36),"")</f>
        <v/>
      </c>
      <c r="AG35" s="39" t="str">
        <f>IF(AND('Mapa final'!$AL$37="Media",'Mapa final'!$AN$37="Mayor"),CONCATENATE("R2C",'Mapa final'!$U$37),"")</f>
        <v/>
      </c>
      <c r="AH35" s="40" t="str">
        <f>IF(AND('Mapa final'!$AL$38="Media",'Mapa final'!$AN$38="Mayor"),CONCATENATE("R2C",'Mapa final'!$U$38),"")</f>
        <v/>
      </c>
      <c r="AI35" s="41" t="str">
        <f>IF(AND('Mapa final'!$AL$33="Media",'Mapa final'!$AN$33="Catastrófico"),CONCATENATE("R2C",'Mapa final'!$U$33),"")</f>
        <v/>
      </c>
      <c r="AJ35" s="42" t="str">
        <f>IF(AND('Mapa final'!$AL$34="Media",'Mapa final'!$AN$34="Catastrófico"),CONCATENATE("R2C",'Mapa final'!$U$34),"")</f>
        <v/>
      </c>
      <c r="AK35" s="42" t="str">
        <f>IF(AND('Mapa final'!$AL$35="Media",'Mapa final'!$AN$35="Catastrófico"),CONCATENATE("R2C",'Mapa final'!$U$35),"")</f>
        <v/>
      </c>
      <c r="AL35" s="42" t="str">
        <f>IF(AND('Mapa final'!$AL$36="Media",'Mapa final'!$AN$36="Catastrófico"),CONCATENATE("R2C",'Mapa final'!$U$36),"")</f>
        <v/>
      </c>
      <c r="AM35" s="42" t="str">
        <f>IF(AND('Mapa final'!$AL$37="Media",'Mapa final'!$AN$37="LCatastrófico"),CONCATENATE("R2C",'Mapa final'!$U$37),"")</f>
        <v/>
      </c>
      <c r="AN35" s="43" t="str">
        <f>IF(AND('Mapa final'!$AL$38="Media",'Mapa final'!$AN$38="Catastrófico"),CONCATENATE("R2C",'Mapa final'!$U$38),"")</f>
        <v/>
      </c>
      <c r="AO35" s="69"/>
      <c r="AP35" s="548"/>
      <c r="AQ35" s="549"/>
      <c r="AR35" s="549"/>
      <c r="AS35" s="549"/>
      <c r="AT35" s="549"/>
      <c r="AU35" s="550"/>
      <c r="AV35" s="69"/>
      <c r="AW35" s="69"/>
      <c r="AX35" s="69"/>
      <c r="AY35" s="69"/>
      <c r="AZ35" s="69"/>
      <c r="BA35" s="69"/>
      <c r="BB35" s="69"/>
      <c r="BC35" s="69"/>
      <c r="BD35" s="69"/>
      <c r="BE35" s="69"/>
      <c r="BF35" s="69"/>
      <c r="BG35" s="69"/>
      <c r="BH35" s="69"/>
      <c r="BI35" s="69"/>
      <c r="BJ35" s="69"/>
      <c r="BK35" s="69"/>
      <c r="BL35" s="69"/>
      <c r="BM35" s="69"/>
      <c r="BN35" s="69"/>
      <c r="BO35" s="69"/>
      <c r="BP35" s="69"/>
      <c r="BQ35" s="69"/>
      <c r="BR35" s="69"/>
      <c r="BS35" s="69"/>
      <c r="BT35" s="69"/>
      <c r="BU35" s="69"/>
      <c r="BV35" s="69"/>
      <c r="BW35" s="69"/>
      <c r="BX35" s="69"/>
      <c r="BY35" s="69"/>
    </row>
    <row r="36" spans="2:77" ht="15" customHeight="1" x14ac:dyDescent="0.25">
      <c r="B36" s="69"/>
      <c r="C36" s="464"/>
      <c r="D36" s="464"/>
      <c r="E36" s="465"/>
      <c r="F36" s="507"/>
      <c r="G36" s="508"/>
      <c r="H36" s="508"/>
      <c r="I36" s="508"/>
      <c r="J36" s="509"/>
      <c r="K36" s="53" t="str">
        <f>IF(AND('Mapa final'!$AL$39="Media",'Mapa final'!$AN$39="Leve"),CONCATENATE("R2C",'Mapa final'!$U$39),"")</f>
        <v/>
      </c>
      <c r="L36" s="54" t="str">
        <f>IF(AND('Mapa final'!$AL$40="Media",'Mapa final'!$AN$40="Leve"),CONCATENATE("R2C",'Mapa final'!$U$40),"")</f>
        <v/>
      </c>
      <c r="M36" s="54" t="str">
        <f>IF(AND('Mapa final'!$AL$41="Media",'Mapa final'!$AN$41="Leve"),CONCATENATE("R2C",'Mapa final'!$U$41),"")</f>
        <v/>
      </c>
      <c r="N36" s="54" t="str">
        <f>IF(AND('Mapa final'!$AL$42="Media",'Mapa final'!$AN$42="Leve"),CONCATENATE("R2C",'Mapa final'!$U$42),"")</f>
        <v/>
      </c>
      <c r="O36" s="54" t="str">
        <f>IF(AND('Mapa final'!$AL$43="Media",'Mapa final'!$AN$43="Leve"),CONCATENATE("R2C",'Mapa final'!$U$43),"")</f>
        <v/>
      </c>
      <c r="P36" s="55" t="str">
        <f>IF(AND('Mapa final'!$AL$44="Media",'Mapa final'!$AN$44="Leve"),CONCATENATE("R2C",'Mapa final'!$U$44),"")</f>
        <v/>
      </c>
      <c r="Q36" s="53" t="str">
        <f>IF(AND('Mapa final'!$AL$39="Media",'Mapa final'!$AN$39="Menor"),CONCATENATE("R2C",'Mapa final'!$U$39),"")</f>
        <v/>
      </c>
      <c r="R36" s="54" t="str">
        <f>IF(AND('Mapa final'!$AL$40="Media",'Mapa final'!$AN$40="Menor"),CONCATENATE("R2C",'Mapa final'!$U$40),"")</f>
        <v/>
      </c>
      <c r="S36" s="54" t="str">
        <f>IF(AND('Mapa final'!$AL$41="Media",'Mapa final'!$AN$41="Menor"),CONCATENATE("R2C",'Mapa final'!$U$41),"")</f>
        <v/>
      </c>
      <c r="T36" s="54" t="str">
        <f>IF(AND('Mapa final'!$AL$42="Media",'Mapa final'!$AN$42="Menor"),CONCATENATE("R2C",'Mapa final'!$U$42),"")</f>
        <v/>
      </c>
      <c r="U36" s="54" t="str">
        <f>IF(AND('Mapa final'!$AL$43="Media",'Mapa final'!$AN$43="Menor"),CONCATENATE("R2C",'Mapa final'!$U$43),"")</f>
        <v/>
      </c>
      <c r="V36" s="55" t="str">
        <f>IF(AND('Mapa final'!$AL$44="Media",'Mapa final'!$AN$44="Menor"),CONCATENATE("R2C",'Mapa final'!$U$44),"")</f>
        <v/>
      </c>
      <c r="W36" s="53" t="str">
        <f>IF(AND('Mapa final'!$AL$39="Media",'Mapa final'!$AN$39="Moderado"),CONCATENATE("R2C",'Mapa final'!$U$39),"")</f>
        <v/>
      </c>
      <c r="X36" s="54" t="str">
        <f>IF(AND('Mapa final'!$AL$40="Media",'Mapa final'!$AN$40="Moderado"),CONCATENATE("R2C",'Mapa final'!$U$40),"")</f>
        <v/>
      </c>
      <c r="Y36" s="54" t="str">
        <f>IF(AND('Mapa final'!$AL$41="Media",'Mapa final'!$AN$41="Moderado"),CONCATENATE("R2C",'Mapa final'!$U$41),"")</f>
        <v/>
      </c>
      <c r="Z36" s="54" t="str">
        <f>IF(AND('Mapa final'!$AL$42="Media",'Mapa final'!$AN$42="Moderado"),CONCATENATE("R2C",'Mapa final'!$U$42),"")</f>
        <v/>
      </c>
      <c r="AA36" s="54" t="str">
        <f>IF(AND('Mapa final'!$AL$43="Media",'Mapa final'!$AN$43="Moderado"),CONCATENATE("R2C",'Mapa final'!$U$43),"")</f>
        <v/>
      </c>
      <c r="AB36" s="55" t="str">
        <f>IF(AND('Mapa final'!$AL$44="Media",'Mapa final'!$AN$44="Moderado"),CONCATENATE("R2C",'Mapa final'!$U$44),"")</f>
        <v/>
      </c>
      <c r="AC36" s="38" t="str">
        <f>IF(AND('Mapa final'!$AL$39="Media",'Mapa final'!$AN$39="Mayor"),CONCATENATE("R2C",'Mapa final'!$U$39),"")</f>
        <v/>
      </c>
      <c r="AD36" s="39" t="str">
        <f>IF(AND('Mapa final'!$AL$40="Media",'Mapa final'!$AN$40="Mayor"),CONCATENATE("R2C",'Mapa final'!$U$40),"")</f>
        <v/>
      </c>
      <c r="AE36" s="39" t="str">
        <f>IF(AND('Mapa final'!$AL$41="Media",'Mapa final'!$AN$41="Mayor"),CONCATENATE("R2C",'Mapa final'!$U$41),"")</f>
        <v/>
      </c>
      <c r="AF36" s="39" t="str">
        <f>IF(AND('Mapa final'!$AL$42="Media",'Mapa final'!$AN$42="Mayor"),CONCATENATE("R2C",'Mapa final'!$U$42),"")</f>
        <v/>
      </c>
      <c r="AG36" s="39" t="str">
        <f>IF(AND('Mapa final'!$AL$43="Media",'Mapa final'!$AN$43="Mayor"),CONCATENATE("R2C",'Mapa final'!$U$43),"")</f>
        <v/>
      </c>
      <c r="AH36" s="40" t="str">
        <f>IF(AND('Mapa final'!$AL$44="Media",'Mapa final'!$AN$44="Mayor"),CONCATENATE("R2C",'Mapa final'!$U$44),"")</f>
        <v/>
      </c>
      <c r="AI36" s="41" t="str">
        <f>IF(AND('Mapa final'!$AL$39="Media",'Mapa final'!$AN$39="Catastrófico"),CONCATENATE("R2C",'Mapa final'!$U$39),"")</f>
        <v/>
      </c>
      <c r="AJ36" s="42" t="str">
        <f>IF(AND('Mapa final'!$AL$40="Media",'Mapa final'!$AN$40="Catastrófico"),CONCATENATE("R2C",'Mapa final'!$U$40),"")</f>
        <v/>
      </c>
      <c r="AK36" s="42" t="str">
        <f>IF(AND('Mapa final'!$AL$41="Media",'Mapa final'!$AN$41="Catastrófico"),CONCATENATE("R2C",'Mapa final'!$U$41),"")</f>
        <v/>
      </c>
      <c r="AL36" s="42" t="str">
        <f>IF(AND('Mapa final'!$AL$42="Media",'Mapa final'!$AN$42="Catastrófico"),CONCATENATE("R2C",'Mapa final'!$U$42),"")</f>
        <v/>
      </c>
      <c r="AM36" s="42" t="str">
        <f>IF(AND('Mapa final'!$AL$43="Media",'Mapa final'!$AN$43="Catastrófico"),CONCATENATE("R2C",'Mapa final'!$U$43),"")</f>
        <v/>
      </c>
      <c r="AN36" s="43" t="str">
        <f>IF(AND('Mapa final'!$AL$44="Media",'Mapa final'!$AN$44="Catastrófico"),CONCATENATE("R2C",'Mapa final'!$U$44),"")</f>
        <v/>
      </c>
      <c r="AO36" s="69"/>
      <c r="AP36" s="548"/>
      <c r="AQ36" s="549"/>
      <c r="AR36" s="549"/>
      <c r="AS36" s="549"/>
      <c r="AT36" s="549"/>
      <c r="AU36" s="550"/>
      <c r="AV36" s="69"/>
      <c r="AW36" s="69"/>
      <c r="AX36" s="69"/>
      <c r="AY36" s="69"/>
      <c r="AZ36" s="69"/>
      <c r="BA36" s="69"/>
      <c r="BB36" s="69"/>
      <c r="BC36" s="69"/>
      <c r="BD36" s="69"/>
      <c r="BE36" s="69"/>
      <c r="BF36" s="69"/>
      <c r="BG36" s="69"/>
      <c r="BH36" s="69"/>
      <c r="BI36" s="69"/>
      <c r="BJ36" s="69"/>
      <c r="BK36" s="69"/>
      <c r="BL36" s="69"/>
      <c r="BM36" s="69"/>
      <c r="BN36" s="69"/>
      <c r="BO36" s="69"/>
      <c r="BP36" s="69"/>
      <c r="BQ36" s="69"/>
      <c r="BR36" s="69"/>
      <c r="BS36" s="69"/>
      <c r="BT36" s="69"/>
      <c r="BU36" s="69"/>
      <c r="BV36" s="69"/>
      <c r="BW36" s="69"/>
      <c r="BX36" s="69"/>
      <c r="BY36" s="69"/>
    </row>
    <row r="37" spans="2:77" ht="15" customHeight="1" x14ac:dyDescent="0.25">
      <c r="B37" s="69"/>
      <c r="C37" s="464"/>
      <c r="D37" s="464"/>
      <c r="E37" s="465"/>
      <c r="F37" s="507"/>
      <c r="G37" s="508"/>
      <c r="H37" s="508"/>
      <c r="I37" s="508"/>
      <c r="J37" s="509"/>
      <c r="K37" s="53" t="str">
        <f>IF(AND('Mapa final'!$AL$45="Media",'Mapa final'!$AN$45="Leve"),CONCATENATE("R2C",'Mapa final'!$U$45),"")</f>
        <v/>
      </c>
      <c r="L37" s="54" t="str">
        <f>IF(AND('Mapa final'!$AL$46="Media",'Mapa final'!$AN$46="Leve"),CONCATENATE("R2C",'Mapa final'!$U$46),"")</f>
        <v/>
      </c>
      <c r="M37" s="54" t="str">
        <f>IF(AND('Mapa final'!$AL$47="Media",'Mapa final'!$AN$47="Leve"),CONCATENATE("R2C",'Mapa final'!$U$47),"")</f>
        <v/>
      </c>
      <c r="N37" s="54" t="str">
        <f>IF(AND('Mapa final'!$AL$48="Media",'Mapa final'!$AN$48="Leve"),CONCATENATE("R2C",'Mapa final'!$U$48),"")</f>
        <v/>
      </c>
      <c r="O37" s="54" t="str">
        <f>IF(AND('Mapa final'!$AL$49="Media",'Mapa final'!$AN$49="Leve"),CONCATENATE("R2C",'Mapa final'!$U$49),"")</f>
        <v/>
      </c>
      <c r="P37" s="55" t="str">
        <f>IF(AND('Mapa final'!$AL$60="Media",'Mapa final'!$AN$50="Leve"),CONCATENATE("R2C",'Mapa final'!$U$50),"")</f>
        <v/>
      </c>
      <c r="Q37" s="53" t="str">
        <f>IF(AND('Mapa final'!$AL$45="Media",'Mapa final'!$AN$45="Menor"),CONCATENATE("R2C",'Mapa final'!$U$45),"")</f>
        <v/>
      </c>
      <c r="R37" s="54" t="str">
        <f>IF(AND('Mapa final'!$AL$46="Media",'Mapa final'!$AN$46="Menor"),CONCATENATE("R2C",'Mapa final'!$U$46),"")</f>
        <v/>
      </c>
      <c r="S37" s="54" t="str">
        <f>IF(AND('Mapa final'!$AL$47="Media",'Mapa final'!$AN$47="Menor"),CONCATENATE("R2C",'Mapa final'!$U$47),"")</f>
        <v/>
      </c>
      <c r="T37" s="54" t="str">
        <f>IF(AND('Mapa final'!$AL$48="Media",'Mapa final'!$AN$48="Menor"),CONCATENATE("R2C",'Mapa final'!$U$48),"")</f>
        <v/>
      </c>
      <c r="U37" s="54" t="str">
        <f>IF(AND('Mapa final'!$AL$49="Media",'Mapa final'!$AN$49="Menor"),CONCATENATE("R2C",'Mapa final'!$U$49),"")</f>
        <v/>
      </c>
      <c r="V37" s="55" t="str">
        <f>IF(AND('Mapa final'!$AL$60="Media",'Mapa final'!$AN$50="Menor"),CONCATENATE("R2C",'Mapa final'!$U$50),"")</f>
        <v/>
      </c>
      <c r="W37" s="53" t="str">
        <f>IF(AND('Mapa final'!$AL$45="Media",'Mapa final'!$AN$45="Moderado"),CONCATENATE("R2C",'Mapa final'!$U$45),"")</f>
        <v/>
      </c>
      <c r="X37" s="54" t="str">
        <f>IF(AND('Mapa final'!$AL$46="Media",'Mapa final'!$AN$46="Moderado"),CONCATENATE("R2C",'Mapa final'!$U$46),"")</f>
        <v/>
      </c>
      <c r="Y37" s="54" t="str">
        <f>IF(AND('Mapa final'!$AL$47="Media",'Mapa final'!$AN$47="Moderado"),CONCATENATE("R2C",'Mapa final'!$U$47),"")</f>
        <v/>
      </c>
      <c r="Z37" s="54" t="str">
        <f>IF(AND('Mapa final'!$AL$48="Media",'Mapa final'!$AN$48="Moderado"),CONCATENATE("R2C",'Mapa final'!$U$48),"")</f>
        <v/>
      </c>
      <c r="AA37" s="54" t="str">
        <f>IF(AND('Mapa final'!$AL$49="Media",'Mapa final'!$AN$49="Moderado"),CONCATENATE("R2C",'Mapa final'!$U$49),"")</f>
        <v/>
      </c>
      <c r="AB37" s="55" t="str">
        <f>IF(AND('Mapa final'!$AL$60="Media",'Mapa final'!$AN$50="Moderado"),CONCATENATE("R2C",'Mapa final'!$U$50),"")</f>
        <v/>
      </c>
      <c r="AC37" s="38" t="str">
        <f>IF(AND('Mapa final'!$AL$45="Media",'Mapa final'!$AN$45="Mayor"),CONCATENATE("R2C",'Mapa final'!$U$45),"")</f>
        <v/>
      </c>
      <c r="AD37" s="39" t="str">
        <f>IF(AND('Mapa final'!$AL$46="Media",'Mapa final'!$AN$46="Mayor"),CONCATENATE("R2C",'Mapa final'!$U$46),"")</f>
        <v/>
      </c>
      <c r="AE37" s="39" t="str">
        <f>IF(AND('Mapa final'!$AL$47="Media",'Mapa final'!$AN$47="Mayor"),CONCATENATE("R2C",'Mapa final'!$U$47),"")</f>
        <v/>
      </c>
      <c r="AF37" s="39" t="str">
        <f>IF(AND('Mapa final'!$AL$48="Media",'Mapa final'!$AN$48="Mayor"),CONCATENATE("R2C",'Mapa final'!$U$48),"")</f>
        <v/>
      </c>
      <c r="AG37" s="39" t="str">
        <f>IF(AND('Mapa final'!$AL$49="Media",'Mapa final'!$AN$49="Mayor"),CONCATENATE("R2C",'Mapa final'!$U$49),"")</f>
        <v/>
      </c>
      <c r="AH37" s="40" t="str">
        <f>IF(AND('Mapa final'!$AL$60="Media",'Mapa final'!$AN$50="Mayor"),CONCATENATE("R2C",'Mapa final'!$U$50),"")</f>
        <v/>
      </c>
      <c r="AI37" s="41" t="str">
        <f>IF(AND('Mapa final'!$AL$45="Media",'Mapa final'!$AN$45="Catastrófico"),CONCATENATE("R2C",'Mapa final'!$U$45),"")</f>
        <v/>
      </c>
      <c r="AJ37" s="42" t="str">
        <f>IF(AND('Mapa final'!$AL$46="Media",'Mapa final'!$AN$46="Catastrófico"),CONCATENATE("R2C",'Mapa final'!$U$46),"")</f>
        <v/>
      </c>
      <c r="AK37" s="42" t="str">
        <f>IF(AND('Mapa final'!$AL$47="Media",'Mapa final'!$AN$47="Catastrófico"),CONCATENATE("R2C",'Mapa final'!$U$47),"")</f>
        <v/>
      </c>
      <c r="AL37" s="42" t="str">
        <f>IF(AND('Mapa final'!$AL$48="Media",'Mapa final'!$AN$48="Catastrófico"),CONCATENATE("R2C",'Mapa final'!$U$48),"")</f>
        <v/>
      </c>
      <c r="AM37" s="42" t="str">
        <f>IF(AND('Mapa final'!$AL$49="Media",'Mapa final'!$AN$49="Catastrófico"),CONCATENATE("R2C",'Mapa final'!$U$49),"")</f>
        <v/>
      </c>
      <c r="AN37" s="43" t="str">
        <f>IF(AND('Mapa final'!$AL$60="Media",'Mapa final'!$AN$50="Catastrófico"),CONCATENATE("R2C",'Mapa final'!$U$50),"")</f>
        <v/>
      </c>
      <c r="AO37" s="69"/>
      <c r="AP37" s="548"/>
      <c r="AQ37" s="549"/>
      <c r="AR37" s="549"/>
      <c r="AS37" s="549"/>
      <c r="AT37" s="549"/>
      <c r="AU37" s="550"/>
      <c r="AV37" s="69"/>
      <c r="AW37" s="69"/>
      <c r="AX37" s="69"/>
      <c r="AY37" s="69"/>
      <c r="AZ37" s="69"/>
      <c r="BA37" s="69"/>
      <c r="BB37" s="69"/>
      <c r="BC37" s="69"/>
      <c r="BD37" s="69"/>
      <c r="BE37" s="69"/>
      <c r="BF37" s="69"/>
      <c r="BG37" s="69"/>
      <c r="BH37" s="69"/>
      <c r="BI37" s="69"/>
      <c r="BJ37" s="69"/>
      <c r="BK37" s="69"/>
      <c r="BL37" s="69"/>
      <c r="BM37" s="69"/>
      <c r="BN37" s="69"/>
      <c r="BO37" s="69"/>
      <c r="BP37" s="69"/>
      <c r="BQ37" s="69"/>
      <c r="BR37" s="69"/>
      <c r="BS37" s="69"/>
      <c r="BT37" s="69"/>
      <c r="BU37" s="69"/>
      <c r="BV37" s="69"/>
      <c r="BW37" s="69"/>
      <c r="BX37" s="69"/>
      <c r="BY37" s="69"/>
    </row>
    <row r="38" spans="2:77" ht="15" customHeight="1" x14ac:dyDescent="0.25">
      <c r="B38" s="69"/>
      <c r="C38" s="464"/>
      <c r="D38" s="464"/>
      <c r="E38" s="465"/>
      <c r="F38" s="507"/>
      <c r="G38" s="508"/>
      <c r="H38" s="508"/>
      <c r="I38" s="508"/>
      <c r="J38" s="509"/>
      <c r="K38" s="53" t="str">
        <f>IF(AND('Mapa final'!$AL$51="Media",'Mapa final'!$AN$51="Leve"),CONCATENATE("R2C",'Mapa final'!$U$51),"")</f>
        <v/>
      </c>
      <c r="L38" s="54" t="str">
        <f>IF(AND('Mapa final'!$AL$52="Media",'Mapa final'!$AN$52="Leve"),CONCATENATE("R2C",'Mapa final'!$U$52),"")</f>
        <v/>
      </c>
      <c r="M38" s="54" t="str">
        <f>IF(AND('Mapa final'!$AL$53="Media",'Mapa final'!$AN$53="Leve"),CONCATENATE("R2C",'Mapa final'!$U$53),"")</f>
        <v/>
      </c>
      <c r="N38" s="54" t="str">
        <f>IF(AND('Mapa final'!$AL$54="Media",'Mapa final'!$AN$54="Leve"),CONCATENATE("R2C",'Mapa final'!$U$54),"")</f>
        <v/>
      </c>
      <c r="O38" s="54" t="str">
        <f>IF(AND('Mapa final'!$AL$55="Media",'Mapa final'!$AN$55="Leve"),CONCATENATE("R2C",'Mapa final'!$U$55),"")</f>
        <v/>
      </c>
      <c r="P38" s="55" t="str">
        <f>IF(AND('Mapa final'!$AL$56="Media",'Mapa final'!$AN$56="Leve"),CONCATENATE("R2C",'Mapa final'!$U$56),"")</f>
        <v/>
      </c>
      <c r="Q38" s="53" t="str">
        <f>IF(AND('Mapa final'!$AL$51="Media",'Mapa final'!$AN$51="Menor"),CONCATENATE("R2C",'Mapa final'!$U$51),"")</f>
        <v/>
      </c>
      <c r="R38" s="54" t="str">
        <f>IF(AND('Mapa final'!$AL$52="Media",'Mapa final'!$AN$52="Menor"),CONCATENATE("R2C",'Mapa final'!$U$52),"")</f>
        <v/>
      </c>
      <c r="S38" s="54" t="str">
        <f>IF(AND('Mapa final'!$AL$53="Media",'Mapa final'!$AN$53="Menor"),CONCATENATE("R2C",'Mapa final'!$U$53),"")</f>
        <v/>
      </c>
      <c r="T38" s="54" t="str">
        <f>IF(AND('Mapa final'!$AL$54="Media",'Mapa final'!$AN$54="Menor"),CONCATENATE("R2C",'Mapa final'!$U$54),"")</f>
        <v/>
      </c>
      <c r="U38" s="54" t="str">
        <f>IF(AND('Mapa final'!$AL$55="Media",'Mapa final'!$AN$55="Menor"),CONCATENATE("R2C",'Mapa final'!$U$55),"")</f>
        <v/>
      </c>
      <c r="V38" s="55" t="str">
        <f>IF(AND('Mapa final'!$AL$56="Media",'Mapa final'!$AN$56="Menor"),CONCATENATE("R2C",'Mapa final'!$U$56),"")</f>
        <v/>
      </c>
      <c r="W38" s="53" t="str">
        <f>IF(AND('Mapa final'!$AL$51="Media",'Mapa final'!$AN$51="Moderado"),CONCATENATE("R2C",'Mapa final'!$U$51),"")</f>
        <v/>
      </c>
      <c r="X38" s="54" t="str">
        <f>IF(AND('Mapa final'!$AL$52="Media",'Mapa final'!$AN$52="Moderado"),CONCATENATE("R2C",'Mapa final'!$U$52),"")</f>
        <v/>
      </c>
      <c r="Y38" s="54" t="str">
        <f>IF(AND('Mapa final'!$AL$53="Media",'Mapa final'!$AN$53="Moderado"),CONCATENATE("R2C",'Mapa final'!$U$53),"")</f>
        <v/>
      </c>
      <c r="Z38" s="54" t="str">
        <f>IF(AND('Mapa final'!$AL$54="Media",'Mapa final'!$AN$54="Moderado"),CONCATENATE("R2C",'Mapa final'!$U$54),"")</f>
        <v/>
      </c>
      <c r="AA38" s="54" t="str">
        <f>IF(AND('Mapa final'!$AL$55="Media",'Mapa final'!$AN$55="Moderado"),CONCATENATE("R2C",'Mapa final'!$U$55),"")</f>
        <v/>
      </c>
      <c r="AB38" s="55" t="str">
        <f>IF(AND('Mapa final'!$AL$56="Media",'Mapa final'!$AN$56="Moderado"),CONCATENATE("R2C",'Mapa final'!$U$56),"")</f>
        <v/>
      </c>
      <c r="AC38" s="38" t="str">
        <f>IF(AND('Mapa final'!$AL$51="Media",'Mapa final'!$AN$51="Mayor"),CONCATENATE("R2C",'Mapa final'!$U$51),"")</f>
        <v/>
      </c>
      <c r="AD38" s="39" t="str">
        <f>IF(AND('Mapa final'!$AL$52="Media",'Mapa final'!$AN$52="Mayor"),CONCATENATE("R2C",'Mapa final'!$U$52),"")</f>
        <v/>
      </c>
      <c r="AE38" s="39" t="str">
        <f>IF(AND('Mapa final'!$AL$53="Media",'Mapa final'!$AN$53="Mayor"),CONCATENATE("R2C",'Mapa final'!$U$53),"")</f>
        <v/>
      </c>
      <c r="AF38" s="39" t="str">
        <f>IF(AND('Mapa final'!$AL$54="Media",'Mapa final'!$AN$54="Mayor"),CONCATENATE("R2C",'Mapa final'!$U$54),"")</f>
        <v/>
      </c>
      <c r="AG38" s="39" t="str">
        <f>IF(AND('Mapa final'!$AL$55="Media",'Mapa final'!$AN$55="Mayor"),CONCATENATE("R2C",'Mapa final'!$U$55),"")</f>
        <v/>
      </c>
      <c r="AH38" s="40" t="str">
        <f>IF(AND('Mapa final'!$AL$56="Media",'Mapa final'!$AN$56="Mayor"),CONCATENATE("R2C",'Mapa final'!$U$56),"")</f>
        <v/>
      </c>
      <c r="AI38" s="41" t="str">
        <f>IF(AND('Mapa final'!$AL$51="Media",'Mapa final'!$AN$51="Catastrófico"),CONCATENATE("R2C",'Mapa final'!$U$51),"")</f>
        <v/>
      </c>
      <c r="AJ38" s="42" t="str">
        <f>IF(AND('Mapa final'!$AL$52="Media",'Mapa final'!$AN$52="Catastrófico"),CONCATENATE("R2C",'Mapa final'!$U$52),"")</f>
        <v/>
      </c>
      <c r="AK38" s="42" t="str">
        <f>IF(AND('Mapa final'!$AL$53="Media",'Mapa final'!$AN$53="Catastrófico"),CONCATENATE("R2C",'Mapa final'!$U$53),"")</f>
        <v/>
      </c>
      <c r="AL38" s="42" t="str">
        <f>IF(AND('Mapa final'!$AL$54="Media",'Mapa final'!$AN$54="Catastrófico"),CONCATENATE("R2C",'Mapa final'!$U$54),"")</f>
        <v/>
      </c>
      <c r="AM38" s="42" t="str">
        <f>IF(AND('Mapa final'!$AL$55="Media",'Mapa final'!$AN$55="Catastrófico"),CONCATENATE("R2C",'Mapa final'!$U$55),"")</f>
        <v/>
      </c>
      <c r="AN38" s="43" t="str">
        <f>IF(AND('Mapa final'!$AL$56="Media",'Mapa final'!$AN$56="Catastrófico"),CONCATENATE("R2C",'Mapa final'!$U$56),"")</f>
        <v/>
      </c>
      <c r="AO38" s="69"/>
      <c r="AP38" s="548"/>
      <c r="AQ38" s="549"/>
      <c r="AR38" s="549"/>
      <c r="AS38" s="549"/>
      <c r="AT38" s="549"/>
      <c r="AU38" s="550"/>
      <c r="AV38" s="69"/>
      <c r="AW38" s="69"/>
      <c r="AX38" s="69"/>
      <c r="AY38" s="69"/>
      <c r="AZ38" s="69"/>
      <c r="BA38" s="69"/>
      <c r="BB38" s="69"/>
      <c r="BC38" s="69"/>
      <c r="BD38" s="69"/>
      <c r="BE38" s="69"/>
      <c r="BF38" s="69"/>
      <c r="BG38" s="69"/>
      <c r="BH38" s="69"/>
      <c r="BI38" s="69"/>
      <c r="BJ38" s="69"/>
      <c r="BK38" s="69"/>
      <c r="BL38" s="69"/>
      <c r="BM38" s="69"/>
      <c r="BN38" s="69"/>
      <c r="BO38" s="69"/>
      <c r="BP38" s="69"/>
      <c r="BQ38" s="69"/>
      <c r="BR38" s="69"/>
      <c r="BS38" s="69"/>
      <c r="BT38" s="69"/>
      <c r="BU38" s="69"/>
      <c r="BV38" s="69"/>
      <c r="BW38" s="69"/>
      <c r="BX38" s="69"/>
      <c r="BY38" s="69"/>
    </row>
    <row r="39" spans="2:77" ht="15" customHeight="1" x14ac:dyDescent="0.25">
      <c r="B39" s="69"/>
      <c r="C39" s="464"/>
      <c r="D39" s="464"/>
      <c r="E39" s="465"/>
      <c r="F39" s="507"/>
      <c r="G39" s="508"/>
      <c r="H39" s="508"/>
      <c r="I39" s="508"/>
      <c r="J39" s="509"/>
      <c r="K39" s="53" t="str">
        <f>IF(AND('Mapa final'!$AL$57="Media",'Mapa final'!$AN$57="Leve"),CONCATENATE("R2C",'Mapa final'!$U$57),"")</f>
        <v/>
      </c>
      <c r="L39" s="54" t="str">
        <f>IF(AND('Mapa final'!$AL$58="Media",'Mapa final'!$AN$58="Leve"),CONCATENATE("R2C",'Mapa final'!$U$58),"")</f>
        <v/>
      </c>
      <c r="M39" s="54" t="str">
        <f>IF(AND('Mapa final'!$AL$59="Media",'Mapa final'!$AN$59="Leve"),CONCATENATE("R2C",'Mapa final'!$U$59),"")</f>
        <v/>
      </c>
      <c r="N39" s="54" t="str">
        <f>IF(AND('Mapa final'!$AL$60="Media",'Mapa final'!$AN$60="Leve"),CONCATENATE("R2C",'Mapa final'!$U$60),"")</f>
        <v/>
      </c>
      <c r="O39" s="54" t="str">
        <f>IF(AND('Mapa final'!$AL$61="Media",'Mapa final'!$AN$61="Leve"),CONCATENATE("R2C",'Mapa final'!$U$61),"")</f>
        <v/>
      </c>
      <c r="P39" s="55" t="str">
        <f>IF(AND('Mapa final'!$AL$62="Media",'Mapa final'!$AN$62="Leve"),CONCATENATE("R2C",'Mapa final'!$U$62),"")</f>
        <v/>
      </c>
      <c r="Q39" s="53" t="str">
        <f>IF(AND('Mapa final'!$AL$57="Media",'Mapa final'!$AN$57="Menor"),CONCATENATE("R2C",'Mapa final'!$U$57),"")</f>
        <v/>
      </c>
      <c r="R39" s="54" t="str">
        <f>IF(AND('Mapa final'!$AL$58="Media",'Mapa final'!$AN$58="Menor"),CONCATENATE("R2C",'Mapa final'!$U$58),"")</f>
        <v/>
      </c>
      <c r="S39" s="54" t="str">
        <f>IF(AND('Mapa final'!$AL$59="Media",'Mapa final'!$AN$59="Menor"),CONCATENATE("R2C",'Mapa final'!$U$59),"")</f>
        <v/>
      </c>
      <c r="T39" s="54" t="str">
        <f>IF(AND('Mapa final'!$AL$60="Media",'Mapa final'!$AN$60="Menor"),CONCATENATE("R2C",'Mapa final'!$U$60),"")</f>
        <v/>
      </c>
      <c r="U39" s="54" t="str">
        <f>IF(AND('Mapa final'!$AL$61="Media",'Mapa final'!$AN$61="Menor"),CONCATENATE("R2C",'Mapa final'!$U$61),"")</f>
        <v/>
      </c>
      <c r="V39" s="55" t="str">
        <f>IF(AND('Mapa final'!$AL$62="Media",'Mapa final'!$AN$62="Menor"),CONCATENATE("R2C",'Mapa final'!$U$62),"")</f>
        <v/>
      </c>
      <c r="W39" s="53" t="str">
        <f>IF(AND('Mapa final'!$AL$57="Media",'Mapa final'!$AN$57="Moderado"),CONCATENATE("R2C",'Mapa final'!$U$57),"")</f>
        <v/>
      </c>
      <c r="X39" s="54" t="str">
        <f>IF(AND('Mapa final'!$AL$58="Media",'Mapa final'!$AN$58="Moderado"),CONCATENATE("R2C",'Mapa final'!$U$58),"")</f>
        <v/>
      </c>
      <c r="Y39" s="54" t="str">
        <f>IF(AND('Mapa final'!$AL$59="Media",'Mapa final'!$AN$59="Moderado"),CONCATENATE("R2C",'Mapa final'!$U$59),"")</f>
        <v/>
      </c>
      <c r="Z39" s="54" t="str">
        <f>IF(AND('Mapa final'!$AL$60="Media",'Mapa final'!$AN$60="Moderado"),CONCATENATE("R2C",'Mapa final'!$U$60),"")</f>
        <v/>
      </c>
      <c r="AA39" s="54" t="str">
        <f>IF(AND('Mapa final'!$AL$61="Media",'Mapa final'!$AN$61="Moderado"),CONCATENATE("R2C",'Mapa final'!$U$61),"")</f>
        <v/>
      </c>
      <c r="AB39" s="55" t="str">
        <f>IF(AND('Mapa final'!$AL$62="Media",'Mapa final'!$AN$62="Moderado"),CONCATENATE("R2C",'Mapa final'!$U$62),"")</f>
        <v/>
      </c>
      <c r="AC39" s="38" t="str">
        <f>IF(AND('Mapa final'!$AL$57="Media",'Mapa final'!$AN$57="Mayor"),CONCATENATE("R2C",'Mapa final'!$U$57),"")</f>
        <v/>
      </c>
      <c r="AD39" s="39" t="str">
        <f>IF(AND('Mapa final'!$AL$58="Media",'Mapa final'!$AN$58="Mayor"),CONCATENATE("R2C",'Mapa final'!$U$58),"")</f>
        <v/>
      </c>
      <c r="AE39" s="39" t="str">
        <f>IF(AND('Mapa final'!$AL$59="Media",'Mapa final'!$AN$59="Mayor"),CONCATENATE("R2C",'Mapa final'!$U$59),"")</f>
        <v/>
      </c>
      <c r="AF39" s="39" t="str">
        <f>IF(AND('Mapa final'!$AL$60="Media",'Mapa final'!$AN$60="Mayor"),CONCATENATE("R2C",'Mapa final'!$U$60),"")</f>
        <v/>
      </c>
      <c r="AG39" s="39" t="str">
        <f>IF(AND('Mapa final'!$AL$61="Media",'Mapa final'!$AN$61="Mayor"),CONCATENATE("R2C",'Mapa final'!$U$61),"")</f>
        <v/>
      </c>
      <c r="AH39" s="40" t="str">
        <f>IF(AND('Mapa final'!$AL$62="Media",'Mapa final'!$AN$62="Mayor"),CONCATENATE("R2C",'Mapa final'!$U$62),"")</f>
        <v/>
      </c>
      <c r="AI39" s="41" t="str">
        <f>IF(AND('Mapa final'!$AL$57="Media",'Mapa final'!$AN$57="Catastrófico"),CONCATENATE("R2C",'Mapa final'!$U$57),"")</f>
        <v/>
      </c>
      <c r="AJ39" s="42" t="str">
        <f>IF(AND('Mapa final'!$AL$58="Media",'Mapa final'!$AN$58="Catastrófico"),CONCATENATE("R2C",'Mapa final'!$U$58),"")</f>
        <v/>
      </c>
      <c r="AK39" s="42" t="str">
        <f>IF(AND('Mapa final'!$AL$59="Media",'Mapa final'!$AN$59="Catastrófico"),CONCATENATE("R2C",'Mapa final'!$U$59),"")</f>
        <v/>
      </c>
      <c r="AL39" s="42" t="str">
        <f>IF(AND('Mapa final'!$AL$60="Media",'Mapa final'!$AN$60="Catastrófico"),CONCATENATE("R2C",'Mapa final'!$U$60),"")</f>
        <v/>
      </c>
      <c r="AM39" s="42" t="str">
        <f>IF(AND('Mapa final'!$AL$61="Media",'Mapa final'!$AN$61="Catastrófico"),CONCATENATE("R2C",'Mapa final'!$U$61),"")</f>
        <v/>
      </c>
      <c r="AN39" s="43" t="str">
        <f>IF(AND('Mapa final'!$AL$62="Media",'Mapa final'!$AN$62="Catastrófico"),CONCATENATE("R2C",'Mapa final'!$U$62),"")</f>
        <v/>
      </c>
      <c r="AO39" s="69"/>
      <c r="AP39" s="548"/>
      <c r="AQ39" s="549"/>
      <c r="AR39" s="549"/>
      <c r="AS39" s="549"/>
      <c r="AT39" s="549"/>
      <c r="AU39" s="550"/>
      <c r="AV39" s="69"/>
      <c r="AW39" s="69"/>
      <c r="AX39" s="69"/>
      <c r="AY39" s="69"/>
      <c r="AZ39" s="69"/>
      <c r="BA39" s="69"/>
      <c r="BB39" s="69"/>
      <c r="BC39" s="69"/>
      <c r="BD39" s="69"/>
      <c r="BE39" s="69"/>
      <c r="BF39" s="69"/>
      <c r="BG39" s="69"/>
      <c r="BH39" s="69"/>
      <c r="BI39" s="69"/>
      <c r="BJ39" s="69"/>
      <c r="BK39" s="69"/>
      <c r="BL39" s="69"/>
      <c r="BM39" s="69"/>
      <c r="BN39" s="69"/>
      <c r="BO39" s="69"/>
      <c r="BP39" s="69"/>
      <c r="BQ39" s="69"/>
      <c r="BR39" s="69"/>
      <c r="BS39" s="69"/>
      <c r="BT39" s="69"/>
      <c r="BU39" s="69"/>
      <c r="BV39" s="69"/>
      <c r="BW39" s="69"/>
      <c r="BX39" s="69"/>
      <c r="BY39" s="69"/>
    </row>
    <row r="40" spans="2:77" ht="15" customHeight="1" x14ac:dyDescent="0.25">
      <c r="B40" s="69"/>
      <c r="C40" s="464"/>
      <c r="D40" s="464"/>
      <c r="E40" s="465"/>
      <c r="F40" s="507"/>
      <c r="G40" s="508"/>
      <c r="H40" s="508"/>
      <c r="I40" s="508"/>
      <c r="J40" s="509"/>
      <c r="K40" s="53" t="str">
        <f>IF(AND('Mapa final'!$AL$63="Media",'Mapa final'!$AN$63="Leve"),CONCATENATE("R2C",'Mapa final'!$U$63),"")</f>
        <v/>
      </c>
      <c r="L40" s="54" t="str">
        <f>IF(AND('Mapa final'!$AL$64="Media",'Mapa final'!$AN$64="Leve"),CONCATENATE("R2C",'Mapa final'!$U$64),"")</f>
        <v/>
      </c>
      <c r="M40" s="54" t="str">
        <f>IF(AND('Mapa final'!$AL$65="Media",'Mapa final'!$AN$65="Leve"),CONCATENATE("R2C",'Mapa final'!$U$65),"")</f>
        <v/>
      </c>
      <c r="N40" s="54" t="str">
        <f>IF(AND('Mapa final'!$AL$66="Media",'Mapa final'!$AN$66="Leve"),CONCATENATE("R2C",'Mapa final'!$U$66),"")</f>
        <v/>
      </c>
      <c r="O40" s="54" t="str">
        <f>IF(AND('Mapa final'!$AL$67="Media",'Mapa final'!$AN$67="Leve"),CONCATENATE("R2C",'Mapa final'!$U$67),"")</f>
        <v/>
      </c>
      <c r="P40" s="55" t="str">
        <f>IF(AND('Mapa final'!$AL$68="Media",'Mapa final'!$AN$68="Leve"),CONCATENATE("R2C",'Mapa final'!$U$68),"")</f>
        <v/>
      </c>
      <c r="Q40" s="53" t="str">
        <f>IF(AND('Mapa final'!$AL$63="Media",'Mapa final'!$AN$63="Menor"),CONCATENATE("R2C",'Mapa final'!$U$63),"")</f>
        <v/>
      </c>
      <c r="R40" s="54" t="str">
        <f>IF(AND('Mapa final'!$AL$64="Media",'Mapa final'!$AN$64="Menor"),CONCATENATE("R2C",'Mapa final'!$U$64),"")</f>
        <v/>
      </c>
      <c r="S40" s="54" t="str">
        <f>IF(AND('Mapa final'!$AL$65="Media",'Mapa final'!$AN$65="Menor"),CONCATENATE("R2C",'Mapa final'!$U$65),"")</f>
        <v/>
      </c>
      <c r="T40" s="54" t="str">
        <f>IF(AND('Mapa final'!$AL$66="Media",'Mapa final'!$AN$66="Menor"),CONCATENATE("R2C",'Mapa final'!$U$66),"")</f>
        <v/>
      </c>
      <c r="U40" s="54" t="str">
        <f>IF(AND('Mapa final'!$AL$67="Media",'Mapa final'!$AN$67="Menor"),CONCATENATE("R2C",'Mapa final'!$U$67),"")</f>
        <v/>
      </c>
      <c r="V40" s="55" t="str">
        <f>IF(AND('Mapa final'!$AL$68="Media",'Mapa final'!$AN$68="Menor"),CONCATENATE("R2C",'Mapa final'!$U$68),"")</f>
        <v/>
      </c>
      <c r="W40" s="53" t="str">
        <f>IF(AND('Mapa final'!$AL$63="Media",'Mapa final'!$AN$63="Moderado"),CONCATENATE("R2C",'Mapa final'!$U$63),"")</f>
        <v/>
      </c>
      <c r="X40" s="54" t="str">
        <f>IF(AND('Mapa final'!$AL$64="Media",'Mapa final'!$AN$64="Moderado"),CONCATENATE("R2C",'Mapa final'!$U$64),"")</f>
        <v/>
      </c>
      <c r="Y40" s="54" t="str">
        <f>IF(AND('Mapa final'!$AL$65="Media",'Mapa final'!$AN$65="Moderado"),CONCATENATE("R2C",'Mapa final'!$U$65),"")</f>
        <v/>
      </c>
      <c r="Z40" s="54" t="str">
        <f>IF(AND('Mapa final'!$AL$66="Media",'Mapa final'!$AN$66="Moderado"),CONCATENATE("R2C",'Mapa final'!$U$66),"")</f>
        <v/>
      </c>
      <c r="AA40" s="54" t="str">
        <f>IF(AND('Mapa final'!$AL$67="Media",'Mapa final'!$AN$67="Moderado"),CONCATENATE("R2C",'Mapa final'!$U$67),"")</f>
        <v/>
      </c>
      <c r="AB40" s="55" t="str">
        <f>IF(AND('Mapa final'!$AL$68="Media",'Mapa final'!$AN$68="Moderado"),CONCATENATE("R2C",'Mapa final'!$U$68),"")</f>
        <v/>
      </c>
      <c r="AC40" s="38" t="str">
        <f>IF(AND('Mapa final'!$AL$63="Media",'Mapa final'!$AN$63="Mayor"),CONCATENATE("R2C",'Mapa final'!$U$63),"")</f>
        <v/>
      </c>
      <c r="AD40" s="39" t="str">
        <f>IF(AND('Mapa final'!$AL$64="Media",'Mapa final'!$AN$64="Mayor"),CONCATENATE("R2C",'Mapa final'!$U$64),"")</f>
        <v/>
      </c>
      <c r="AE40" s="39" t="str">
        <f>IF(AND('Mapa final'!$AL$65="Media",'Mapa final'!$AN$65="Mayor"),CONCATENATE("R2C",'Mapa final'!$U$65),"")</f>
        <v/>
      </c>
      <c r="AF40" s="39" t="str">
        <f>IF(AND('Mapa final'!$AL$66="Media",'Mapa final'!$AN$66="Mayor"),CONCATENATE("R2C",'Mapa final'!$U$66),"")</f>
        <v/>
      </c>
      <c r="AG40" s="39" t="str">
        <f>IF(AND('Mapa final'!$AL$67="Media",'Mapa final'!$AN$67="Mayor"),CONCATENATE("R2C",'Mapa final'!$U$67),"")</f>
        <v/>
      </c>
      <c r="AH40" s="40" t="str">
        <f>IF(AND('Mapa final'!$AL$68="Media",'Mapa final'!$AN$68="Mayor"),CONCATENATE("R2C",'Mapa final'!$U$68),"")</f>
        <v/>
      </c>
      <c r="AI40" s="41" t="str">
        <f>IF(AND('Mapa final'!$AL$63="Media",'Mapa final'!$AN$63="Catastrófico"),CONCATENATE("R2C",'Mapa final'!$U$63),"")</f>
        <v/>
      </c>
      <c r="AJ40" s="42" t="str">
        <f>IF(AND('Mapa final'!$AL$64="Media",'Mapa final'!$AN$64="Catastrófico"),CONCATENATE("R2C",'Mapa final'!$U$64),"")</f>
        <v/>
      </c>
      <c r="AK40" s="42" t="str">
        <f>IF(AND('Mapa final'!$AL$65="Media",'Mapa final'!$AN$65="Catastrófico"),CONCATENATE("R2C",'Mapa final'!$U$65),"")</f>
        <v/>
      </c>
      <c r="AL40" s="42" t="str">
        <f>IF(AND('Mapa final'!$AL$66="Media",'Mapa final'!$AN$66="Catastrófico"),CONCATENATE("R2C",'Mapa final'!$U$66),"")</f>
        <v/>
      </c>
      <c r="AM40" s="42" t="str">
        <f>IF(AND('Mapa final'!$AL$67="Media",'Mapa final'!$AN$67="Catastrófico"),CONCATENATE("R2C",'Mapa final'!$U$67),"")</f>
        <v/>
      </c>
      <c r="AN40" s="43" t="str">
        <f>IF(AND('Mapa final'!$AL$68="Media",'Mapa final'!$AN$68="Catastrófico"),CONCATENATE("R2C",'Mapa final'!$U$68),"")</f>
        <v/>
      </c>
      <c r="AO40" s="69"/>
      <c r="AP40" s="548"/>
      <c r="AQ40" s="549"/>
      <c r="AR40" s="549"/>
      <c r="AS40" s="549"/>
      <c r="AT40" s="549"/>
      <c r="AU40" s="550"/>
      <c r="AV40" s="69"/>
      <c r="AW40" s="69"/>
      <c r="AX40" s="69"/>
      <c r="AY40" s="69"/>
      <c r="AZ40" s="69"/>
      <c r="BA40" s="69"/>
      <c r="BB40" s="69"/>
      <c r="BC40" s="69"/>
      <c r="BD40" s="69"/>
      <c r="BE40" s="69"/>
      <c r="BF40" s="69"/>
      <c r="BG40" s="69"/>
      <c r="BH40" s="69"/>
      <c r="BI40" s="69"/>
      <c r="BJ40" s="69"/>
      <c r="BK40" s="69"/>
      <c r="BL40" s="69"/>
      <c r="BM40" s="69"/>
      <c r="BN40" s="69"/>
      <c r="BO40" s="69"/>
      <c r="BP40" s="69"/>
      <c r="BQ40" s="69"/>
      <c r="BR40" s="69"/>
      <c r="BS40" s="69"/>
      <c r="BT40" s="69"/>
      <c r="BU40" s="69"/>
      <c r="BV40" s="69"/>
      <c r="BW40" s="69"/>
      <c r="BX40" s="69"/>
      <c r="BY40" s="69"/>
    </row>
    <row r="41" spans="2:77" ht="15.75" customHeight="1" thickBot="1" x14ac:dyDescent="0.3">
      <c r="B41" s="69"/>
      <c r="C41" s="464"/>
      <c r="D41" s="464"/>
      <c r="E41" s="465"/>
      <c r="F41" s="510"/>
      <c r="G41" s="511"/>
      <c r="H41" s="511"/>
      <c r="I41" s="511"/>
      <c r="J41" s="512"/>
      <c r="K41" s="53" t="str">
        <f>IF(AND('Mapa final'!$AL$69="Media",'Mapa final'!$AN$69="Leve"),CONCATENATE("R2C",'Mapa final'!$U$69),"")</f>
        <v/>
      </c>
      <c r="L41" s="54" t="str">
        <f>IF(AND('Mapa final'!$AL$70="Media",'Mapa final'!$AN$70="Leve"),CONCATENATE("R2C",'Mapa final'!$U$70),"")</f>
        <v/>
      </c>
      <c r="M41" s="54" t="str">
        <f>IF(AND('Mapa final'!$AL$71="Media",'Mapa final'!$AN$71="Leve"),CONCATENATE("R2C",'Mapa final'!$U$71),"")</f>
        <v/>
      </c>
      <c r="N41" s="54" t="str">
        <f>IF(AND('Mapa final'!$AL$72="Media",'Mapa final'!$AN$72="Leve"),CONCATENATE("R2C",'Mapa final'!$U$72),"")</f>
        <v/>
      </c>
      <c r="O41" s="54" t="str">
        <f>IF(AND('Mapa final'!$AL$74="Media",'Mapa final'!$AN$74="Leve"),CONCATENATE("R2C",'Mapa final'!$U$74),"")</f>
        <v/>
      </c>
      <c r="P41" s="55" t="str">
        <f>IF(AND('Mapa final'!$AL$75="Media",'Mapa final'!$AN$75="Leve"),CONCATENATE("R2C",'Mapa final'!$U$75),"")</f>
        <v/>
      </c>
      <c r="Q41" s="53" t="str">
        <f>IF(AND('Mapa final'!$AL$69="Media",'Mapa final'!$AN$69="Menor"),CONCATENATE("R2C",'Mapa final'!$U$69),"")</f>
        <v/>
      </c>
      <c r="R41" s="54" t="str">
        <f>IF(AND('Mapa final'!$AL$70="Media",'Mapa final'!$AN$70="Menor"),CONCATENATE("R2C",'Mapa final'!$U$70),"")</f>
        <v/>
      </c>
      <c r="S41" s="54" t="str">
        <f>IF(AND('Mapa final'!$AL$71="Media",'Mapa final'!$AN$71="Menor"),CONCATENATE("R2C",'Mapa final'!$U$71),"")</f>
        <v/>
      </c>
      <c r="T41" s="54" t="str">
        <f>IF(AND('Mapa final'!$AL$72="Media",'Mapa final'!$AN$72="Menor"),CONCATENATE("R2C",'Mapa final'!$U$72),"")</f>
        <v/>
      </c>
      <c r="U41" s="54" t="str">
        <f>IF(AND('Mapa final'!$AL$74="Media",'Mapa final'!$AN$74="Menor"),CONCATENATE("R2C",'Mapa final'!$U$74),"")</f>
        <v/>
      </c>
      <c r="V41" s="55" t="str">
        <f>IF(AND('Mapa final'!$AL$75="Media",'Mapa final'!$AN$75="Menor"),CONCATENATE("R2C",'Mapa final'!$U$75),"")</f>
        <v/>
      </c>
      <c r="W41" s="53" t="str">
        <f>IF(AND('Mapa final'!$AL$69="Media",'Mapa final'!$AN$69="Moderado"),CONCATENATE("R2C",'Mapa final'!$U$69),"")</f>
        <v/>
      </c>
      <c r="X41" s="54" t="str">
        <f>IF(AND('Mapa final'!$AL$70="Media",'Mapa final'!$AN$70="Moderado"),CONCATENATE("R2C",'Mapa final'!$U$70),"")</f>
        <v/>
      </c>
      <c r="Y41" s="54" t="str">
        <f>IF(AND('Mapa final'!$AL$71="Media",'Mapa final'!$AN$71="Moderado"),CONCATENATE("R2C",'Mapa final'!$U$71),"")</f>
        <v/>
      </c>
      <c r="Z41" s="54" t="str">
        <f>IF(AND('Mapa final'!$AL$72="Media",'Mapa final'!$AN$72="Moderado"),CONCATENATE("R2C",'Mapa final'!$U$72),"")</f>
        <v/>
      </c>
      <c r="AA41" s="54" t="str">
        <f>IF(AND('Mapa final'!$AL$74="Media",'Mapa final'!$AN$74="Moderado"),CONCATENATE("R2C",'Mapa final'!$U$74),"")</f>
        <v/>
      </c>
      <c r="AB41" s="55" t="str">
        <f>IF(AND('Mapa final'!$AL$75="Media",'Mapa final'!$AN$75="Moderado"),CONCATENATE("R2C",'Mapa final'!$U$75),"")</f>
        <v/>
      </c>
      <c r="AC41" s="38" t="str">
        <f>IF(AND('Mapa final'!$AL$69="Media",'Mapa final'!$AN$69="Mayor"),CONCATENATE("R2C",'Mapa final'!$U$69),"")</f>
        <v/>
      </c>
      <c r="AD41" s="39" t="str">
        <f>IF(AND('Mapa final'!$AL$70="Media",'Mapa final'!$AN$70="Mayor"),CONCATENATE("R2C",'Mapa final'!$U$70),"")</f>
        <v/>
      </c>
      <c r="AE41" s="39" t="str">
        <f>IF(AND('Mapa final'!$AL$71="Media",'Mapa final'!$AN$71="Mayor"),CONCATENATE("R2C",'Mapa final'!$U$71),"")</f>
        <v/>
      </c>
      <c r="AF41" s="39" t="str">
        <f>IF(AND('Mapa final'!$AL$72="Media",'Mapa final'!$AN$72="Mayor"),CONCATENATE("R2C",'Mapa final'!$U$72),"")</f>
        <v/>
      </c>
      <c r="AG41" s="39" t="str">
        <f>IF(AND('Mapa final'!$AL$74="Media",'Mapa final'!$AN$74="Mayor"),CONCATENATE("R2C",'Mapa final'!$U$74),"")</f>
        <v/>
      </c>
      <c r="AH41" s="40" t="str">
        <f>IF(AND('Mapa final'!$AL$75="Media",'Mapa final'!$AN$75="Mayor"),CONCATENATE("R2C",'Mapa final'!$U$75),"")</f>
        <v/>
      </c>
      <c r="AI41" s="47" t="str">
        <f>IF(AND('Mapa final'!$AL$69="Media",'Mapa final'!$AN$69="Catastrófico"),CONCATENATE("R2C",'Mapa final'!$U$69),"")</f>
        <v/>
      </c>
      <c r="AJ41" s="48" t="str">
        <f>IF(AND('Mapa final'!$AL$70="Media",'Mapa final'!$AN$70="Catastrófico"),CONCATENATE("R2C",'Mapa final'!$U$70),"")</f>
        <v/>
      </c>
      <c r="AK41" s="48" t="str">
        <f>IF(AND('Mapa final'!$AL$71="Media",'Mapa final'!$AN$71="Catastrófico"),CONCATENATE("R2C",'Mapa final'!$U$71),"")</f>
        <v/>
      </c>
      <c r="AL41" s="48" t="str">
        <f>IF(AND('Mapa final'!$AL$72="Media",'Mapa final'!$AN$72="Catastrófico"),CONCATENATE("R2C",'Mapa final'!$U$72),"")</f>
        <v/>
      </c>
      <c r="AM41" s="48" t="str">
        <f>IF(AND('Mapa final'!$AL$74="Media",'Mapa final'!$AN$74="Catastrófico"),CONCATENATE("R2C",'Mapa final'!$U$74),"")</f>
        <v/>
      </c>
      <c r="AN41" s="49" t="str">
        <f>IF(AND('Mapa final'!$AL$75="Muy Alta",'Mapa final'!$AN$75="Catastrófico"),CONCATENATE("R2C",'Mapa final'!$U$75),"")</f>
        <v/>
      </c>
      <c r="AO41" s="69"/>
      <c r="AP41" s="551"/>
      <c r="AQ41" s="552"/>
      <c r="AR41" s="552"/>
      <c r="AS41" s="552"/>
      <c r="AT41" s="552"/>
      <c r="AU41" s="553"/>
      <c r="AV41" s="69"/>
      <c r="AW41" s="69"/>
      <c r="AX41" s="69"/>
      <c r="AY41" s="69"/>
      <c r="AZ41" s="69"/>
      <c r="BA41" s="69"/>
      <c r="BB41" s="69"/>
      <c r="BC41" s="69"/>
      <c r="BD41" s="69"/>
      <c r="BE41" s="69"/>
      <c r="BF41" s="69"/>
      <c r="BG41" s="69"/>
      <c r="BH41" s="69"/>
      <c r="BI41" s="69"/>
      <c r="BJ41" s="69"/>
      <c r="BK41" s="69"/>
      <c r="BL41" s="69"/>
      <c r="BM41" s="69"/>
      <c r="BN41" s="69"/>
      <c r="BO41" s="69"/>
      <c r="BP41" s="69"/>
      <c r="BQ41" s="69"/>
      <c r="BR41" s="69"/>
      <c r="BS41" s="69"/>
      <c r="BT41" s="69"/>
      <c r="BU41" s="69"/>
      <c r="BV41" s="69"/>
      <c r="BW41" s="69"/>
      <c r="BX41" s="69"/>
      <c r="BY41" s="69"/>
    </row>
    <row r="42" spans="2:77" ht="15" customHeight="1" x14ac:dyDescent="0.25">
      <c r="B42" s="69"/>
      <c r="C42" s="464"/>
      <c r="D42" s="464"/>
      <c r="E42" s="465"/>
      <c r="F42" s="504" t="s">
        <v>284</v>
      </c>
      <c r="G42" s="505"/>
      <c r="H42" s="505"/>
      <c r="I42" s="505"/>
      <c r="J42" s="505"/>
      <c r="K42" s="59" t="str">
        <f>IF(AND('Mapa final'!$AL$15="Baja",'Mapa final'!$AN$15="Leve"),CONCATENATE("R2C",'Mapa final'!$D$15),"")</f>
        <v>R2C1</v>
      </c>
      <c r="L42" s="60" t="str">
        <f>IF(AND('Mapa final'!$AL$34="Baja",'Mapa final'!$AN$34="Leve"),CONCATENATE("R2C",'Mapa final'!$U$34),"")</f>
        <v/>
      </c>
      <c r="M42" s="60" t="str">
        <f>IF(AND('Mapa final'!$AL$17="Baja",'Mapa final'!$AN$17="Leve"),CONCATENATE("R2C",'Mapa final'!$D$17),"")</f>
        <v>R2C2</v>
      </c>
      <c r="N42" s="60" t="str">
        <f>IF(AND('Mapa final'!$AL$19="Baja",'Mapa final'!$AN$19="Leve"),CONCATENATE("R2C",'Mapa final'!$D$19),"")</f>
        <v/>
      </c>
      <c r="O42" s="60" t="str">
        <f>IF(AND('Mapa final'!$AL$37="Baja",'Mapa final'!$AN$37="Leve"),CONCATENATE("R2C",'Mapa final'!$U$37),"")</f>
        <v/>
      </c>
      <c r="P42" s="61" t="str">
        <f>IF(AND('Mapa final'!$AL$18="Baja",'Mapa final'!$AN$18="Leve"),CONCATENATE("R2C",'Mapa final'!$D$18),"")</f>
        <v>R2C3</v>
      </c>
      <c r="Q42" s="50" t="str">
        <f>IF(AND('Mapa final'!$AL$15="Baja",'Mapa final'!$AN$15="Menor"),CONCATENATE("R2C",'Mapa final'!$U$15),"")</f>
        <v/>
      </c>
      <c r="R42" s="51" t="str">
        <f>IF(AND('Mapa final'!$AL$16="Baja",'Mapa final'!$AN$16="Menore"),CONCATENATE("R2C",'Mapa final'!$U$16),"")</f>
        <v/>
      </c>
      <c r="S42" s="51" t="str">
        <f>IF(AND('Mapa final'!$AL$35="Baja",'Mapa final'!$AN$35="Menor"),CONCATENATE("R2C",'Mapa final'!$U$35),"")</f>
        <v/>
      </c>
      <c r="T42" s="51" t="str">
        <f>IF(AND('Mapa final'!$AL$36="Baja",'Mapa final'!$AN$36="Menor"),CONCATENATE("R2C",'Mapa final'!$U$36),"")</f>
        <v/>
      </c>
      <c r="U42" s="51" t="str">
        <f>IF(AND('Mapa final'!$AL$37="Baja",'Mapa final'!$AN$37="LMenor"),CONCATENATE("R2C",'Mapa final'!$U$37),"")</f>
        <v/>
      </c>
      <c r="V42" s="52" t="str">
        <f>IF(AND('Mapa final'!$AL$18="Baja",'Mapa final'!$AN$18="Menor"),CONCATENATE("R2C",'Mapa final'!$U$18),"")</f>
        <v/>
      </c>
      <c r="W42" s="50" t="str">
        <f>IF(AND('Mapa final'!$AL$15="Baja",'Mapa final'!$AN$15="Moderado"),CONCATENATE("R2C",'Mapa final'!$U$15),"")</f>
        <v/>
      </c>
      <c r="X42" s="51" t="str">
        <f>IF(AND('Mapa final'!$AL$16="Baja",'Mapa final'!$AN$16="Moderado"),CONCATENATE("R2C",'Mapa final'!$U$16),"")</f>
        <v/>
      </c>
      <c r="Y42" s="51"/>
      <c r="Z42" s="51" t="str">
        <f>IF(AND('Mapa final'!$AL$17="Baja",'Mapa final'!$AN$17="Moderado"),CONCATENATE("R2C",'Mapa final'!$U$17),"")</f>
        <v/>
      </c>
      <c r="AA42" s="51" t="str">
        <f>IF(AND('Mapa final'!$AL$31="Baja",'Mapa final'!$AN$31="Moderado"),CONCATENATE("R2C",'Mapa final'!$U$31),"")</f>
        <v/>
      </c>
      <c r="AB42" s="52" t="str">
        <f>IF(AND('Mapa final'!$AL$18="Baja",'Mapa final'!$AN$18="Moderado"),CONCATENATE("R2C",'Mapa final'!$U$18),"")</f>
        <v/>
      </c>
      <c r="AC42" s="32" t="str">
        <f>IF(AND('Mapa final'!$AL$15="Baja",'Mapa final'!$AN$15="Mayor"),CONCATENATE("R2C",'Mapa final'!$D$15),"")</f>
        <v/>
      </c>
      <c r="AD42" s="33" t="str">
        <f>IF(AND('Mapa final'!$AL$16="Baja",'Mapa final'!$AN$16="Mayor"),CONCATENATE("R2C",'Mapa final'!$U$16),"")</f>
        <v/>
      </c>
      <c r="AE42" s="33" t="str">
        <f>IF(AND('Mapa final'!$AL$23="Baja",'Mapa final'!$AN$23="Mayor"),CONCATENATE("R2C",'Mapa final'!$U$23),"")</f>
        <v/>
      </c>
      <c r="AF42" s="33" t="str">
        <f>IF(AND('Mapa final'!$AL$23="Baja",'Mapa final'!$AN$23="Mayor"),CONCATENATE("R2C",'Mapa final'!$U$23),"")</f>
        <v/>
      </c>
      <c r="AG42" s="33" t="str">
        <f>IF(AND('Mapa final'!$AL$23="Baja",'Mapa final'!$AN$23="Mayor"),CONCATENATE("R2C",'Mapa final'!$U$23),"")</f>
        <v/>
      </c>
      <c r="AH42" s="34" t="str">
        <f>IF(AND('Mapa final'!$AL$18="Baja",'Mapa final'!$AN$18="Mayor"),CONCATENATE("R2C",'Mapa final'!$U$18),"")</f>
        <v/>
      </c>
      <c r="AI42" s="35" t="str">
        <f>IF(AND('Mapa final'!$AL$15="Baja",'Mapa final'!$AN$15="Catastrófico"),CONCATENATE("R2C",'Mapa final'!$U$15),"")</f>
        <v/>
      </c>
      <c r="AJ42" s="36" t="str">
        <f>IF(AND('Mapa final'!$AL$16="Baja",'Mapa final'!$AN$16="Catastrófico"),CONCATENATE("R2C",'Mapa final'!$U$16),"")</f>
        <v/>
      </c>
      <c r="AK42" s="42" t="str">
        <f>IF(AND('Mapa final'!$AL$29="Baja",'Mapa final'!$AN$29="Catastrófico"),CONCATENATE("R2C",'Mapa final'!$U$29),"")</f>
        <v/>
      </c>
      <c r="AL42" s="42" t="str">
        <f>IF(AND('Mapa final'!$AL$30="Baja",'Mapa final'!$AN$30="Catastrófico"),CONCATENATE("R2C",'Mapa final'!$U$30),"")</f>
        <v/>
      </c>
      <c r="AM42" s="42" t="str">
        <f>IF(AND('Mapa final'!$AL$31="Baja",'Mapa final'!$AN$31="Catastrófico"),CONCATENATE("R2C",'Mapa final'!$U$31),"")</f>
        <v/>
      </c>
      <c r="AN42" s="37" t="str">
        <f>IF(AND('Mapa final'!$AL$18="Baja",'Mapa final'!$AN$18="Catastrófico"),CONCATENATE("R2C",'Mapa final'!$U$18),"")</f>
        <v/>
      </c>
      <c r="AO42" s="69"/>
      <c r="AP42" s="536" t="s">
        <v>285</v>
      </c>
      <c r="AQ42" s="537"/>
      <c r="AR42" s="537"/>
      <c r="AS42" s="537"/>
      <c r="AT42" s="537"/>
      <c r="AU42" s="538"/>
      <c r="AV42" s="69"/>
      <c r="AW42" s="69"/>
      <c r="AX42" s="69"/>
      <c r="AY42" s="69"/>
      <c r="AZ42" s="69"/>
      <c r="BA42" s="69"/>
      <c r="BB42" s="69"/>
      <c r="BC42" s="69"/>
      <c r="BD42" s="69"/>
      <c r="BE42" s="69"/>
      <c r="BF42" s="69"/>
      <c r="BG42" s="69"/>
      <c r="BH42" s="69"/>
      <c r="BI42" s="69"/>
      <c r="BJ42" s="69"/>
      <c r="BK42" s="69"/>
      <c r="BL42" s="69"/>
      <c r="BM42" s="69"/>
      <c r="BN42" s="69"/>
      <c r="BO42" s="69"/>
      <c r="BP42" s="69"/>
      <c r="BQ42" s="69"/>
      <c r="BR42" s="69"/>
      <c r="BS42" s="69"/>
      <c r="BT42" s="69"/>
      <c r="BU42" s="69"/>
      <c r="BV42" s="69"/>
      <c r="BW42" s="69"/>
      <c r="BX42" s="69"/>
      <c r="BY42" s="69"/>
    </row>
    <row r="43" spans="2:77" ht="15" customHeight="1" x14ac:dyDescent="0.25">
      <c r="B43" s="69"/>
      <c r="C43" s="464"/>
      <c r="D43" s="464"/>
      <c r="E43" s="465"/>
      <c r="F43" s="523"/>
      <c r="G43" s="508"/>
      <c r="H43" s="508"/>
      <c r="I43" s="508"/>
      <c r="J43" s="508"/>
      <c r="K43" s="62" t="str">
        <f>IF(AND('Mapa final'!$AL$21="Baja",'Mapa final'!$AN$21="Leve"),CONCATENATE("R2C",'Mapa final'!$U$21),"")</f>
        <v/>
      </c>
      <c r="L43" s="63" t="str">
        <f>IF(AND('Mapa final'!$AL$34="Baja",'Mapa final'!$AN$34="Leve"),CONCATENATE("R2C",'Mapa final'!$U$34),"")</f>
        <v/>
      </c>
      <c r="M43" s="63" t="str">
        <f>IF(AND('Mapa final'!$AL$23="Baja",'Mapa final'!$AN$23="Leve"),CONCATENATE("R2C",'Mapa final'!$U$23),"")</f>
        <v/>
      </c>
      <c r="N43" s="63" t="str">
        <f>IF(AND('Mapa final'!$AL$24="Baja",'Mapa final'!$AN$24="Leve"),CONCATENATE("R2C",'Mapa final'!$U$24),"")</f>
        <v/>
      </c>
      <c r="O43" s="63" t="str">
        <f>IF(AND('Mapa final'!$AL$37="Baja",'Mapa final'!$AN$37="Leve"),CONCATENATE("R2C",'Mapa final'!$U$37),"")</f>
        <v/>
      </c>
      <c r="P43" s="64" t="str">
        <f>IF(AND('Mapa final'!$AL$26="Baja",'Mapa final'!$AN$26="Leve"),CONCATENATE("R2C",'Mapa final'!$U$26),"")</f>
        <v/>
      </c>
      <c r="Q43" s="53" t="str">
        <f>IF(AND('Mapa final'!$AL$21="Baja",'Mapa final'!$AN$21="Menor"),CONCATENATE("R2C",'Mapa final'!$U$21),"")</f>
        <v/>
      </c>
      <c r="R43" s="54" t="str">
        <f>IF(AND('Mapa final'!$AL$22="Baja",'Mapa final'!$AN$22="Menor"),CONCATENATE("R2C",'Mapa final'!$U$22),"")</f>
        <v/>
      </c>
      <c r="S43" s="54" t="str">
        <f>IF(AND('Mapa final'!$AL$35="Baja",'Mapa final'!$AN$35="Menor"),CONCATENATE("R2C",'Mapa final'!$U$35),"")</f>
        <v/>
      </c>
      <c r="T43" s="54" t="str">
        <f>IF(AND('Mapa final'!$AL$36="Baja",'Mapa final'!$AN$36="Menor"),CONCATENATE("R2C",'Mapa final'!$U$36),"")</f>
        <v/>
      </c>
      <c r="U43" s="54" t="str">
        <f>IF(AND('Mapa final'!$AL$37="Baja",'Mapa final'!$AN$37="LMenor"),CONCATENATE("R2C",'Mapa final'!$U$37),"")</f>
        <v/>
      </c>
      <c r="V43" s="55" t="str">
        <f>IF(AND('Mapa final'!$AL$26="Baja",'Mapa final'!$AN$26="Menor"),CONCATENATE("R2C",'Mapa final'!$U$26),"")</f>
        <v/>
      </c>
      <c r="W43" s="53" t="str">
        <f>IF(AND('Mapa final'!$AL$21="Baja",'Mapa final'!$AN$21="Moderado"),CONCATENATE("R2C",'Mapa final'!$U$21),"")</f>
        <v/>
      </c>
      <c r="X43" s="54" t="str">
        <f>IF(AND('Mapa final'!$AL$22="Baja",'Mapa final'!$AN$22="Moderado"),CONCATENATE("R2C",'Mapa final'!$U$22),"")</f>
        <v/>
      </c>
      <c r="Y43" s="54" t="str">
        <f>IF(AND('Mapa final'!$AL$23="Baja",'Mapa final'!$AN$23="Moderado"),CONCATENATE("R2C",'Mapa final'!$U$23),"")</f>
        <v/>
      </c>
      <c r="Z43" s="54" t="str">
        <f>IF(AND('Mapa final'!$AL$24="Baja",'Mapa final'!$AN$24="Moderado"),CONCATENATE("R2C",'Mapa final'!$U$24),"")</f>
        <v/>
      </c>
      <c r="AA43" s="54" t="str">
        <f>IF(AND('Mapa final'!$AL$31="Baja",'Mapa final'!$AN$31="Moderado"),CONCATENATE("R2C",'Mapa final'!$U$31),"")</f>
        <v/>
      </c>
      <c r="AB43" s="55" t="str">
        <f>IF(AND('Mapa final'!$AL$26="Baja",'Mapa final'!$AN$26="Moderado"),CONCATENATE("R2C",'Mapa final'!$U$26),"")</f>
        <v/>
      </c>
      <c r="AC43" s="38" t="str">
        <f>IF(AND('Mapa final'!$AL$21="Baja",'Mapa final'!$AN$21="Mayor"),CONCATENATE("R2C",'Mapa final'!$U$21),"")</f>
        <v/>
      </c>
      <c r="AD43" s="39" t="str">
        <f>IF(AND('Mapa final'!$AL$22="Baja",'Mapa final'!$AN$22="Mayor"),CONCATENATE("R2C",'Mapa final'!$U$22),"")</f>
        <v/>
      </c>
      <c r="AE43" s="39" t="str">
        <f>IF(AND('Mapa final'!$AL$23="Baja",'Mapa final'!$AN$23="Mayor"),CONCATENATE("R2C",'Mapa final'!$U$23),"")</f>
        <v/>
      </c>
      <c r="AF43" s="39" t="str">
        <f>IF(AND('Mapa final'!$AL$23="Baja",'Mapa final'!$AN$23="Mayor"),CONCATENATE("R2C",'Mapa final'!$U$23),"")</f>
        <v/>
      </c>
      <c r="AG43" s="39" t="str">
        <f>IF(AND('Mapa final'!$AL$23="Baja",'Mapa final'!$AN$23="Mayor"),CONCATENATE("R2C",'Mapa final'!$U$23),"")</f>
        <v/>
      </c>
      <c r="AH43" s="40" t="str">
        <f>IF(AND('Mapa final'!$AL$26="Baja",'Mapa final'!$AN$26="Mayor"),CONCATENATE("R2C",'Mapa final'!$U$26),"")</f>
        <v/>
      </c>
      <c r="AI43" s="41" t="str">
        <f>IF(AND('Mapa final'!$AL$21="Baja",'Mapa final'!$AN$21="Catastrófico"),CONCATENATE("R2C",'Mapa final'!$U$21),"")</f>
        <v/>
      </c>
      <c r="AJ43" s="42" t="str">
        <f>IF(AND('Mapa final'!$AL$22="Baja",'Mapa final'!$AN$22="Catastrófico"),CONCATENATE("R2C",'Mapa final'!$U$22),"")</f>
        <v/>
      </c>
      <c r="AK43" s="42" t="str">
        <f>IF(AND('Mapa final'!$AL$23="Baja",'Mapa final'!$AN$23="Catastrófico"),CONCATENATE("R2C",'Mapa final'!$U$23),"")</f>
        <v/>
      </c>
      <c r="AL43" s="42" t="str">
        <f>IF(AND('Mapa final'!$AL$24="Baja",'Mapa final'!$AN$24="Catastrófico"),CONCATENATE("R2C",'Mapa final'!$U$24),"")</f>
        <v/>
      </c>
      <c r="AM43" s="42" t="str">
        <f>IF(AND('Mapa final'!$AL$25="Baja",'Mapa final'!$AN$25="Catastrófico"),CONCATENATE("R2C",'Mapa final'!$U$25),"")</f>
        <v/>
      </c>
      <c r="AN43" s="43" t="str">
        <f>IF(AND('Mapa final'!$AL$26="Baja",'Mapa final'!$AN$26="Catastrófico"),CONCATENATE("R2C",'Mapa final'!$U$26),"")</f>
        <v/>
      </c>
      <c r="AO43" s="69"/>
      <c r="AP43" s="539"/>
      <c r="AQ43" s="540"/>
      <c r="AR43" s="540"/>
      <c r="AS43" s="540"/>
      <c r="AT43" s="540"/>
      <c r="AU43" s="541"/>
      <c r="AV43" s="69"/>
      <c r="AW43" s="69"/>
      <c r="AX43" s="69"/>
      <c r="AY43" s="69"/>
      <c r="AZ43" s="69"/>
      <c r="BA43" s="69"/>
      <c r="BB43" s="69"/>
      <c r="BC43" s="69"/>
      <c r="BD43" s="69"/>
      <c r="BE43" s="69"/>
      <c r="BF43" s="69"/>
      <c r="BG43" s="69"/>
      <c r="BH43" s="69"/>
      <c r="BI43" s="69"/>
      <c r="BJ43" s="69"/>
      <c r="BK43" s="69"/>
      <c r="BL43" s="69"/>
      <c r="BM43" s="69"/>
      <c r="BN43" s="69"/>
      <c r="BO43" s="69"/>
      <c r="BP43" s="69"/>
      <c r="BQ43" s="69"/>
      <c r="BR43" s="69"/>
      <c r="BS43" s="69"/>
      <c r="BT43" s="69"/>
      <c r="BU43" s="69"/>
      <c r="BV43" s="69"/>
      <c r="BW43" s="69"/>
      <c r="BX43" s="69"/>
      <c r="BY43" s="69"/>
    </row>
    <row r="44" spans="2:77" ht="15" customHeight="1" x14ac:dyDescent="0.25">
      <c r="B44" s="69"/>
      <c r="C44" s="464"/>
      <c r="D44" s="464"/>
      <c r="E44" s="465"/>
      <c r="F44" s="507"/>
      <c r="G44" s="508"/>
      <c r="H44" s="508"/>
      <c r="I44" s="508"/>
      <c r="J44" s="508"/>
      <c r="K44" s="62" t="str">
        <f>IF(AND('Mapa final'!$AL$27="Baja",'Mapa final'!$AN$27="Leve"),CONCATENATE("R2C",'Mapa final'!$U$27),"")</f>
        <v/>
      </c>
      <c r="L44" s="63" t="str">
        <f>IF(AND('Mapa final'!$AL$34="Baja",'Mapa final'!$AN$34="Leve"),CONCATENATE("R2C",'Mapa final'!$U$34),"")</f>
        <v/>
      </c>
      <c r="M44" s="63" t="str">
        <f>IF(AND('Mapa final'!$AL$29="Baja",'Mapa final'!$AN$29="Leve"),CONCATENATE("R2C",'Mapa final'!$U$29),"")</f>
        <v/>
      </c>
      <c r="N44" s="63" t="str">
        <f>IF(AND('Mapa final'!$AL$30="Baja",'Mapa final'!$AN$30="Leve"),CONCATENATE("R2C",'Mapa final'!$U$30),"")</f>
        <v/>
      </c>
      <c r="O44" s="63" t="str">
        <f>IF(AND('Mapa final'!$AL$37="Baja",'Mapa final'!$AN$37="Leve"),CONCATENATE("R2C",'Mapa final'!$U$37),"")</f>
        <v/>
      </c>
      <c r="P44" s="64" t="str">
        <f>IF(AND('Mapa final'!$AL$32="Baja",'Mapa final'!$AN$32="Leve"),CONCATENATE("R2C",'Mapa final'!$U$32),"")</f>
        <v/>
      </c>
      <c r="Q44" s="53" t="str">
        <f>IF(AND('Mapa final'!$AL$27="Baja",'Mapa final'!$AN$27="Menor"),CONCATENATE("R2C",'Mapa final'!$U$27),"")</f>
        <v/>
      </c>
      <c r="R44" s="54" t="str">
        <f>IF(AND('Mapa final'!$AL$28="Baja",'Mapa final'!$AN$28="Menor"),CONCATENATE("R2C",'Mapa final'!$U$28),"")</f>
        <v/>
      </c>
      <c r="S44" s="54" t="str">
        <f>IF(AND('Mapa final'!$AL$35="Baja",'Mapa final'!$AN$35="Menor"),CONCATENATE("R2C",'Mapa final'!$U$35),"")</f>
        <v/>
      </c>
      <c r="T44" s="54" t="str">
        <f>IF(AND('Mapa final'!$AL$36="Baja",'Mapa final'!$AN$36="Menor"),CONCATENATE("R2C",'Mapa final'!$U$36),"")</f>
        <v/>
      </c>
      <c r="U44" s="54" t="str">
        <f>IF(AND('Mapa final'!$AL$37="Baja",'Mapa final'!$AN$37="LMenor"),CONCATENATE("R2C",'Mapa final'!$U$37),"")</f>
        <v/>
      </c>
      <c r="V44" s="55" t="str">
        <f>IF(AND('Mapa final'!$AL$32="Baja",'Mapa final'!$AN$32="Menor"),CONCATENATE("R2C",'Mapa final'!$U$32),"")</f>
        <v/>
      </c>
      <c r="W44" s="53" t="str">
        <f>IF(AND('Mapa final'!$AL$27="Baja",'Mapa final'!$AN$27="Moderado"),CONCATENATE("R2C",'Mapa final'!$U$27),"")</f>
        <v/>
      </c>
      <c r="X44" s="54" t="str">
        <f>IF(AND('Mapa final'!$AL$28="Baja",'Mapa final'!$AN$28="Moderado"),CONCATENATE("R2C",'Mapa final'!$U$28),"")</f>
        <v/>
      </c>
      <c r="Y44" s="54" t="str">
        <f>IF(AND('Mapa final'!$AL$29="Baja",'Mapa final'!$AN$29="Moderado"),CONCATENATE("R2C",'Mapa final'!$U$29),"")</f>
        <v/>
      </c>
      <c r="Z44" s="54" t="str">
        <f>IF(AND('Mapa final'!$AL$30="Baja",'Mapa final'!$AN$30="Moderado"),CONCATENATE("R2C",'Mapa final'!$U$30),"")</f>
        <v/>
      </c>
      <c r="AA44" s="54" t="str">
        <f>IF(AND('Mapa final'!$AL$31="Baja",'Mapa final'!$AN$31="Moderado"),CONCATENATE("R2C",'Mapa final'!$U$31),"")</f>
        <v/>
      </c>
      <c r="AB44" s="55" t="str">
        <f>IF(AND('Mapa final'!$AL$32="Baja",'Mapa final'!$AN$32="Moderado"),CONCATENATE("R2C",'Mapa final'!$U$32),"")</f>
        <v/>
      </c>
      <c r="AC44" s="38" t="str">
        <f>IF(AND('Mapa final'!$AL$27="Baja",'Mapa final'!$AN$27="Mayor"),CONCATENATE("R2C",'Mapa final'!$U$27),"")</f>
        <v/>
      </c>
      <c r="AD44" s="39" t="str">
        <f>IF(AND('Mapa final'!$AL$28="Baja",'Mapa final'!$AN$28="Mayor"),CONCATENATE("R2C",'Mapa final'!$U$28),"")</f>
        <v/>
      </c>
      <c r="AE44" s="39" t="str">
        <f>IF(AND('Mapa final'!$AL$29="Baja",'Mapa final'!$AN$29="Mayor"),CONCATENATE("R2C",'Mapa final'!$U$29),"")</f>
        <v/>
      </c>
      <c r="AF44" s="39" t="str">
        <f>IF(AND('Mapa final'!$AL$30="Baja",'Mapa final'!$AN$30="Mayor"),CONCATENATE("R2C",'Mapa final'!$U$30),"")</f>
        <v/>
      </c>
      <c r="AG44" s="39" t="str">
        <f>IF(AND('Mapa final'!$AL$31="Baja",'Mapa final'!$AN$31="Mayor"),CONCATENATE("R2C",'Mapa final'!$U$31),"")</f>
        <v/>
      </c>
      <c r="AH44" s="40" t="str">
        <f>IF(AND('Mapa final'!$AL$32="Baja",'Mapa final'!$AN$32="Mayor"),CONCATENATE("R2C",'Mapa final'!$U$32),"")</f>
        <v/>
      </c>
      <c r="AI44" s="41" t="str">
        <f>IF(AND('Mapa final'!$AL$27="Baja",'Mapa final'!$AN$27="Catastrófico"),CONCATENATE("R2C",'Mapa final'!$U$27),"")</f>
        <v/>
      </c>
      <c r="AJ44" s="42" t="str">
        <f>IF(AND('Mapa final'!$AL$28="Baja",'Mapa final'!$AN$28="Catastrófico"),CONCATENATE("R2C",'Mapa final'!$U$28),"")</f>
        <v/>
      </c>
      <c r="AK44" s="42" t="str">
        <f>IF(AND('Mapa final'!$AL$29="Baja",'Mapa final'!$AN$29="Catastrófico"),CONCATENATE("R2C",'Mapa final'!$U$29),"")</f>
        <v/>
      </c>
      <c r="AL44" s="42" t="str">
        <f>IF(AND('Mapa final'!$AL$30="Baja",'Mapa final'!$AN$30="Catastrófico"),CONCATENATE("R2C",'Mapa final'!$U$30),"")</f>
        <v/>
      </c>
      <c r="AM44" s="42" t="str">
        <f>IF(AND('Mapa final'!$AL$31="Baja",'Mapa final'!$AN$31="Catastrófico"),CONCATENATE("R2C",'Mapa final'!$U$31),"")</f>
        <v/>
      </c>
      <c r="AN44" s="43" t="str">
        <f>IF(AND('Mapa final'!$AL$32="Baja",'Mapa final'!$AN$32="Catastrófico"),CONCATENATE("R2C",'Mapa final'!$U$32),"")</f>
        <v/>
      </c>
      <c r="AO44" s="69"/>
      <c r="AP44" s="539"/>
      <c r="AQ44" s="540"/>
      <c r="AR44" s="540"/>
      <c r="AS44" s="540"/>
      <c r="AT44" s="540"/>
      <c r="AU44" s="541"/>
      <c r="AV44" s="69"/>
      <c r="AW44" s="69"/>
      <c r="AX44" s="69"/>
      <c r="AY44" s="69"/>
      <c r="AZ44" s="69"/>
      <c r="BA44" s="69"/>
      <c r="BB44" s="69"/>
      <c r="BC44" s="69"/>
      <c r="BD44" s="69"/>
      <c r="BE44" s="69"/>
      <c r="BF44" s="69"/>
      <c r="BG44" s="69"/>
      <c r="BH44" s="69"/>
      <c r="BI44" s="69"/>
      <c r="BJ44" s="69"/>
      <c r="BK44" s="69"/>
      <c r="BL44" s="69"/>
      <c r="BM44" s="69"/>
      <c r="BN44" s="69"/>
      <c r="BO44" s="69"/>
      <c r="BP44" s="69"/>
      <c r="BQ44" s="69"/>
      <c r="BR44" s="69"/>
      <c r="BS44" s="69"/>
      <c r="BT44" s="69"/>
      <c r="BU44" s="69"/>
      <c r="BV44" s="69"/>
      <c r="BW44" s="69"/>
      <c r="BX44" s="69"/>
      <c r="BY44" s="69"/>
    </row>
    <row r="45" spans="2:77" ht="15" customHeight="1" x14ac:dyDescent="0.25">
      <c r="B45" s="69"/>
      <c r="C45" s="464"/>
      <c r="D45" s="464"/>
      <c r="E45" s="465"/>
      <c r="F45" s="507"/>
      <c r="G45" s="508"/>
      <c r="H45" s="508"/>
      <c r="I45" s="508"/>
      <c r="J45" s="508"/>
      <c r="K45" s="62" t="str">
        <f>IF(AND('Mapa final'!$AL$33="Baja",'Mapa final'!$AN$33="Leve"),CONCATENATE("R2C",'Mapa final'!$U$33),"")</f>
        <v/>
      </c>
      <c r="L45" s="63" t="str">
        <f>IF(AND('Mapa final'!$AL$34="Baja",'Mapa final'!$AN$34="Leve"),CONCATENATE("R2C",'Mapa final'!$U$34),"")</f>
        <v/>
      </c>
      <c r="M45" s="63" t="str">
        <f>IF(AND('Mapa final'!$AL$35="Baja",'Mapa final'!$AN$35="Leve"),CONCATENATE("R2C",'Mapa final'!$U$35),"")</f>
        <v/>
      </c>
      <c r="N45" s="63" t="str">
        <f>IF(AND('Mapa final'!$AL$36="Baja",'Mapa final'!$AN$36="Leve"),CONCATENATE("R2C",'Mapa final'!$U$36),"")</f>
        <v/>
      </c>
      <c r="O45" s="63" t="str">
        <f>IF(AND('Mapa final'!$AL$37="Baja",'Mapa final'!$AN$37="Leve"),CONCATENATE("R2C",'Mapa final'!$U$37),"")</f>
        <v/>
      </c>
      <c r="P45" s="64" t="str">
        <f>IF(AND('Mapa final'!$AL$38="Baja",'Mapa final'!$AN$38="Leve"),CONCATENATE("R2C",'Mapa final'!$U$38),"")</f>
        <v/>
      </c>
      <c r="Q45" s="53" t="str">
        <f>IF(AND('Mapa final'!$AL$33="Baja",'Mapa final'!$AN$33="Menor"),CONCATENATE("R2C",'Mapa final'!$U$33),"")</f>
        <v/>
      </c>
      <c r="R45" s="54" t="str">
        <f>IF(AND('Mapa final'!$AL$34="Baja",'Mapa final'!$AN$34="Menor"),CONCATENATE("R2C",'Mapa final'!$U$34),"")</f>
        <v/>
      </c>
      <c r="S45" s="54" t="str">
        <f>IF(AND('Mapa final'!$AL$35="Baja",'Mapa final'!$AN$35="Menor"),CONCATENATE("R2C",'Mapa final'!$U$35),"")</f>
        <v/>
      </c>
      <c r="T45" s="54" t="str">
        <f>IF(AND('Mapa final'!$AL$36="Baja",'Mapa final'!$AN$36="Menor"),CONCATENATE("R2C",'Mapa final'!$U$36),"")</f>
        <v/>
      </c>
      <c r="U45" s="54" t="str">
        <f>IF(AND('Mapa final'!$AL$37="Baja",'Mapa final'!$AN$37="LMenor"),CONCATENATE("R2C",'Mapa final'!$U$37),"")</f>
        <v/>
      </c>
      <c r="V45" s="55" t="str">
        <f>IF(AND('Mapa final'!$AL$38="Baja",'Mapa final'!$AN$38="Menor"),CONCATENATE("R2C",'Mapa final'!$U$38),"")</f>
        <v/>
      </c>
      <c r="W45" s="53" t="str">
        <f>IF(AND('Mapa final'!$AL$33="Baja",'Mapa final'!$AN$33="Moderado"),CONCATENATE("R2C",'Mapa final'!$U$33),"")</f>
        <v/>
      </c>
      <c r="X45" s="54" t="str">
        <f>IF(AND('Mapa final'!$AL$34="Baja",'Mapa final'!$AN$34="Moderado"),CONCATENATE("R2C",'Mapa final'!$U$34),"")</f>
        <v/>
      </c>
      <c r="Y45" s="54" t="str">
        <f>IF(AND('Mapa final'!$AL$35="Baja",'Mapa final'!$AN$35="Moderado"),CONCATENATE("R2C",'Mapa final'!$U$35),"")</f>
        <v/>
      </c>
      <c r="Z45" s="54" t="str">
        <f>IF(AND('Mapa final'!$AL$36="Baja",'Mapa final'!$AN$36="Moderado"),CONCATENATE("R2C",'Mapa final'!$U$36),"")</f>
        <v/>
      </c>
      <c r="AA45" s="54" t="str">
        <f>IF(AND('Mapa final'!$AL$37="Baja",'Mapa final'!$AN$37="Moderado"),CONCATENATE("R2C",'Mapa final'!$U$37),"")</f>
        <v/>
      </c>
      <c r="AB45" s="55" t="str">
        <f>IF(AND('Mapa final'!$AL$38="Baja",'Mapa final'!$AN$38="Moderado"),CONCATENATE("R2C",'Mapa final'!$U$38),"")</f>
        <v/>
      </c>
      <c r="AC45" s="38" t="str">
        <f>IF(AND('Mapa final'!$AL$33="Baja",'Mapa final'!$AN$33="Mayor"),CONCATENATE("R2C",'Mapa final'!$U$33),"")</f>
        <v/>
      </c>
      <c r="AD45" s="39" t="str">
        <f>IF(AND('Mapa final'!$AL$34="Baja",'Mapa final'!$AN$34="Mayor"),CONCATENATE("R2C",'Mapa final'!$U$34),"")</f>
        <v/>
      </c>
      <c r="AE45" s="39" t="str">
        <f>IF(AND('Mapa final'!$AL$35="Baja",'Mapa final'!$AN$35="Mayor"),CONCATENATE("R2C",'Mapa final'!$U$35),"")</f>
        <v/>
      </c>
      <c r="AF45" s="39" t="str">
        <f>IF(AND('Mapa final'!$AL$36="Baja",'Mapa final'!$AN$36="Mayor"),CONCATENATE("R2C",'Mapa final'!$U$36),"")</f>
        <v/>
      </c>
      <c r="AG45" s="39" t="str">
        <f>IF(AND('Mapa final'!$AL$37="Baja",'Mapa final'!$AN$37="Mayor"),CONCATENATE("R2C",'Mapa final'!$U$37),"")</f>
        <v/>
      </c>
      <c r="AH45" s="40" t="str">
        <f>IF(AND('Mapa final'!$AL$38="Baja",'Mapa final'!$AN$38="Mayor"),CONCATENATE("R2C",'Mapa final'!$U$38),"")</f>
        <v/>
      </c>
      <c r="AI45" s="41" t="str">
        <f>IF(AND('Mapa final'!$AL$33="Baja",'Mapa final'!$AN$33="Catastrófico"),CONCATENATE("R2C",'Mapa final'!$U$33),"")</f>
        <v/>
      </c>
      <c r="AJ45" s="42" t="str">
        <f>IF(AND('Mapa final'!$AL$34="Baja",'Mapa final'!$AN$34="Catastrófico"),CONCATENATE("R2C",'Mapa final'!$U$34),"")</f>
        <v/>
      </c>
      <c r="AK45" s="42" t="str">
        <f>IF(AND('Mapa final'!$AL$35="Baja",'Mapa final'!$AN$35="Catastrófico"),CONCATENATE("R2C",'Mapa final'!$U$35),"")</f>
        <v/>
      </c>
      <c r="AL45" s="42" t="str">
        <f>IF(AND('Mapa final'!$AL$36="Baja",'Mapa final'!$AN$36="Catastrófico"),CONCATENATE("R2C",'Mapa final'!$U$36),"")</f>
        <v/>
      </c>
      <c r="AM45" s="42" t="str">
        <f>IF(AND('Mapa final'!$AL$37="Baja",'Mapa final'!$AN$37="LCatastrófico"),CONCATENATE("R2C",'Mapa final'!$U$37),"")</f>
        <v/>
      </c>
      <c r="AN45" s="43" t="str">
        <f>IF(AND('Mapa final'!$AL$38="Baja",'Mapa final'!$AN$38="Catastrófico"),CONCATENATE("R2C",'Mapa final'!$U$38),"")</f>
        <v/>
      </c>
      <c r="AO45" s="69"/>
      <c r="AP45" s="539"/>
      <c r="AQ45" s="540"/>
      <c r="AR45" s="540"/>
      <c r="AS45" s="540"/>
      <c r="AT45" s="540"/>
      <c r="AU45" s="541"/>
      <c r="AV45" s="69"/>
      <c r="AW45" s="69"/>
      <c r="AX45" s="69"/>
      <c r="AY45" s="69"/>
      <c r="AZ45" s="69"/>
      <c r="BA45" s="69"/>
      <c r="BB45" s="69"/>
      <c r="BC45" s="69"/>
      <c r="BD45" s="69"/>
      <c r="BE45" s="69"/>
      <c r="BF45" s="69"/>
      <c r="BG45" s="69"/>
      <c r="BH45" s="69"/>
      <c r="BI45" s="69"/>
      <c r="BJ45" s="69"/>
      <c r="BK45" s="69"/>
      <c r="BL45" s="69"/>
      <c r="BM45" s="69"/>
      <c r="BN45" s="69"/>
      <c r="BO45" s="69"/>
      <c r="BP45" s="69"/>
      <c r="BQ45" s="69"/>
      <c r="BR45" s="69"/>
      <c r="BS45" s="69"/>
      <c r="BT45" s="69"/>
      <c r="BU45" s="69"/>
      <c r="BV45" s="69"/>
      <c r="BW45" s="69"/>
      <c r="BX45" s="69"/>
      <c r="BY45" s="69"/>
    </row>
    <row r="46" spans="2:77" ht="15" customHeight="1" x14ac:dyDescent="0.25">
      <c r="B46" s="69"/>
      <c r="C46" s="464"/>
      <c r="D46" s="464"/>
      <c r="E46" s="465"/>
      <c r="F46" s="507"/>
      <c r="G46" s="508"/>
      <c r="H46" s="508"/>
      <c r="I46" s="508"/>
      <c r="J46" s="508"/>
      <c r="K46" s="62" t="str">
        <f>IF(AND('Mapa final'!$AL$39="Baja",'Mapa final'!$AN$39="Leve"),CONCATENATE("R2C",'Mapa final'!$U$39),"")</f>
        <v/>
      </c>
      <c r="L46" s="63" t="str">
        <f>IF(AND('Mapa final'!$AL$40="Baja",'Mapa final'!$AN$40="Leve"),CONCATENATE("R2C",'Mapa final'!$U$40),"")</f>
        <v/>
      </c>
      <c r="M46" s="63" t="str">
        <f>IF(AND('Mapa final'!$AL$41="Baja",'Mapa final'!$AN$41="Leve"),CONCATENATE("R2C",'Mapa final'!$U$41),"")</f>
        <v/>
      </c>
      <c r="N46" s="63" t="str">
        <f>IF(AND('Mapa final'!$AL$42="Baja",'Mapa final'!$AN$42="Leve"),CONCATENATE("R2C",'Mapa final'!$U$42),"")</f>
        <v/>
      </c>
      <c r="O46" s="63" t="str">
        <f>IF(AND('Mapa final'!$AL$43="Baja",'Mapa final'!$AN$43="Leve"),CONCATENATE("R2C",'Mapa final'!$U$43),"")</f>
        <v/>
      </c>
      <c r="P46" s="64" t="str">
        <f>IF(AND('Mapa final'!$AL$44="Baja",'Mapa final'!$AN$44="Leve"),CONCATENATE("R2C",'Mapa final'!$U$44),"")</f>
        <v/>
      </c>
      <c r="Q46" s="53" t="str">
        <f>IF(AND('Mapa final'!$AL$39="Baja",'Mapa final'!$AN$39="Menor"),CONCATENATE("R2C",'Mapa final'!$U$39),"")</f>
        <v/>
      </c>
      <c r="R46" s="54" t="str">
        <f>IF(AND('Mapa final'!$AL$40="Baja",'Mapa final'!$AN$40="Menor"),CONCATENATE("R2C",'Mapa final'!$U$40),"")</f>
        <v/>
      </c>
      <c r="S46" s="54" t="str">
        <f>IF(AND('Mapa final'!$AL$41="Baja",'Mapa final'!$AN$41="Menor"),CONCATENATE("R2C",'Mapa final'!$U$41),"")</f>
        <v/>
      </c>
      <c r="T46" s="54" t="str">
        <f>IF(AND('Mapa final'!$AL$42="Baja",'Mapa final'!$AN$42="Menor"),CONCATENATE("R2C",'Mapa final'!$U$42),"")</f>
        <v/>
      </c>
      <c r="U46" s="54" t="str">
        <f>IF(AND('Mapa final'!$AL$43="Baja",'Mapa final'!$AN$43="Menor"),CONCATENATE("R2C",'Mapa final'!$U$43),"")</f>
        <v/>
      </c>
      <c r="V46" s="55" t="str">
        <f>IF(AND('Mapa final'!$AL$44="Baja",'Mapa final'!$AN$44="Menor"),CONCATENATE("R2C",'Mapa final'!$U$44),"")</f>
        <v/>
      </c>
      <c r="W46" s="53" t="str">
        <f>IF(AND('Mapa final'!$AL$39="Baja",'Mapa final'!$AN$39="Moderado"),CONCATENATE("R2C",'Mapa final'!$U$39),"")</f>
        <v/>
      </c>
      <c r="X46" s="54" t="str">
        <f>IF(AND('Mapa final'!$AL$40="Baja",'Mapa final'!$AN$40="Moderado"),CONCATENATE("R2C",'Mapa final'!$U$40),"")</f>
        <v/>
      </c>
      <c r="Y46" s="54" t="str">
        <f>IF(AND('Mapa final'!$AL$41="Baja",'Mapa final'!$AN$41="Moderado"),CONCATENATE("R2C",'Mapa final'!$U$41),"")</f>
        <v/>
      </c>
      <c r="Z46" s="54" t="str">
        <f>IF(AND('Mapa final'!$AL$42="Baja",'Mapa final'!$AN$42="Moderado"),CONCATENATE("R2C",'Mapa final'!$U$42),"")</f>
        <v/>
      </c>
      <c r="AA46" s="54" t="str">
        <f>IF(AND('Mapa final'!$AL$43="Baja",'Mapa final'!$AN$43="Moderado"),CONCATENATE("R2C",'Mapa final'!$U$43),"")</f>
        <v/>
      </c>
      <c r="AB46" s="55" t="str">
        <f>IF(AND('Mapa final'!$AL$44="Baja",'Mapa final'!$AN$44="Moderado"),CONCATENATE("R2C",'Mapa final'!$U$44),"")</f>
        <v/>
      </c>
      <c r="AC46" s="38" t="str">
        <f>IF(AND('Mapa final'!$AL$39="Baja",'Mapa final'!$AN$39="Mayor"),CONCATENATE("R2C",'Mapa final'!$U$39),"")</f>
        <v/>
      </c>
      <c r="AD46" s="39" t="str">
        <f>IF(AND('Mapa final'!$AL$40="Baja",'Mapa final'!$AN$40="Mayor"),CONCATENATE("R2C",'Mapa final'!$U$40),"")</f>
        <v/>
      </c>
      <c r="AE46" s="39" t="str">
        <f>IF(AND('Mapa final'!$AL$41="Baja",'Mapa final'!$AN$41="Mayor"),CONCATENATE("R2C",'Mapa final'!$U$41),"")</f>
        <v/>
      </c>
      <c r="AF46" s="39" t="str">
        <f>IF(AND('Mapa final'!$AL$42="Baja",'Mapa final'!$AN$42="Mayor"),CONCATENATE("R2C",'Mapa final'!$U$42),"")</f>
        <v/>
      </c>
      <c r="AG46" s="39" t="str">
        <f>IF(AND('Mapa final'!$AL$43="Baja",'Mapa final'!$AN$43="Mayor"),CONCATENATE("R2C",'Mapa final'!$U$43),"")</f>
        <v/>
      </c>
      <c r="AH46" s="40" t="str">
        <f>IF(AND('Mapa final'!$AL$44="Baja",'Mapa final'!$AN$44="Mayor"),CONCATENATE("R2C",'Mapa final'!$U$44),"")</f>
        <v/>
      </c>
      <c r="AI46" s="41" t="str">
        <f>IF(AND('Mapa final'!$AL$39="Baja",'Mapa final'!$AN$39="Catastrófico"),CONCATENATE("R2C",'Mapa final'!$U$39),"")</f>
        <v/>
      </c>
      <c r="AJ46" s="42" t="str">
        <f>IF(AND('Mapa final'!$AL$40="Baja",'Mapa final'!$AN$40="Catastrófico"),CONCATENATE("R2C",'Mapa final'!$U$40),"")</f>
        <v/>
      </c>
      <c r="AK46" s="42" t="str">
        <f>IF(AND('Mapa final'!$AL$41="Baja",'Mapa final'!$AN$41="Catastrófico"),CONCATENATE("R2C",'Mapa final'!$U$41),"")</f>
        <v/>
      </c>
      <c r="AL46" s="42" t="str">
        <f>IF(AND('Mapa final'!$AL$42="Baja",'Mapa final'!$AN$42="Catastrófico"),CONCATENATE("R2C",'Mapa final'!$U$42),"")</f>
        <v/>
      </c>
      <c r="AM46" s="42" t="str">
        <f>IF(AND('Mapa final'!$AL$43="Baja",'Mapa final'!$AN$43="Catastrófico"),CONCATENATE("R2C",'Mapa final'!$U$43),"")</f>
        <v/>
      </c>
      <c r="AN46" s="43" t="str">
        <f>IF(AND('Mapa final'!$AL$44="Baja",'Mapa final'!$AN$44="Catastrófico"),CONCATENATE("R2C",'Mapa final'!$U$44),"")</f>
        <v/>
      </c>
      <c r="AO46" s="69"/>
      <c r="AP46" s="539"/>
      <c r="AQ46" s="540"/>
      <c r="AR46" s="540"/>
      <c r="AS46" s="540"/>
      <c r="AT46" s="540"/>
      <c r="AU46" s="541"/>
      <c r="AV46" s="69"/>
      <c r="AW46" s="69"/>
      <c r="AX46" s="69"/>
      <c r="AY46" s="69"/>
      <c r="AZ46" s="69"/>
      <c r="BA46" s="69"/>
      <c r="BB46" s="69"/>
      <c r="BC46" s="69"/>
      <c r="BD46" s="69"/>
      <c r="BE46" s="69"/>
      <c r="BF46" s="69"/>
      <c r="BG46" s="69"/>
      <c r="BH46" s="69"/>
      <c r="BI46" s="69"/>
      <c r="BJ46" s="69"/>
      <c r="BK46" s="69"/>
      <c r="BL46" s="69"/>
      <c r="BM46" s="69"/>
      <c r="BN46" s="69"/>
      <c r="BO46" s="69"/>
      <c r="BP46" s="69"/>
      <c r="BQ46" s="69"/>
      <c r="BR46" s="69"/>
      <c r="BS46" s="69"/>
      <c r="BT46" s="69"/>
      <c r="BU46" s="69"/>
      <c r="BV46" s="69"/>
      <c r="BW46" s="69"/>
      <c r="BX46" s="69"/>
      <c r="BY46" s="69"/>
    </row>
    <row r="47" spans="2:77" ht="15" customHeight="1" x14ac:dyDescent="0.25">
      <c r="B47" s="69"/>
      <c r="C47" s="464"/>
      <c r="D47" s="464"/>
      <c r="E47" s="465"/>
      <c r="F47" s="507"/>
      <c r="G47" s="508"/>
      <c r="H47" s="508"/>
      <c r="I47" s="508"/>
      <c r="J47" s="508"/>
      <c r="K47" s="62" t="str">
        <f>IF(AND('Mapa final'!$AL$45="Baja",'Mapa final'!$AN$45="Leve"),CONCATENATE("R2C",'Mapa final'!$U$45),"")</f>
        <v/>
      </c>
      <c r="L47" s="63" t="str">
        <f>IF(AND('Mapa final'!$AL$46="Baja",'Mapa final'!$AN$46="Leve"),CONCATENATE("R2C",'Mapa final'!$U$46),"")</f>
        <v/>
      </c>
      <c r="M47" s="63" t="str">
        <f>IF(AND('Mapa final'!$AL$47="Baja",'Mapa final'!$AN$47="Leve"),CONCATENATE("R2C",'Mapa final'!$U$47),"")</f>
        <v/>
      </c>
      <c r="N47" s="63" t="str">
        <f>IF(AND('Mapa final'!$AL$48="Baja",'Mapa final'!$AN$48="Leve"),CONCATENATE("R2C",'Mapa final'!$U$48),"")</f>
        <v/>
      </c>
      <c r="O47" s="63" t="str">
        <f>IF(AND('Mapa final'!$AL$49="Baja",'Mapa final'!$AN$49="Leve"),CONCATENATE("R2C",'Mapa final'!$U$49),"")</f>
        <v/>
      </c>
      <c r="P47" s="64" t="str">
        <f>IF(AND('Mapa final'!$AL$60="Baja",'Mapa final'!$AN$50="Leve"),CONCATENATE("R2C",'Mapa final'!$U$50),"")</f>
        <v/>
      </c>
      <c r="Q47" s="53" t="str">
        <f>IF(AND('Mapa final'!$AL$45="Baja",'Mapa final'!$AN$45="Menor"),CONCATENATE("R2C",'Mapa final'!$U$45),"")</f>
        <v/>
      </c>
      <c r="R47" s="54" t="str">
        <f>IF(AND('Mapa final'!$AL$46="Baja",'Mapa final'!$AN$46="Menor"),CONCATENATE("R2C",'Mapa final'!$U$46),"")</f>
        <v/>
      </c>
      <c r="S47" s="54" t="str">
        <f>IF(AND('Mapa final'!$AL$47="Baja",'Mapa final'!$AN$47="Menor"),CONCATENATE("R2C",'Mapa final'!$U$47),"")</f>
        <v/>
      </c>
      <c r="T47" s="54" t="str">
        <f>IF(AND('Mapa final'!$AL$48="Baja",'Mapa final'!$AN$48="Menor"),CONCATENATE("R2C",'Mapa final'!$U$48),"")</f>
        <v/>
      </c>
      <c r="U47" s="54" t="str">
        <f>IF(AND('Mapa final'!$AL$49="Baja",'Mapa final'!$AN$49="Menor"),CONCATENATE("R2C",'Mapa final'!$U$49),"")</f>
        <v/>
      </c>
      <c r="V47" s="55" t="str">
        <f>IF(AND('Mapa final'!$AL$60="Baja",'Mapa final'!$AN$50="Menor"),CONCATENATE("R2C",'Mapa final'!$U$50),"")</f>
        <v/>
      </c>
      <c r="W47" s="53" t="str">
        <f>IF(AND('Mapa final'!$AL$45="Baja",'Mapa final'!$AN$45="Moderado"),CONCATENATE("R2C",'Mapa final'!$U$45),"")</f>
        <v/>
      </c>
      <c r="X47" s="54" t="str">
        <f>IF(AND('Mapa final'!$AL$46="Baja",'Mapa final'!$AN$46="Moderado"),CONCATENATE("R2C",'Mapa final'!$U$46),"")</f>
        <v/>
      </c>
      <c r="Y47" s="54" t="str">
        <f>IF(AND('Mapa final'!$AL$47="Baja",'Mapa final'!$AN$47="Moderado"),CONCATENATE("R2C",'Mapa final'!$U$47),"")</f>
        <v/>
      </c>
      <c r="Z47" s="54" t="str">
        <f>IF(AND('Mapa final'!$AL$48="Baja",'Mapa final'!$AN$48="Moderado"),CONCATENATE("R2C",'Mapa final'!$U$48),"")</f>
        <v/>
      </c>
      <c r="AA47" s="54" t="str">
        <f>IF(AND('Mapa final'!$AL$49="Baja",'Mapa final'!$AN$49="Moderado"),CONCATENATE("R2C",'Mapa final'!$U$49),"")</f>
        <v/>
      </c>
      <c r="AB47" s="55" t="str">
        <f>IF(AND('Mapa final'!$AL$60="Baja",'Mapa final'!$AN$50="Moderado"),CONCATENATE("R2C",'Mapa final'!$U$50),"")</f>
        <v/>
      </c>
      <c r="AC47" s="38" t="str">
        <f>IF(AND('Mapa final'!$AL$45="Baja",'Mapa final'!$AN$45="Mayor"),CONCATENATE("R2C",'Mapa final'!$U$45),"")</f>
        <v/>
      </c>
      <c r="AD47" s="39" t="str">
        <f>IF(AND('Mapa final'!$AL$46="Baja",'Mapa final'!$AN$46="Mayor"),CONCATENATE("R2C",'Mapa final'!$U$46),"")</f>
        <v/>
      </c>
      <c r="AE47" s="39" t="str">
        <f>IF(AND('Mapa final'!$AL$47="Baja",'Mapa final'!$AN$47="Mayor"),CONCATENATE("R2C",'Mapa final'!$U$47),"")</f>
        <v/>
      </c>
      <c r="AF47" s="39" t="str">
        <f>IF(AND('Mapa final'!$AL$48="Baja",'Mapa final'!$AN$48="Mayor"),CONCATENATE("R2C",'Mapa final'!$U$48),"")</f>
        <v/>
      </c>
      <c r="AG47" s="39" t="str">
        <f>IF(AND('Mapa final'!$AL$49="Baja",'Mapa final'!$AN$49="Mayor"),CONCATENATE("R2C",'Mapa final'!$U$49),"")</f>
        <v/>
      </c>
      <c r="AH47" s="40" t="str">
        <f>IF(AND('Mapa final'!$AL$60="Baja",'Mapa final'!$AN$50="Mayor"),CONCATENATE("R2C",'Mapa final'!$U$50),"")</f>
        <v/>
      </c>
      <c r="AI47" s="41" t="str">
        <f>IF(AND('Mapa final'!$AL$45="Baja",'Mapa final'!$AN$45="Catastrófico"),CONCATENATE("R2C",'Mapa final'!$U$45),"")</f>
        <v/>
      </c>
      <c r="AJ47" s="42" t="str">
        <f>IF(AND('Mapa final'!$AL$46="Baja",'Mapa final'!$AN$46="Catastrófico"),CONCATENATE("R2C",'Mapa final'!$U$46),"")</f>
        <v/>
      </c>
      <c r="AK47" s="42" t="str">
        <f>IF(AND('Mapa final'!$AL$47="Baja",'Mapa final'!$AN$47="Catastrófico"),CONCATENATE("R2C",'Mapa final'!$U$47),"")</f>
        <v/>
      </c>
      <c r="AL47" s="42" t="str">
        <f>IF(AND('Mapa final'!$AL$48="Baja",'Mapa final'!$AN$48="Catastrófico"),CONCATENATE("R2C",'Mapa final'!$U$48),"")</f>
        <v/>
      </c>
      <c r="AM47" s="42" t="str">
        <f>IF(AND('Mapa final'!$AL$49="Baja",'Mapa final'!$AN$49="Catastrófico"),CONCATENATE("R2C",'Mapa final'!$U$49),"")</f>
        <v/>
      </c>
      <c r="AN47" s="43" t="str">
        <f>IF(AND('Mapa final'!$AL$60="Baja",'Mapa final'!$AN$50="Catastrófico"),CONCATENATE("R2C",'Mapa final'!$U$50),"")</f>
        <v/>
      </c>
      <c r="AO47" s="69"/>
      <c r="AP47" s="539"/>
      <c r="AQ47" s="540"/>
      <c r="AR47" s="540"/>
      <c r="AS47" s="540"/>
      <c r="AT47" s="540"/>
      <c r="AU47" s="541"/>
      <c r="AV47" s="69"/>
      <c r="AW47" s="69"/>
      <c r="AX47" s="69"/>
      <c r="AY47" s="69"/>
      <c r="AZ47" s="69"/>
      <c r="BA47" s="69"/>
      <c r="BB47" s="69"/>
      <c r="BC47" s="69"/>
      <c r="BD47" s="69"/>
      <c r="BE47" s="69"/>
      <c r="BF47" s="69"/>
      <c r="BG47" s="69"/>
      <c r="BH47" s="69"/>
      <c r="BI47" s="69"/>
      <c r="BJ47" s="69"/>
      <c r="BK47" s="69"/>
      <c r="BL47" s="69"/>
      <c r="BM47" s="69"/>
      <c r="BN47" s="69"/>
      <c r="BO47" s="69"/>
      <c r="BP47" s="69"/>
      <c r="BQ47" s="69"/>
      <c r="BR47" s="69"/>
      <c r="BS47" s="69"/>
      <c r="BT47" s="69"/>
      <c r="BU47" s="69"/>
      <c r="BV47" s="69"/>
      <c r="BW47" s="69"/>
      <c r="BX47" s="69"/>
      <c r="BY47" s="69"/>
    </row>
    <row r="48" spans="2:77" ht="15" customHeight="1" x14ac:dyDescent="0.25">
      <c r="B48" s="69"/>
      <c r="C48" s="464"/>
      <c r="D48" s="464"/>
      <c r="E48" s="465"/>
      <c r="F48" s="507"/>
      <c r="G48" s="508"/>
      <c r="H48" s="508"/>
      <c r="I48" s="508"/>
      <c r="J48" s="508"/>
      <c r="K48" s="62" t="str">
        <f>IF(AND('Mapa final'!$AL$51="Baja",'Mapa final'!$AN$51="Leve"),CONCATENATE("R2C",'Mapa final'!$U$51),"")</f>
        <v/>
      </c>
      <c r="L48" s="63" t="str">
        <f>IF(AND('Mapa final'!$AL$52="Baja",'Mapa final'!$AN$52="Leve"),CONCATENATE("R2C",'Mapa final'!$U$52),"")</f>
        <v/>
      </c>
      <c r="M48" s="63" t="str">
        <f>IF(AND('Mapa final'!$AL$53="Baja",'Mapa final'!$AN$53="Leve"),CONCATENATE("R2C",'Mapa final'!$U$53),"")</f>
        <v/>
      </c>
      <c r="N48" s="63" t="str">
        <f>IF(AND('Mapa final'!$AL$54="Baja",'Mapa final'!$AN$54="Leve"),CONCATENATE("R2C",'Mapa final'!$U$54),"")</f>
        <v/>
      </c>
      <c r="O48" s="63" t="str">
        <f>IF(AND('Mapa final'!$AL$55="Baja",'Mapa final'!$AN$55="Leve"),CONCATENATE("R2C",'Mapa final'!$U$55),"")</f>
        <v/>
      </c>
      <c r="P48" s="64" t="str">
        <f>IF(AND('Mapa final'!$AL$56="Baja",'Mapa final'!$AN$56="Leve"),CONCATENATE("R2C",'Mapa final'!$U$56),"")</f>
        <v/>
      </c>
      <c r="Q48" s="53" t="str">
        <f>IF(AND('Mapa final'!$AL$51="Baja",'Mapa final'!$AN$51="Menor"),CONCATENATE("R2C",'Mapa final'!$U$51),"")</f>
        <v/>
      </c>
      <c r="R48" s="54" t="str">
        <f>IF(AND('Mapa final'!$AL$52="Baja",'Mapa final'!$AN$52="Menor"),CONCATENATE("R2C",'Mapa final'!$U$52),"")</f>
        <v/>
      </c>
      <c r="S48" s="54" t="str">
        <f>IF(AND('Mapa final'!$AL$53="Baja",'Mapa final'!$AN$53="Menor"),CONCATENATE("R2C",'Mapa final'!$U$53),"")</f>
        <v/>
      </c>
      <c r="T48" s="54" t="str">
        <f>IF(AND('Mapa final'!$AL$54="Baja",'Mapa final'!$AN$54="Menor"),CONCATENATE("R2C",'Mapa final'!$U$54),"")</f>
        <v/>
      </c>
      <c r="U48" s="54" t="str">
        <f>IF(AND('Mapa final'!$AL$55="Baja",'Mapa final'!$AN$55="Menor"),CONCATENATE("R2C",'Mapa final'!$U$55),"")</f>
        <v/>
      </c>
      <c r="V48" s="55" t="str">
        <f>IF(AND('Mapa final'!$AL$56="Baja",'Mapa final'!$AN$56="Menor"),CONCATENATE("R2C",'Mapa final'!$U$56),"")</f>
        <v/>
      </c>
      <c r="W48" s="53" t="str">
        <f>IF(AND('Mapa final'!$AL$51="Baja",'Mapa final'!$AN$51="Moderado"),CONCATENATE("R2C",'Mapa final'!$U$51),"")</f>
        <v/>
      </c>
      <c r="X48" s="54" t="str">
        <f>IF(AND('Mapa final'!$AL$52="Baja",'Mapa final'!$AN$52="Moderado"),CONCATENATE("R2C",'Mapa final'!$U$52),"")</f>
        <v/>
      </c>
      <c r="Y48" s="54" t="str">
        <f>IF(AND('Mapa final'!$AL$53="Baja",'Mapa final'!$AN$53="Moderado"),CONCATENATE("R2C",'Mapa final'!$U$53),"")</f>
        <v/>
      </c>
      <c r="Z48" s="54" t="str">
        <f>IF(AND('Mapa final'!$AL$54="Baja",'Mapa final'!$AN$54="Moderado"),CONCATENATE("R2C",'Mapa final'!$U$54),"")</f>
        <v/>
      </c>
      <c r="AA48" s="54" t="str">
        <f>IF(AND('Mapa final'!$AL$55="Baja",'Mapa final'!$AN$55="Moderado"),CONCATENATE("R2C",'Mapa final'!$U$55),"")</f>
        <v/>
      </c>
      <c r="AB48" s="55" t="str">
        <f>IF(AND('Mapa final'!$AL$56="Baja",'Mapa final'!$AN$56="Moderado"),CONCATENATE("R2C",'Mapa final'!$U$56),"")</f>
        <v/>
      </c>
      <c r="AC48" s="38" t="str">
        <f>IF(AND('Mapa final'!$AL$51="Baja",'Mapa final'!$AN$51="Mayor"),CONCATENATE("R2C",'Mapa final'!$U$51),"")</f>
        <v/>
      </c>
      <c r="AD48" s="39" t="str">
        <f>IF(AND('Mapa final'!$AL$52="Baja",'Mapa final'!$AN$52="Mayor"),CONCATENATE("R2C",'Mapa final'!$U$52),"")</f>
        <v/>
      </c>
      <c r="AE48" s="39" t="str">
        <f>IF(AND('Mapa final'!$AL$53="Baja",'Mapa final'!$AN$53="Mayor"),CONCATENATE("R2C",'Mapa final'!$U$53),"")</f>
        <v/>
      </c>
      <c r="AF48" s="39" t="str">
        <f>IF(AND('Mapa final'!$AL$54="Baja",'Mapa final'!$AN$54="Mayor"),CONCATENATE("R2C",'Mapa final'!$U$54),"")</f>
        <v/>
      </c>
      <c r="AG48" s="39" t="str">
        <f>IF(AND('Mapa final'!$AL$55="Baja",'Mapa final'!$AN$55="Mayor"),CONCATENATE("R2C",'Mapa final'!$U$55),"")</f>
        <v/>
      </c>
      <c r="AH48" s="40" t="str">
        <f>IF(AND('Mapa final'!$AL$56="Baja",'Mapa final'!$AN$56="Mayor"),CONCATENATE("R2C",'Mapa final'!$U$56),"")</f>
        <v/>
      </c>
      <c r="AI48" s="41" t="str">
        <f>IF(AND('Mapa final'!$AL$51="Baja",'Mapa final'!$AN$51="Catastrófico"),CONCATENATE("R2C",'Mapa final'!$U$51),"")</f>
        <v/>
      </c>
      <c r="AJ48" s="42" t="str">
        <f>IF(AND('Mapa final'!$AL$52="Baja",'Mapa final'!$AN$52="Catastrófico"),CONCATENATE("R2C",'Mapa final'!$U$52),"")</f>
        <v/>
      </c>
      <c r="AK48" s="42" t="str">
        <f>IF(AND('Mapa final'!$AL$53="Baja",'Mapa final'!$AN$53="Catastrófico"),CONCATENATE("R2C",'Mapa final'!$U$53),"")</f>
        <v/>
      </c>
      <c r="AL48" s="42" t="str">
        <f>IF(AND('Mapa final'!$AL$54="Baja",'Mapa final'!$AN$54="Catastrófico"),CONCATENATE("R2C",'Mapa final'!$U$54),"")</f>
        <v/>
      </c>
      <c r="AM48" s="42" t="str">
        <f>IF(AND('Mapa final'!$AL$55="Baja",'Mapa final'!$AN$55="Catastrófico"),CONCATENATE("R2C",'Mapa final'!$U$55),"")</f>
        <v/>
      </c>
      <c r="AN48" s="43" t="str">
        <f>IF(AND('Mapa final'!$AL$56="Baja",'Mapa final'!$AN$56="Catastrófico"),CONCATENATE("R2C",'Mapa final'!$U$56),"")</f>
        <v/>
      </c>
      <c r="AO48" s="69"/>
      <c r="AP48" s="539"/>
      <c r="AQ48" s="540"/>
      <c r="AR48" s="540"/>
      <c r="AS48" s="540"/>
      <c r="AT48" s="540"/>
      <c r="AU48" s="541"/>
      <c r="AV48" s="69"/>
      <c r="AW48" s="69"/>
      <c r="AX48" s="69"/>
      <c r="AY48" s="69"/>
      <c r="AZ48" s="69"/>
      <c r="BA48" s="69"/>
      <c r="BB48" s="69"/>
      <c r="BC48" s="69"/>
      <c r="BD48" s="69"/>
      <c r="BE48" s="69"/>
      <c r="BF48" s="69"/>
      <c r="BG48" s="69"/>
      <c r="BH48" s="69"/>
      <c r="BI48" s="69"/>
      <c r="BJ48" s="69"/>
      <c r="BK48" s="69"/>
      <c r="BL48" s="69"/>
      <c r="BM48" s="69"/>
      <c r="BN48" s="69"/>
      <c r="BO48" s="69"/>
      <c r="BP48" s="69"/>
      <c r="BQ48" s="69"/>
      <c r="BR48" s="69"/>
      <c r="BS48" s="69"/>
      <c r="BT48" s="69"/>
      <c r="BU48" s="69"/>
      <c r="BV48" s="69"/>
      <c r="BW48" s="69"/>
      <c r="BX48" s="69"/>
      <c r="BY48" s="69"/>
    </row>
    <row r="49" spans="2:81" ht="15" customHeight="1" x14ac:dyDescent="0.25">
      <c r="B49" s="69"/>
      <c r="C49" s="464"/>
      <c r="D49" s="464"/>
      <c r="E49" s="465"/>
      <c r="F49" s="507"/>
      <c r="G49" s="508"/>
      <c r="H49" s="508"/>
      <c r="I49" s="508"/>
      <c r="J49" s="508"/>
      <c r="K49" s="62" t="str">
        <f>IF(AND('Mapa final'!$AL$57="Baja",'Mapa final'!$AN$57="Leve"),CONCATENATE("R2C",'Mapa final'!$U$57),"")</f>
        <v/>
      </c>
      <c r="L49" s="63" t="str">
        <f>IF(AND('Mapa final'!$AL$58="Baja",'Mapa final'!$AN$58="Leve"),CONCATENATE("R2C",'Mapa final'!$U$58),"")</f>
        <v/>
      </c>
      <c r="M49" s="63" t="str">
        <f>IF(AND('Mapa final'!$AL$59="Baja",'Mapa final'!$AN$59="Leve"),CONCATENATE("R2C",'Mapa final'!$U$59),"")</f>
        <v/>
      </c>
      <c r="N49" s="63" t="str">
        <f>IF(AND('Mapa final'!$AL$60="Baja",'Mapa final'!$AN$60="Leve"),CONCATENATE("R2C",'Mapa final'!$U$60),"")</f>
        <v/>
      </c>
      <c r="O49" s="63" t="str">
        <f>IF(AND('Mapa final'!$AL$61="Baja",'Mapa final'!$AN$61="Leve"),CONCATENATE("R2C",'Mapa final'!$U$61),"")</f>
        <v/>
      </c>
      <c r="P49" s="64" t="str">
        <f>IF(AND('Mapa final'!$AL$62="Baja",'Mapa final'!$AN$62="Leve"),CONCATENATE("R2C",'Mapa final'!$U$62),"")</f>
        <v/>
      </c>
      <c r="Q49" s="53" t="str">
        <f>IF(AND('Mapa final'!$AL$57="Baja",'Mapa final'!$AN$57="Menor"),CONCATENATE("R2C",'Mapa final'!$U$57),"")</f>
        <v/>
      </c>
      <c r="R49" s="54" t="str">
        <f>IF(AND('Mapa final'!$AL$58="Baja",'Mapa final'!$AN$58="Menor"),CONCATENATE("R2C",'Mapa final'!$U$58),"")</f>
        <v/>
      </c>
      <c r="S49" s="54" t="str">
        <f>IF(AND('Mapa final'!$AL$59="Baja",'Mapa final'!$AN$59="Menor"),CONCATENATE("R2C",'Mapa final'!$U$59),"")</f>
        <v/>
      </c>
      <c r="T49" s="54" t="str">
        <f>IF(AND('Mapa final'!$AL$60="Baja",'Mapa final'!$AN$60="Menor"),CONCATENATE("R2C",'Mapa final'!$U$60),"")</f>
        <v/>
      </c>
      <c r="U49" s="54" t="str">
        <f>IF(AND('Mapa final'!$AL$61="Baja",'Mapa final'!$AN$61="Menor"),CONCATENATE("R2C",'Mapa final'!$U$61),"")</f>
        <v/>
      </c>
      <c r="V49" s="55" t="str">
        <f>IF(AND('Mapa final'!$AL$62="Baja",'Mapa final'!$AN$62="Menor"),CONCATENATE("R2C",'Mapa final'!$U$62),"")</f>
        <v/>
      </c>
      <c r="W49" s="53" t="str">
        <f>IF(AND('Mapa final'!$AL$57="Baja",'Mapa final'!$AN$57="Moderado"),CONCATENATE("R2C",'Mapa final'!$U$57),"")</f>
        <v/>
      </c>
      <c r="X49" s="54" t="str">
        <f>IF(AND('Mapa final'!$AL$58="Baja",'Mapa final'!$AN$58="Moderado"),CONCATENATE("R2C",'Mapa final'!$U$58),"")</f>
        <v/>
      </c>
      <c r="Y49" s="54" t="str">
        <f>IF(AND('Mapa final'!$AL$59="Baja",'Mapa final'!$AN$59="Moderado"),CONCATENATE("R2C",'Mapa final'!$U$59),"")</f>
        <v/>
      </c>
      <c r="Z49" s="54" t="str">
        <f>IF(AND('Mapa final'!$AL$60="Baja",'Mapa final'!$AN$60="Moderado"),CONCATENATE("R2C",'Mapa final'!$U$60),"")</f>
        <v/>
      </c>
      <c r="AA49" s="54" t="str">
        <f>IF(AND('Mapa final'!$AL$61="Baja",'Mapa final'!$AN$61="Moderado"),CONCATENATE("R2C",'Mapa final'!$U$61),"")</f>
        <v/>
      </c>
      <c r="AB49" s="55" t="str">
        <f>IF(AND('Mapa final'!$AL$62="Baja",'Mapa final'!$AN$62="Moderado"),CONCATENATE("R2C",'Mapa final'!$U$62),"")</f>
        <v/>
      </c>
      <c r="AC49" s="38" t="str">
        <f>IF(AND('Mapa final'!$AL$57="Baja",'Mapa final'!$AN$57="Mayor"),CONCATENATE("R2C",'Mapa final'!$U$57),"")</f>
        <v/>
      </c>
      <c r="AD49" s="39" t="str">
        <f>IF(AND('Mapa final'!$AL$58="Baja",'Mapa final'!$AN$58="Mayor"),CONCATENATE("R2C",'Mapa final'!$U$58),"")</f>
        <v/>
      </c>
      <c r="AE49" s="39" t="str">
        <f>IF(AND('Mapa final'!$AL$59="Baja",'Mapa final'!$AN$59="Mayor"),CONCATENATE("R2C",'Mapa final'!$U$59),"")</f>
        <v/>
      </c>
      <c r="AF49" s="39" t="str">
        <f>IF(AND('Mapa final'!$AL$60="Baja",'Mapa final'!$AN$60="Mayor"),CONCATENATE("R2C",'Mapa final'!$U$60),"")</f>
        <v/>
      </c>
      <c r="AG49" s="39" t="str">
        <f>IF(AND('Mapa final'!$AL$61="Baja",'Mapa final'!$AN$61="Mayor"),CONCATENATE("R2C",'Mapa final'!$U$61),"")</f>
        <v/>
      </c>
      <c r="AH49" s="40" t="str">
        <f>IF(AND('Mapa final'!$AL$62="Baja",'Mapa final'!$AN$62="Mayor"),CONCATENATE("R2C",'Mapa final'!$U$62),"")</f>
        <v/>
      </c>
      <c r="AI49" s="41" t="str">
        <f>IF(AND('Mapa final'!$AL$57="Baja",'Mapa final'!$AN$57="Catastrófico"),CONCATENATE("R2C",'Mapa final'!$U$57),"")</f>
        <v/>
      </c>
      <c r="AJ49" s="42" t="str">
        <f>IF(AND('Mapa final'!$AL$58="Baja",'Mapa final'!$AN$58="Catastrófico"),CONCATENATE("R2C",'Mapa final'!$U$58),"")</f>
        <v/>
      </c>
      <c r="AK49" s="42" t="str">
        <f>IF(AND('Mapa final'!$AL$59="Baja",'Mapa final'!$AN$59="Catastrófico"),CONCATENATE("R2C",'Mapa final'!$U$59),"")</f>
        <v/>
      </c>
      <c r="AL49" s="42" t="str">
        <f>IF(AND('Mapa final'!$AL$60="Baja",'Mapa final'!$AN$60="Catastrófico"),CONCATENATE("R2C",'Mapa final'!$U$60),"")</f>
        <v/>
      </c>
      <c r="AM49" s="42" t="str">
        <f>IF(AND('Mapa final'!$AL$61="Baja",'Mapa final'!$AN$61="Catastrófico"),CONCATENATE("R2C",'Mapa final'!$U$61),"")</f>
        <v/>
      </c>
      <c r="AN49" s="43" t="str">
        <f>IF(AND('Mapa final'!$AL$62="Baja",'Mapa final'!$AN$62="Catastrófico"),CONCATENATE("R2C",'Mapa final'!$U$62),"")</f>
        <v/>
      </c>
      <c r="AO49" s="69"/>
      <c r="AP49" s="539"/>
      <c r="AQ49" s="540"/>
      <c r="AR49" s="540"/>
      <c r="AS49" s="540"/>
      <c r="AT49" s="540"/>
      <c r="AU49" s="541"/>
      <c r="AV49" s="69"/>
      <c r="AW49" s="69"/>
      <c r="AX49" s="69"/>
      <c r="AY49" s="69"/>
      <c r="AZ49" s="69"/>
      <c r="BA49" s="69"/>
      <c r="BB49" s="69"/>
      <c r="BC49" s="69"/>
      <c r="BD49" s="69"/>
      <c r="BE49" s="69"/>
      <c r="BF49" s="69"/>
      <c r="BG49" s="69"/>
      <c r="BH49" s="69"/>
      <c r="BI49" s="69"/>
      <c r="BJ49" s="69"/>
      <c r="BK49" s="69"/>
      <c r="BL49" s="69"/>
      <c r="BM49" s="69"/>
      <c r="BN49" s="69"/>
      <c r="BO49" s="69"/>
      <c r="BP49" s="69"/>
      <c r="BQ49" s="69"/>
      <c r="BR49" s="69"/>
      <c r="BS49" s="69"/>
      <c r="BT49" s="69"/>
      <c r="BU49" s="69"/>
      <c r="BV49" s="69"/>
      <c r="BW49" s="69"/>
      <c r="BX49" s="69"/>
      <c r="BY49" s="69"/>
    </row>
    <row r="50" spans="2:81" ht="15" customHeight="1" x14ac:dyDescent="0.25">
      <c r="B50" s="69"/>
      <c r="C50" s="464"/>
      <c r="D50" s="464"/>
      <c r="E50" s="465"/>
      <c r="F50" s="507"/>
      <c r="G50" s="508"/>
      <c r="H50" s="508"/>
      <c r="I50" s="508"/>
      <c r="J50" s="508"/>
      <c r="K50" s="62" t="str">
        <f>IF(AND('Mapa final'!$AL$63="Baja",'Mapa final'!$AN$63="Leve"),CONCATENATE("R2C",'Mapa final'!$U$63),"")</f>
        <v/>
      </c>
      <c r="L50" s="63" t="str">
        <f>IF(AND('Mapa final'!$AL$64="Baja",'Mapa final'!$AN$64="Leve"),CONCATENATE("R2C",'Mapa final'!$U$64),"")</f>
        <v/>
      </c>
      <c r="M50" s="63" t="str">
        <f>IF(AND('Mapa final'!$AL$65="Baja",'Mapa final'!$AN$65="Leve"),CONCATENATE("R2C",'Mapa final'!$U$65),"")</f>
        <v/>
      </c>
      <c r="N50" s="63" t="str">
        <f>IF(AND('Mapa final'!$AL$66="Baja",'Mapa final'!$AN$66="Leve"),CONCATENATE("R2C",'Mapa final'!$U$66),"")</f>
        <v/>
      </c>
      <c r="O50" s="63" t="str">
        <f>IF(AND('Mapa final'!$AL$67="Baja",'Mapa final'!$AN$67="Leve"),CONCATENATE("R2C",'Mapa final'!$U$67),"")</f>
        <v/>
      </c>
      <c r="P50" s="64" t="str">
        <f>IF(AND('Mapa final'!$AL$68="Baja",'Mapa final'!$AN$68="Leve"),CONCATENATE("R2C",'Mapa final'!$U$68),"")</f>
        <v/>
      </c>
      <c r="Q50" s="53" t="str">
        <f>IF(AND('Mapa final'!$AL$63="Baja",'Mapa final'!$AN$63="Menor"),CONCATENATE("R2C",'Mapa final'!$U$63),"")</f>
        <v/>
      </c>
      <c r="R50" s="54" t="str">
        <f>IF(AND('Mapa final'!$AL$64="Baja",'Mapa final'!$AN$64="Menor"),CONCATENATE("R2C",'Mapa final'!$U$64),"")</f>
        <v/>
      </c>
      <c r="S50" s="54" t="str">
        <f>IF(AND('Mapa final'!$AL$65="Baja",'Mapa final'!$AN$65="Menor"),CONCATENATE("R2C",'Mapa final'!$U$65),"")</f>
        <v/>
      </c>
      <c r="T50" s="54" t="str">
        <f>IF(AND('Mapa final'!$AL$66="Baja",'Mapa final'!$AN$66="Menor"),CONCATENATE("R2C",'Mapa final'!$U$66),"")</f>
        <v/>
      </c>
      <c r="U50" s="54" t="str">
        <f>IF(AND('Mapa final'!$AL$67="Baja",'Mapa final'!$AN$67="Menor"),CONCATENATE("R2C",'Mapa final'!$U$67),"")</f>
        <v/>
      </c>
      <c r="V50" s="55" t="str">
        <f>IF(AND('Mapa final'!$AL$68="Baja",'Mapa final'!$AN$68="Menor"),CONCATENATE("R2C",'Mapa final'!$U$68),"")</f>
        <v/>
      </c>
      <c r="W50" s="53" t="str">
        <f>IF(AND('Mapa final'!$AL$63="Baja",'Mapa final'!$AN$63="Moderado"),CONCATENATE("R2C",'Mapa final'!$U$63),"")</f>
        <v/>
      </c>
      <c r="X50" s="54" t="str">
        <f>IF(AND('Mapa final'!$AL$64="Baja",'Mapa final'!$AN$64="Moderado"),CONCATENATE("R2C",'Mapa final'!$U$64),"")</f>
        <v/>
      </c>
      <c r="Y50" s="54" t="str">
        <f>IF(AND('Mapa final'!$AL$65="Baja",'Mapa final'!$AN$65="Moderado"),CONCATENATE("R2C",'Mapa final'!$U$65),"")</f>
        <v/>
      </c>
      <c r="Z50" s="54" t="str">
        <f>IF(AND('Mapa final'!$AL$66="Baja",'Mapa final'!$AN$66="Moderado"),CONCATENATE("R2C",'Mapa final'!$U$66),"")</f>
        <v/>
      </c>
      <c r="AA50" s="54" t="str">
        <f>IF(AND('Mapa final'!$AL$67="Baja",'Mapa final'!$AN$67="Moderado"),CONCATENATE("R2C",'Mapa final'!$U$67),"")</f>
        <v/>
      </c>
      <c r="AB50" s="55" t="str">
        <f>IF(AND('Mapa final'!$AL$68="Baja",'Mapa final'!$AN$68="Moderado"),CONCATENATE("R2C",'Mapa final'!$U$68),"")</f>
        <v/>
      </c>
      <c r="AC50" s="38" t="str">
        <f>IF(AND('Mapa final'!$AL$63="Baja",'Mapa final'!$AN$63="Mayor"),CONCATENATE("R2C",'Mapa final'!$U$63),"")</f>
        <v/>
      </c>
      <c r="AD50" s="39" t="str">
        <f>IF(AND('Mapa final'!$AL$64="Baja",'Mapa final'!$AN$64="Mayor"),CONCATENATE("R2C",'Mapa final'!$U$64),"")</f>
        <v/>
      </c>
      <c r="AE50" s="39" t="str">
        <f>IF(AND('Mapa final'!$AL$65="Baja",'Mapa final'!$AN$65="Mayor"),CONCATENATE("R2C",'Mapa final'!$U$65),"")</f>
        <v/>
      </c>
      <c r="AF50" s="39" t="str">
        <f>IF(AND('Mapa final'!$AL$66="Baja",'Mapa final'!$AN$66="Mayor"),CONCATENATE("R2C",'Mapa final'!$U$66),"")</f>
        <v/>
      </c>
      <c r="AG50" s="39" t="str">
        <f>IF(AND('Mapa final'!$AL$67="Baja",'Mapa final'!$AN$67="Mayor"),CONCATENATE("R2C",'Mapa final'!$U$67),"")</f>
        <v/>
      </c>
      <c r="AH50" s="40" t="str">
        <f>IF(AND('Mapa final'!$AL$68="Baja",'Mapa final'!$AN$68="Mayor"),CONCATENATE("R2C",'Mapa final'!$U$68),"")</f>
        <v/>
      </c>
      <c r="AI50" s="41" t="str">
        <f>IF(AND('Mapa final'!$AL$63="Baja",'Mapa final'!$AN$63="Catastrófico"),CONCATENATE("R2C",'Mapa final'!$U$63),"")</f>
        <v/>
      </c>
      <c r="AJ50" s="42" t="str">
        <f>IF(AND('Mapa final'!$AL$64="Baja",'Mapa final'!$AN$64="Catastrófico"),CONCATENATE("R2C",'Mapa final'!$U$64),"")</f>
        <v/>
      </c>
      <c r="AK50" s="42" t="str">
        <f>IF(AND('Mapa final'!$AL$65="Baja",'Mapa final'!$AN$65="Catastrófico"),CONCATENATE("R2C",'Mapa final'!$U$65),"")</f>
        <v/>
      </c>
      <c r="AL50" s="42" t="str">
        <f>IF(AND('Mapa final'!$AL$66="Baja",'Mapa final'!$AN$66="Catastrófico"),CONCATENATE("R2C",'Mapa final'!$U$66),"")</f>
        <v/>
      </c>
      <c r="AM50" s="42" t="str">
        <f>IF(AND('Mapa final'!$AL$67="Baja",'Mapa final'!$AN$67="Catastrófico"),CONCATENATE("R2C",'Mapa final'!$U$67),"")</f>
        <v/>
      </c>
      <c r="AN50" s="43" t="str">
        <f>IF(AND('Mapa final'!$AL$68="Baja",'Mapa final'!$AN$68="Catastrófico"),CONCATENATE("R2C",'Mapa final'!$U$68),"")</f>
        <v/>
      </c>
      <c r="AO50" s="69"/>
      <c r="AP50" s="539"/>
      <c r="AQ50" s="540"/>
      <c r="AR50" s="540"/>
      <c r="AS50" s="540"/>
      <c r="AT50" s="540"/>
      <c r="AU50" s="541"/>
      <c r="AV50" s="69"/>
      <c r="AW50" s="69"/>
      <c r="AX50" s="69"/>
      <c r="AY50" s="69"/>
      <c r="AZ50" s="69"/>
      <c r="BA50" s="69"/>
      <c r="BB50" s="69"/>
      <c r="BC50" s="69"/>
      <c r="BD50" s="69"/>
      <c r="BE50" s="69"/>
      <c r="BF50" s="69"/>
      <c r="BG50" s="69"/>
      <c r="BH50" s="69"/>
      <c r="BI50" s="69"/>
      <c r="BJ50" s="69"/>
      <c r="BK50" s="69"/>
      <c r="BL50" s="69"/>
      <c r="BM50" s="69"/>
      <c r="BN50" s="69"/>
      <c r="BO50" s="69"/>
      <c r="BP50" s="69"/>
      <c r="BQ50" s="69"/>
      <c r="BR50" s="69"/>
      <c r="BS50" s="69"/>
      <c r="BT50" s="69"/>
      <c r="BU50" s="69"/>
      <c r="BV50" s="69"/>
      <c r="BW50" s="69"/>
      <c r="BX50" s="69"/>
      <c r="BY50" s="69"/>
    </row>
    <row r="51" spans="2:81" ht="15.75" customHeight="1" thickBot="1" x14ac:dyDescent="0.3">
      <c r="B51" s="69"/>
      <c r="C51" s="464"/>
      <c r="D51" s="464"/>
      <c r="E51" s="465"/>
      <c r="F51" s="510"/>
      <c r="G51" s="511"/>
      <c r="H51" s="511"/>
      <c r="I51" s="511"/>
      <c r="J51" s="511"/>
      <c r="K51" s="65" t="str">
        <f>IF(AND('Mapa final'!$AL$69="Baja",'Mapa final'!$AN$69="Leve"),CONCATENATE("R2C",'Mapa final'!$U$69),"")</f>
        <v/>
      </c>
      <c r="L51" s="66" t="str">
        <f>IF(AND('Mapa final'!$AL$70="Baja",'Mapa final'!$AN$70="Leve"),CONCATENATE("R2C",'Mapa final'!$U$70),"")</f>
        <v/>
      </c>
      <c r="M51" s="66" t="str">
        <f>IF(AND('Mapa final'!$AL$71="Baja",'Mapa final'!$AN$71="Leve"),CONCATENATE("R2C",'Mapa final'!$U$71),"")</f>
        <v/>
      </c>
      <c r="N51" s="66" t="str">
        <f>IF(AND('Mapa final'!$AL$72="Baja",'Mapa final'!$AN$72="Leve"),CONCATENATE("R2C",'Mapa final'!$U$72),"")</f>
        <v/>
      </c>
      <c r="O51" s="66" t="str">
        <f>IF(AND('Mapa final'!$AL$74="Baja",'Mapa final'!$AN$74="Leve"),CONCATENATE("R2C",'Mapa final'!$U$74),"")</f>
        <v/>
      </c>
      <c r="P51" s="67" t="str">
        <f>IF(AND('Mapa final'!$AL$75="Baja",'Mapa final'!$AN$75="Leve"),CONCATENATE("R2C",'Mapa final'!$U$75),"")</f>
        <v/>
      </c>
      <c r="Q51" s="56" t="str">
        <f>IF(AND('Mapa final'!$AL$69="Baja",'Mapa final'!$AN$69="Menor"),CONCATENATE("R2C",'Mapa final'!$U$69),"")</f>
        <v/>
      </c>
      <c r="R51" s="57" t="str">
        <f>IF(AND('Mapa final'!$AL$70="Baja",'Mapa final'!$AN$70="Menor"),CONCATENATE("R2C",'Mapa final'!$U$70),"")</f>
        <v/>
      </c>
      <c r="S51" s="57" t="str">
        <f>IF(AND('Mapa final'!$AL$71="Baja",'Mapa final'!$AN$71="Menor"),CONCATENATE("R2C",'Mapa final'!$U$71),"")</f>
        <v/>
      </c>
      <c r="T51" s="57" t="str">
        <f>IF(AND('Mapa final'!$AL$72="Baja",'Mapa final'!$AN$72="Menor"),CONCATENATE("R2C",'Mapa final'!$U$72),"")</f>
        <v/>
      </c>
      <c r="U51" s="57" t="str">
        <f>IF(AND('Mapa final'!$AL$74="Baja",'Mapa final'!$AN$74="Menor"),CONCATENATE("R2C",'Mapa final'!$U$74),"")</f>
        <v/>
      </c>
      <c r="V51" s="58" t="str">
        <f>IF(AND('Mapa final'!$AL$75="Baja",'Mapa final'!$AN$75="Menor"),CONCATENATE("R2C",'Mapa final'!$U$75),"")</f>
        <v/>
      </c>
      <c r="W51" s="56" t="str">
        <f>IF(AND('Mapa final'!$AL$69="Baja",'Mapa final'!$AN$69="Moderado"),CONCATENATE("R2C",'Mapa final'!$U$69),"")</f>
        <v/>
      </c>
      <c r="X51" s="57" t="str">
        <f>IF(AND('Mapa final'!$AL$70="Baja",'Mapa final'!$AN$70="Moderado"),CONCATENATE("R2C",'Mapa final'!$U$70),"")</f>
        <v/>
      </c>
      <c r="Y51" s="57" t="str">
        <f>IF(AND('Mapa final'!$AL$71="Baja",'Mapa final'!$AN$71="Moderado"),CONCATENATE("R2C",'Mapa final'!$U$71),"")</f>
        <v/>
      </c>
      <c r="Z51" s="57" t="str">
        <f>IF(AND('Mapa final'!$AL$72="Baja",'Mapa final'!$AN$72="Moderado"),CONCATENATE("R2C",'Mapa final'!$U$72),"")</f>
        <v/>
      </c>
      <c r="AA51" s="57" t="str">
        <f>IF(AND('Mapa final'!$AL$74="Baja",'Mapa final'!$AN$74="Moderado"),CONCATENATE("R2C",'Mapa final'!$U$74),"")</f>
        <v/>
      </c>
      <c r="AB51" s="58" t="str">
        <f>IF(AND('Mapa final'!$AL$75="Baja",'Mapa final'!$AN$75="Moderado"),CONCATENATE("R2C",'Mapa final'!$U$75),"")</f>
        <v/>
      </c>
      <c r="AC51" s="44" t="str">
        <f>IF(AND('Mapa final'!$AL$69="Baja",'Mapa final'!$AN$69="Mayor"),CONCATENATE("R2C",'Mapa final'!$U$69),"")</f>
        <v/>
      </c>
      <c r="AD51" s="45" t="str">
        <f>IF(AND('Mapa final'!$AL$70="Baja",'Mapa final'!$AN$70="Mayor"),CONCATENATE("R2C",'Mapa final'!$U$70),"")</f>
        <v/>
      </c>
      <c r="AE51" s="45" t="str">
        <f>IF(AND('Mapa final'!$AL$71="Baja",'Mapa final'!$AN$71="Mayor"),CONCATENATE("R2C",'Mapa final'!$U$71),"")</f>
        <v/>
      </c>
      <c r="AF51" s="45" t="str">
        <f>IF(AND('Mapa final'!$AL$72="Baja",'Mapa final'!$AN$72="Mayor"),CONCATENATE("R2C",'Mapa final'!$U$72),"")</f>
        <v/>
      </c>
      <c r="AG51" s="45" t="str">
        <f>IF(AND('Mapa final'!$AL$74="Baja",'Mapa final'!$AN$74="Mayor"),CONCATENATE("R2C",'Mapa final'!$U$74),"")</f>
        <v/>
      </c>
      <c r="AH51" s="46" t="str">
        <f>IF(AND('Mapa final'!$AL$75="Baja",'Mapa final'!$AN$75="Mayor"),CONCATENATE("R2C",'Mapa final'!$U$75),"")</f>
        <v/>
      </c>
      <c r="AI51" s="47" t="str">
        <f>IF(AND('Mapa final'!$AL$69="Baja",'Mapa final'!$AN$69="Catastrófico"),CONCATENATE("R2C",'Mapa final'!$U$69),"")</f>
        <v/>
      </c>
      <c r="AJ51" s="48" t="str">
        <f>IF(AND('Mapa final'!$AL$70="Baja",'Mapa final'!$AN$70="Catastrófico"),CONCATENATE("R2C",'Mapa final'!$U$70),"")</f>
        <v/>
      </c>
      <c r="AK51" s="48" t="str">
        <f>IF(AND('Mapa final'!$AL$71="Baja",'Mapa final'!$AN$71="Catastrófico"),CONCATENATE("R2C",'Mapa final'!$U$71),"")</f>
        <v/>
      </c>
      <c r="AL51" s="48" t="str">
        <f>IF(AND('Mapa final'!$AL$72="Baja",'Mapa final'!$AN$72="Catastrófico"),CONCATENATE("R2C",'Mapa final'!$U$72),"")</f>
        <v/>
      </c>
      <c r="AM51" s="48" t="str">
        <f>IF(AND('Mapa final'!$AL$74="Baja",'Mapa final'!$AN$74="Catastrófico"),CONCATENATE("R2C",'Mapa final'!$U$74),"")</f>
        <v/>
      </c>
      <c r="AN51" s="49" t="str">
        <f>IF(AND('Mapa final'!$AL$75="Baja",'Mapa final'!$AN$75="Catastrófico"),CONCATENATE("R2C",'Mapa final'!$U$75),"")</f>
        <v/>
      </c>
      <c r="AO51" s="69"/>
      <c r="AP51" s="542"/>
      <c r="AQ51" s="543"/>
      <c r="AR51" s="543"/>
      <c r="AS51" s="543"/>
      <c r="AT51" s="543"/>
      <c r="AU51" s="544"/>
    </row>
    <row r="52" spans="2:81" ht="41.25" customHeight="1" x14ac:dyDescent="0.35">
      <c r="B52" s="69"/>
      <c r="C52" s="464"/>
      <c r="D52" s="464"/>
      <c r="E52" s="465"/>
      <c r="F52" s="504" t="s">
        <v>286</v>
      </c>
      <c r="G52" s="505"/>
      <c r="H52" s="505"/>
      <c r="I52" s="505"/>
      <c r="J52" s="506"/>
      <c r="K52" s="59" t="str">
        <f>IF(AND('Mapa final'!$AL$15="Muy Baja",'Mapa final'!$AN$15="Leve"),CONCATENATE("R2C",'Mapa final'!$U$15),"")</f>
        <v/>
      </c>
      <c r="L52" s="63" t="str">
        <f>IF(AND('Mapa final'!$AL$22="Muy Baja",'Mapa final'!$AN$22="Leve"),CONCATENATE("R2C",'Mapa final'!$U$22),"")</f>
        <v/>
      </c>
      <c r="M52" s="63" t="str">
        <f>IF(AND('Mapa final'!$AL$23="Muy Baja",'Mapa final'!$AN$23="Leve"),CONCATENATE("R2C",'Mapa final'!$U$23),"")</f>
        <v/>
      </c>
      <c r="N52" s="63" t="str">
        <f>IF(AND('Mapa final'!$AL$24="Muy Baja",'Mapa final'!$AN$24="Leve"),CONCATENATE("R2C",'Mapa final'!$U$24),"")</f>
        <v/>
      </c>
      <c r="O52" s="63"/>
      <c r="P52" s="61" t="str">
        <f>IF(AND('Mapa final'!$AL$18="Muy Baja",'Mapa final'!$AN$18="Leve"),CONCATENATE("R2C",'Mapa final'!$U$18),"")</f>
        <v/>
      </c>
      <c r="Q52" s="59" t="str">
        <f>IF(AND('Mapa final'!$AL$15="Muy Baja",'Mapa final'!$AN$15="Menor"),CONCATENATE("R2C",'Mapa final'!$U$15),"")</f>
        <v/>
      </c>
      <c r="R52" s="60" t="str">
        <f>IF(AND('Mapa final'!$AL$16="Muy Baja",'Mapa final'!$AN$16="Menore"),CONCATENATE("R2C",'Mapa final'!$U$16),"")</f>
        <v/>
      </c>
      <c r="S52" s="63" t="str">
        <f>IF(AND('Mapa final'!$AL$23="Muy Baja",'Mapa final'!$AN$23="Menor"),CONCATENATE("R2C",'Mapa final'!$U$23),"")</f>
        <v/>
      </c>
      <c r="T52" s="63" t="str">
        <f>IF(AND('Mapa final'!$AL$24="Muy Baja",'Mapa final'!$AN$24="Menor"),CONCATENATE("R2C",'Mapa final'!$U$24),"")</f>
        <v/>
      </c>
      <c r="U52" s="63" t="str">
        <f>IF(AND('Mapa final'!$AL$25="Muy Baja",'Mapa final'!$AN$25="Menor"),CONCATENATE("R2C",'Mapa final'!$U$25),"")</f>
        <v/>
      </c>
      <c r="V52" s="61" t="str">
        <f>IF(AND('Mapa final'!$AL$18="Muy Baja",'Mapa final'!$AN$18="Menor"),CONCATENATE("R2C",'Mapa final'!$U$18),"")</f>
        <v/>
      </c>
      <c r="W52" s="50" t="str">
        <f>IF(AND('Mapa final'!$AL$15="Muy Baja",'Mapa final'!$AN$15="Moderado"),CONCATENATE("R2C",'Mapa final'!$U$15),"")</f>
        <v/>
      </c>
      <c r="X52" s="68" t="str">
        <f>IF(AND('Mapa final'!$AL$16="Muy Baja",'Mapa final'!$AN$16="Moderado"),CONCATENATE("R2C",'Mapa final'!$U$16),"")</f>
        <v/>
      </c>
      <c r="Y52" s="51"/>
      <c r="Z52" s="51" t="str">
        <f>IF(AND('Mapa final'!$AL$17="Muy Baja",'Mapa final'!$AN$17="Moderado"),CONCATENATE("R2C",'Mapa final'!$U$17),"")</f>
        <v/>
      </c>
      <c r="AA52" s="54"/>
      <c r="AB52" s="52" t="str">
        <f>IF(AND('Mapa final'!$AL$18="Muy Baja",'Mapa final'!$AN$18="Moderado"),CONCATENATE("R2C",'Mapa final'!$U$18),"")</f>
        <v/>
      </c>
      <c r="AC52" s="32" t="str">
        <f>IF(AND('Mapa final'!$AL$15="Muy Baja",'Mapa final'!$AN$15="Mayor"),CONCATENATE("R2C",'Mapa final'!$U$15),"")</f>
        <v/>
      </c>
      <c r="AD52" s="39" t="str">
        <f>IF(AND('Mapa final'!$AL$22="Muy Baja",'Mapa final'!$AN$22="Mayor"),CONCATENATE("R2C",'Mapa final'!$U$22),"")</f>
        <v/>
      </c>
      <c r="AE52" s="39" t="str">
        <f>IF(AND('Mapa final'!$AL$23="Muy Baja",'Mapa final'!$AN$23="Mayor"),CONCATENATE("R2C",'Mapa final'!$U$23),"")</f>
        <v/>
      </c>
      <c r="AF52" s="39" t="str">
        <f>IF(AND('Mapa final'!$AL$24="Muy Baja",'Mapa final'!$AN$24="Mayor"),CONCATENATE("R2C",'Mapa final'!$U$24),"")</f>
        <v/>
      </c>
      <c r="AG52" s="39" t="str">
        <f>IF(AND('Mapa final'!$AL$25="Muy Baja",'Mapa final'!$AN$25="Mayor"),CONCATENATE("R2C",'Mapa final'!$U$25),"")</f>
        <v/>
      </c>
      <c r="AH52" s="34" t="str">
        <f>IF(AND('Mapa final'!$AL$18="Muy Baja",'Mapa final'!$AN$18="Mayor"),CONCATENATE("R2C",'Mapa final'!$U$18),"")</f>
        <v/>
      </c>
      <c r="AI52" s="35" t="str">
        <f>IF(AND('Mapa final'!$AL$15="Muy Baja",'Mapa final'!$AN$15="Catastrófico"),CONCATENATE("R2C",'Mapa final'!$U$15),"")</f>
        <v/>
      </c>
      <c r="AJ52" s="36" t="str">
        <f>IF(AND('Mapa final'!$AL$16="Muy Baja",'Mapa final'!$AN$16="Catastrófico"),CONCATENATE("R2C",'Mapa final'!$U$16),"")</f>
        <v/>
      </c>
      <c r="AK52" s="42"/>
      <c r="AL52" s="36" t="str">
        <f>IF(AND('Mapa final'!$AL$17="Muy Baja",'Mapa final'!$AN$17="Catastrófico"),CONCATENATE("R2C",'Mapa final'!$U$17),"")</f>
        <v/>
      </c>
      <c r="AM52" s="42"/>
      <c r="AN52" s="37" t="str">
        <f>IF(AND('Mapa final'!$AL$18="Muy Baja",'Mapa final'!$AN$18="Catastrófico"),CONCATENATE("R2C",'Mapa final'!$U$18),"")</f>
        <v/>
      </c>
      <c r="AO52" s="69"/>
      <c r="AP52" s="69"/>
      <c r="AQ52" s="69"/>
      <c r="AR52" s="69"/>
      <c r="AS52" s="69"/>
      <c r="AT52" s="69"/>
      <c r="AU52" s="69"/>
      <c r="AV52" s="69"/>
      <c r="AW52" s="69"/>
      <c r="AX52" s="69"/>
      <c r="AY52" s="69"/>
      <c r="AZ52" s="69"/>
      <c r="BA52" s="69"/>
      <c r="BB52" s="69"/>
      <c r="BC52" s="69"/>
      <c r="BD52" s="69"/>
      <c r="BE52" s="69"/>
      <c r="BF52" s="69"/>
      <c r="BG52" s="69"/>
      <c r="BH52" s="69"/>
      <c r="BI52" s="69"/>
      <c r="BJ52" s="69"/>
      <c r="BK52" s="69"/>
      <c r="BL52" s="69"/>
      <c r="BM52" s="69"/>
      <c r="BN52" s="69"/>
      <c r="BO52" s="69"/>
      <c r="BP52" s="69"/>
      <c r="BQ52" s="69"/>
      <c r="BR52" s="69"/>
      <c r="BS52" s="69"/>
      <c r="BT52" s="69"/>
      <c r="BU52" s="69"/>
      <c r="BV52" s="69"/>
      <c r="BW52" s="69"/>
      <c r="BX52" s="69"/>
      <c r="BY52" s="69"/>
      <c r="BZ52" s="69"/>
      <c r="CA52" s="69"/>
      <c r="CB52" s="69"/>
      <c r="CC52" s="69"/>
    </row>
    <row r="53" spans="2:81" ht="57.75" customHeight="1" x14ac:dyDescent="0.25">
      <c r="B53" s="69"/>
      <c r="C53" s="464"/>
      <c r="D53" s="464"/>
      <c r="E53" s="465"/>
      <c r="F53" s="523"/>
      <c r="G53" s="508"/>
      <c r="H53" s="508"/>
      <c r="I53" s="508"/>
      <c r="J53" s="509"/>
      <c r="K53" s="62" t="str">
        <f>IF(AND('Mapa final'!$AL$21="Muy Baja",'Mapa final'!$AN$21="Leve"),CONCATENATE("R2C",'Mapa final'!$U$21),"")</f>
        <v/>
      </c>
      <c r="L53" s="63" t="str">
        <f>IF(AND('Mapa final'!$AL$22="Muy Baja",'Mapa final'!$AN$22="Leve"),CONCATENATE("R2C",'Mapa final'!$U$22),"")</f>
        <v/>
      </c>
      <c r="M53" s="63" t="str">
        <f>IF(AND('Mapa final'!$AL$23="Muy Baja",'Mapa final'!$AN$23="Leve"),CONCATENATE("R2C",'Mapa final'!$U$23),"")</f>
        <v/>
      </c>
      <c r="N53" s="63" t="str">
        <f>IF(AND('Mapa final'!$AL$24="Muy Baja",'Mapa final'!$AN$24="Leve"),CONCATENATE("R2C",'Mapa final'!$U$24),"")</f>
        <v/>
      </c>
      <c r="O53" s="63"/>
      <c r="P53" s="64" t="str">
        <f>IF(AND('Mapa final'!$AL$26="Muy Baja",'Mapa final'!$AN$26="Leve"),CONCATENATE("R2C",'Mapa final'!$U$26),"")</f>
        <v/>
      </c>
      <c r="Q53" s="62" t="str">
        <f>IF(AND('Mapa final'!$AL$21="Muy Baja",'Mapa final'!$AN$21="Menor"),CONCATENATE("R2C",'Mapa final'!$U$21),"")</f>
        <v/>
      </c>
      <c r="R53" s="63" t="str">
        <f>IF(AND('Mapa final'!$AL$22="Muy Baja",'Mapa final'!$AN$22="Menor"),CONCATENATE("R2C",'Mapa final'!$U$22),"")</f>
        <v/>
      </c>
      <c r="S53" s="63" t="str">
        <f>IF(AND('Mapa final'!$AL$23="Muy Baja",'Mapa final'!$AN$23="Menor"),CONCATENATE("R2C",'Mapa final'!$U$23),"")</f>
        <v/>
      </c>
      <c r="T53" s="63" t="str">
        <f>IF(AND('Mapa final'!$AL$24="Muy Baja",'Mapa final'!$AN$24="Menor"),CONCATENATE("R2C",'Mapa final'!$U$24),"")</f>
        <v/>
      </c>
      <c r="U53" s="63" t="str">
        <f>IF(AND('Mapa final'!$AL$25="Muy Baja",'Mapa final'!$AN$25="Menor"),CONCATENATE("R2C",'Mapa final'!$U$25),"")</f>
        <v/>
      </c>
      <c r="V53" s="64" t="str">
        <f>IF(AND('Mapa final'!$AL$26="Muy Baja",'Mapa final'!$AN$26="Menor"),CONCATENATE("R2C",'Mapa final'!$U$26),"")</f>
        <v/>
      </c>
      <c r="W53" s="53" t="str">
        <f>IF(AND('Mapa final'!$AL$21="Muy Baja",'Mapa final'!$AN$21="Moderado"),CONCATENATE("R2C",'Mapa final'!$U$21),"")</f>
        <v/>
      </c>
      <c r="X53" s="54" t="str">
        <f>IF(AND('Mapa final'!$AL$22="Muy Baja",'Mapa final'!$AN$22="Moderado"),CONCATENATE("R2C",'Mapa final'!$U$22),"")</f>
        <v/>
      </c>
      <c r="Y53" s="54" t="str">
        <f>IF(AND('Mapa final'!$AL$23="Muy Baja",'Mapa final'!$AN$23="Moderado"),CONCATENATE("R2C",'Mapa final'!$U$23),"")</f>
        <v/>
      </c>
      <c r="Z53" s="54" t="str">
        <f>IF(AND('Mapa final'!$AL$24="Muy Baja",'Mapa final'!$AN$24="Moderado"),CONCATENATE("R2C",'Mapa final'!$U$24),"")</f>
        <v/>
      </c>
      <c r="AA53" s="54"/>
      <c r="AB53" s="55" t="str">
        <f>IF(AND('Mapa final'!$AL$26="Muy Baja",'Mapa final'!$AN$26="Moderado"),CONCATENATE("R2C",'Mapa final'!$U$26),"")</f>
        <v/>
      </c>
      <c r="AC53" s="38" t="str">
        <f>IF(AND('Mapa final'!$AL$21="Muy Baja",'Mapa final'!$AN$21="Mayor"),CONCATENATE("R2C",'Mapa final'!$U$21),"")</f>
        <v/>
      </c>
      <c r="AD53" s="39" t="str">
        <f>IF(AND('Mapa final'!$AL$22="Muy Baja",'Mapa final'!$AN$22="Mayor"),CONCATENATE("R2C",'Mapa final'!$U$22),"")</f>
        <v/>
      </c>
      <c r="AE53" s="39" t="str">
        <f>IF(AND('Mapa final'!$AL$23="Muy Baja",'Mapa final'!$AN$23="Mayor"),CONCATENATE("R2C",'Mapa final'!$U$23),"")</f>
        <v/>
      </c>
      <c r="AF53" s="39" t="str">
        <f>IF(AND('Mapa final'!$AL$24="Muy Baja",'Mapa final'!$AN$24="Mayor"),CONCATENATE("R2C",'Mapa final'!$U$24),"")</f>
        <v/>
      </c>
      <c r="AG53" s="39" t="str">
        <f>IF(AND('Mapa final'!$AL$25="Muy Baja",'Mapa final'!$AN$25="Mayor"),CONCATENATE("R2C",'Mapa final'!$U$25),"")</f>
        <v/>
      </c>
      <c r="AH53" s="40" t="str">
        <f>IF(AND('Mapa final'!$AL$26="Muy Baja",'Mapa final'!$AN$26="Mayor"),CONCATENATE("R2C",'Mapa final'!$U$26),"")</f>
        <v/>
      </c>
      <c r="AI53" s="41" t="str">
        <f>IF(AND('Mapa final'!$AL$21="Muy Baja",'Mapa final'!$AN$21="Catastrófico"),CONCATENATE("R2C",'Mapa final'!$U$21),"")</f>
        <v/>
      </c>
      <c r="AJ53" s="42" t="str">
        <f>IF(AND('Mapa final'!$AL$22="Muy Baja",'Mapa final'!$AN$22="Catastrófico"),CONCATENATE("R2C",'Mapa final'!$U$22),"")</f>
        <v/>
      </c>
      <c r="AK53" s="42"/>
      <c r="AL53" s="42"/>
      <c r="AM53" s="42"/>
      <c r="AN53" s="43" t="str">
        <f>IF(AND('Mapa final'!$AL$26="Muy Baja",'Mapa final'!$AN$26="Catastrófico"),CONCATENATE("R2C",'Mapa final'!$U$26),"")</f>
        <v/>
      </c>
      <c r="AO53" s="69"/>
      <c r="AP53" s="69"/>
      <c r="AQ53" s="69"/>
      <c r="AR53" s="69"/>
      <c r="AS53" s="69"/>
      <c r="AT53" s="69"/>
      <c r="AU53" s="69"/>
      <c r="AV53" s="69"/>
      <c r="AW53" s="69"/>
      <c r="AX53" s="69"/>
      <c r="AY53" s="69"/>
      <c r="AZ53" s="69"/>
      <c r="BA53" s="69"/>
      <c r="BB53" s="69"/>
      <c r="BC53" s="69"/>
      <c r="BD53" s="69"/>
      <c r="BE53" s="69"/>
      <c r="BF53" s="69"/>
      <c r="BG53" s="69"/>
      <c r="BH53" s="69"/>
      <c r="BI53" s="69"/>
      <c r="BJ53" s="69"/>
      <c r="BK53" s="69"/>
      <c r="BL53" s="69"/>
      <c r="BM53" s="69"/>
      <c r="BN53" s="69"/>
      <c r="BO53" s="69"/>
      <c r="BP53" s="69"/>
      <c r="BQ53" s="69"/>
      <c r="BR53" s="69"/>
      <c r="BS53" s="69"/>
      <c r="BT53" s="69"/>
      <c r="BU53" s="69"/>
      <c r="BV53" s="69"/>
      <c r="BW53" s="69"/>
      <c r="BX53" s="69"/>
      <c r="BY53" s="69"/>
      <c r="BZ53" s="69"/>
      <c r="CA53" s="69"/>
      <c r="CB53" s="69"/>
      <c r="CC53" s="69"/>
    </row>
    <row r="54" spans="2:81" ht="15" customHeight="1" x14ac:dyDescent="0.25">
      <c r="B54" s="69"/>
      <c r="C54" s="464"/>
      <c r="D54" s="464"/>
      <c r="E54" s="465"/>
      <c r="F54" s="523"/>
      <c r="G54" s="508"/>
      <c r="H54" s="508"/>
      <c r="I54" s="508"/>
      <c r="J54" s="509"/>
      <c r="K54" s="62" t="str">
        <f>IF(AND('Mapa final'!$AL$27="Muy Baja",'Mapa final'!$AN$27="Leve"),CONCATENATE("R2C",'Mapa final'!$U$27),"")</f>
        <v/>
      </c>
      <c r="L54" s="63" t="str">
        <f>IF(AND('Mapa final'!$AL$28="Muy Baja",'Mapa final'!$AN$28="Leve"),CONCATENATE("R2C",'Mapa final'!$U$28),"")</f>
        <v/>
      </c>
      <c r="M54" s="63" t="str">
        <f>IF(AND('Mapa final'!$AL$29="Muy Baja",'Mapa final'!$AN$29="Leve"),CONCATENATE("R2C",'Mapa final'!$U$29),"")</f>
        <v/>
      </c>
      <c r="N54" s="63" t="str">
        <f>IF(AND('Mapa final'!$AL$30="Muy Baja",'Mapa final'!$AN$30="Leve"),CONCATENATE("R2C",'Mapa final'!$U$30),"")</f>
        <v/>
      </c>
      <c r="O54" s="63" t="str">
        <f>IF(AND('Mapa final'!$AL$31="Muy Baja",'Mapa final'!$AN$31="Leve"),CONCATENATE("R2C",'Mapa final'!$U$31),"")</f>
        <v/>
      </c>
      <c r="P54" s="64" t="str">
        <f>IF(AND('Mapa final'!$AL$32="Muy Baja",'Mapa final'!$AN$32="Leve"),CONCATENATE("R2C",'Mapa final'!$U$32),"")</f>
        <v/>
      </c>
      <c r="Q54" s="62" t="str">
        <f>IF(AND('Mapa final'!$AL$27="Muy Baja",'Mapa final'!$AN$27="Menor"),CONCATENATE("R2C",'Mapa final'!$U$27),"")</f>
        <v/>
      </c>
      <c r="R54" s="63" t="str">
        <f>IF(AND('Mapa final'!$AL$28="Muy Baja",'Mapa final'!$AN$28="Menor"),CONCATENATE("R2C",'Mapa final'!$U$28),"")</f>
        <v/>
      </c>
      <c r="S54" s="63" t="str">
        <f>IF(AND('Mapa final'!$AL$29="Muy Baja",'Mapa final'!$AN$29="Menor"),CONCATENATE("R2C",'Mapa final'!$U$29),"")</f>
        <v/>
      </c>
      <c r="T54" s="63" t="str">
        <f>IF(AND('Mapa final'!$AL$30="Muy Baja",'Mapa final'!$AN$30="Menor"),CONCATENATE("R2C",'Mapa final'!$U$30),"")</f>
        <v/>
      </c>
      <c r="U54" s="63" t="str">
        <f>IF(AND('Mapa final'!$AL$31="Muy Baja",'Mapa final'!$AN$31="Menor"),CONCATENATE("R2C",'Mapa final'!$U$31),"")</f>
        <v/>
      </c>
      <c r="V54" s="64" t="str">
        <f>IF(AND('Mapa final'!$AL$32="Muy Baja",'Mapa final'!$AN$32="Menor"),CONCATENATE("R2C",'Mapa final'!$U$32),"")</f>
        <v/>
      </c>
      <c r="W54" s="53" t="str">
        <f>IF(AND('Mapa final'!$AL$27="Muy Baja",'Mapa final'!$AN$27="Moderado"),CONCATENATE("R2C",'Mapa final'!$U$27),"")</f>
        <v/>
      </c>
      <c r="X54" s="54" t="str">
        <f>IF(AND('Mapa final'!$AL$28="Muy Baja",'Mapa final'!$AN$28="Moderado"),CONCATENATE("R2C",'Mapa final'!$U$28),"")</f>
        <v/>
      </c>
      <c r="Y54" s="54" t="str">
        <f>IF(AND('Mapa final'!$AL$29="Muy Baja",'Mapa final'!$AN$29="Moderado"),CONCATENATE("R2C",'Mapa final'!$U$29),"")</f>
        <v/>
      </c>
      <c r="Z54" s="54" t="str">
        <f>IF(AND('Mapa final'!$AL$30="Muy Baja",'Mapa final'!$AN$30="Moderado"),CONCATENATE("R2C",'Mapa final'!$U$30),"")</f>
        <v/>
      </c>
      <c r="AA54" s="54" t="str">
        <f>IF(AND('Mapa final'!$AL$31="Muy Baja",'Mapa final'!$AN$31="Moderado"),CONCATENATE("R2C",'Mapa final'!$U$31),"")</f>
        <v/>
      </c>
      <c r="AB54" s="55" t="str">
        <f>IF(AND('Mapa final'!$AL$32="Muy Baja",'Mapa final'!$AN$32="Moderado"),CONCATENATE("R2C",'Mapa final'!$U$32),"")</f>
        <v/>
      </c>
      <c r="AC54" s="38" t="str">
        <f>IF(AND('Mapa final'!$AL$27="Muy Baja",'Mapa final'!$AN$27="Mayor"),CONCATENATE("R2C",'Mapa final'!$U$27),"")</f>
        <v/>
      </c>
      <c r="AD54" s="39" t="str">
        <f>IF(AND('Mapa final'!$AL$28="Muy Baja",'Mapa final'!$AN$28="Mayor"),CONCATENATE("R2C",'Mapa final'!$U$28),"")</f>
        <v/>
      </c>
      <c r="AE54" s="39" t="str">
        <f>IF(AND('Mapa final'!$AL$29="Muy Baja",'Mapa final'!$AN$29="Mayor"),CONCATENATE("R2C",'Mapa final'!$U$29),"")</f>
        <v/>
      </c>
      <c r="AF54" s="39" t="str">
        <f>IF(AND('Mapa final'!$AL$30="Muy Baja",'Mapa final'!$AN$30="Mayor"),CONCATENATE("R2C",'Mapa final'!$U$30),"")</f>
        <v/>
      </c>
      <c r="AG54" s="39" t="str">
        <f>IF(AND('Mapa final'!$AL$31="Muy Baja",'Mapa final'!$AN$31="Mayor"),CONCATENATE("R2C",'Mapa final'!$U$31),"")</f>
        <v/>
      </c>
      <c r="AH54" s="40" t="str">
        <f>IF(AND('Mapa final'!$AL$32="Muy Baja",'Mapa final'!$AN$32="Mayor"),CONCATENATE("R2C",'Mapa final'!$U$32),"")</f>
        <v/>
      </c>
      <c r="AI54" s="41" t="str">
        <f>IF(AND('Mapa final'!$AL$27="Muy Baja",'Mapa final'!$AN$27="Catastrófico"),CONCATENATE("R2C",'Mapa final'!$U$27),"")</f>
        <v/>
      </c>
      <c r="AJ54" s="42" t="str">
        <f>IF(AND('Mapa final'!$AL$28="Muy Baja",'Mapa final'!$AN$28="Catastrófico"),CONCATENATE("R2C",'Mapa final'!$U$28),"")</f>
        <v/>
      </c>
      <c r="AK54" s="42" t="str">
        <f>IF(AND('Mapa final'!$AL$29="Muy Baja",'Mapa final'!$AN$29="Catastrófico"),CONCATENATE("R2C",'Mapa final'!$U$29),"")</f>
        <v/>
      </c>
      <c r="AL54" s="42" t="str">
        <f>IF(AND('Mapa final'!$AL$30="Muy Baja",'Mapa final'!$AN$30="Catastrófico"),CONCATENATE("R2C",'Mapa final'!$U$30),"")</f>
        <v/>
      </c>
      <c r="AM54" s="42" t="str">
        <f>IF(AND('Mapa final'!$AL$31="Muy Baja",'Mapa final'!$AN$31="Catastrófico"),CONCATENATE("R2C",'Mapa final'!$U$31),"")</f>
        <v/>
      </c>
      <c r="AN54" s="43" t="str">
        <f>IF(AND('Mapa final'!$AL$32="Muy Baja",'Mapa final'!$AN$32="Catastrófico"),CONCATENATE("R2C",'Mapa final'!$U$32),"")</f>
        <v/>
      </c>
      <c r="AO54" s="69"/>
      <c r="AP54" s="69"/>
      <c r="AQ54" s="69"/>
      <c r="AR54" s="69"/>
      <c r="AS54" s="69"/>
      <c r="AT54" s="69"/>
      <c r="AU54" s="69"/>
      <c r="AV54" s="69"/>
      <c r="AW54" s="69"/>
      <c r="AX54" s="69"/>
      <c r="AY54" s="69"/>
      <c r="AZ54" s="69"/>
      <c r="BA54" s="69"/>
      <c r="BB54" s="69"/>
      <c r="BC54" s="69"/>
      <c r="BD54" s="69"/>
      <c r="BE54" s="69"/>
      <c r="BF54" s="69"/>
      <c r="BG54" s="69"/>
      <c r="BH54" s="69"/>
      <c r="BI54" s="69"/>
      <c r="BJ54" s="69"/>
      <c r="BK54" s="69"/>
      <c r="BL54" s="69"/>
      <c r="BM54" s="69"/>
      <c r="BN54" s="69"/>
      <c r="BO54" s="69"/>
      <c r="BP54" s="69"/>
      <c r="BQ54" s="69"/>
      <c r="BR54" s="69"/>
      <c r="BS54" s="69"/>
      <c r="BT54" s="69"/>
      <c r="BU54" s="69"/>
      <c r="BV54" s="69"/>
      <c r="BW54" s="69"/>
      <c r="BX54" s="69"/>
      <c r="BY54" s="69"/>
      <c r="BZ54" s="69"/>
      <c r="CA54" s="69"/>
      <c r="CB54" s="69"/>
      <c r="CC54" s="69"/>
    </row>
    <row r="55" spans="2:81" ht="15" customHeight="1" x14ac:dyDescent="0.25">
      <c r="B55" s="69"/>
      <c r="C55" s="464"/>
      <c r="D55" s="464"/>
      <c r="E55" s="465"/>
      <c r="F55" s="507"/>
      <c r="G55" s="508"/>
      <c r="H55" s="508"/>
      <c r="I55" s="508"/>
      <c r="J55" s="509"/>
      <c r="K55" s="62" t="str">
        <f>IF(AND('Mapa final'!$AL$33="Muy Baja",'Mapa final'!$AN$33="Leve"),CONCATENATE("R2C",'Mapa final'!$U$33),"")</f>
        <v/>
      </c>
      <c r="L55" s="63" t="str">
        <f>IF(AND('Mapa final'!$AL$34="Muy Baja",'Mapa final'!$AN$34="Leve"),CONCATENATE("R2C",'Mapa final'!$U$34),"")</f>
        <v/>
      </c>
      <c r="M55" s="63" t="str">
        <f>IF(AND('Mapa final'!$AL$35="Muy Baja",'Mapa final'!$AN$35="Leve"),CONCATENATE("R2C",'Mapa final'!$U$35),"")</f>
        <v/>
      </c>
      <c r="N55" s="63" t="str">
        <f>IF(AND('Mapa final'!$AL$36="Muy Baja",'Mapa final'!$AN$36="Leve"),CONCATENATE("R2C",'Mapa final'!$U$36),"")</f>
        <v/>
      </c>
      <c r="O55" s="63" t="str">
        <f>IF(AND('Mapa final'!$AL$37="Muy Baja",'Mapa final'!$AN$37="Leve"),CONCATENATE("R2C",'Mapa final'!$U$37),"")</f>
        <v/>
      </c>
      <c r="P55" s="64" t="str">
        <f>IF(AND('Mapa final'!$AL$38="Muy Baja",'Mapa final'!$AN$38="Leve"),CONCATENATE("R2C",'Mapa final'!$U$38),"")</f>
        <v/>
      </c>
      <c r="Q55" s="62" t="str">
        <f>IF(AND('Mapa final'!$AL$33="Muy Baja",'Mapa final'!$AN$33="Menor"),CONCATENATE("R2C",'Mapa final'!$U$33),"")</f>
        <v/>
      </c>
      <c r="R55" s="63" t="str">
        <f>IF(AND('Mapa final'!$AL$34="Muy Baja",'Mapa final'!$AN$34="Menor"),CONCATENATE("R2C",'Mapa final'!$U$34),"")</f>
        <v/>
      </c>
      <c r="S55" s="63" t="str">
        <f>IF(AND('Mapa final'!$AL$35="Muy Baja",'Mapa final'!$AN$35="Menor"),CONCATENATE("R2C",'Mapa final'!$U$35),"")</f>
        <v/>
      </c>
      <c r="T55" s="63" t="str">
        <f>IF(AND('Mapa final'!$AL$36="Muy Baja",'Mapa final'!$AN$36="Menor"),CONCATENATE("R2C",'Mapa final'!$U$36),"")</f>
        <v/>
      </c>
      <c r="U55" s="63" t="str">
        <f>IF(AND('Mapa final'!$AL$37="Muy Baja",'Mapa final'!$AN$37="LMenor"),CONCATENATE("R2C",'Mapa final'!$U$37),"")</f>
        <v/>
      </c>
      <c r="V55" s="64" t="str">
        <f>IF(AND('Mapa final'!$AL$38="Muy Baja",'Mapa final'!$AN$38="Menor"),CONCATENATE("R2C",'Mapa final'!$U$38),"")</f>
        <v/>
      </c>
      <c r="W55" s="53" t="str">
        <f>IF(AND('Mapa final'!$AL$33="Muy Baja",'Mapa final'!$AN$33="Moderado"),CONCATENATE("R2C",'Mapa final'!$U$33),"")</f>
        <v/>
      </c>
      <c r="X55" s="54" t="str">
        <f>IF(AND('Mapa final'!$AL$34="Muy Baja",'Mapa final'!$AN$34="Moderado"),CONCATENATE("R2C",'Mapa final'!$U$34),"")</f>
        <v/>
      </c>
      <c r="Y55" s="54" t="str">
        <f>IF(AND('Mapa final'!$AL$35="Muy Baja",'Mapa final'!$AN$35="Moderado"),CONCATENATE("R2C",'Mapa final'!$U$35),"")</f>
        <v/>
      </c>
      <c r="Z55" s="54" t="str">
        <f>IF(AND('Mapa final'!$AL$36="Muy Baja",'Mapa final'!$AN$36="Moderado"),CONCATENATE("R2C",'Mapa final'!$U$36),"")</f>
        <v/>
      </c>
      <c r="AA55" s="54" t="str">
        <f>IF(AND('Mapa final'!$AL$37="Muy Baja",'Mapa final'!$AN$37="Moderado"),CONCATENATE("R2C",'Mapa final'!$U$37),"")</f>
        <v/>
      </c>
      <c r="AB55" s="55" t="str">
        <f>IF(AND('Mapa final'!$AL$38="Muy Baja",'Mapa final'!$AN$38="Moderado"),CONCATENATE("R2C",'Mapa final'!$U$38),"")</f>
        <v/>
      </c>
      <c r="AC55" s="38" t="str">
        <f>IF(AND('Mapa final'!$AL$33="Muy Baja",'Mapa final'!$AN$33="Mayor"),CONCATENATE("R2C",'Mapa final'!$U$33),"")</f>
        <v/>
      </c>
      <c r="AD55" s="39" t="str">
        <f>IF(AND('Mapa final'!$AL$34="Muy Baja",'Mapa final'!$AN$34="Mayor"),CONCATENATE("R2C",'Mapa final'!$U$34),"")</f>
        <v/>
      </c>
      <c r="AE55" s="39" t="str">
        <f>IF(AND('Mapa final'!$AL$35="Muy Baja",'Mapa final'!$AN$35="Mayor"),CONCATENATE("R2C",'Mapa final'!$U$35),"")</f>
        <v/>
      </c>
      <c r="AF55" s="39" t="str">
        <f>IF(AND('Mapa final'!$AL$36="Muy Baja",'Mapa final'!$AN$36="Mayor"),CONCATENATE("R2C",'Mapa final'!$U$36),"")</f>
        <v/>
      </c>
      <c r="AG55" s="39" t="str">
        <f>IF(AND('Mapa final'!$AL$37="Muy Baja",'Mapa final'!$AN$37="Mayor"),CONCATENATE("R2C",'Mapa final'!$U$37),"")</f>
        <v/>
      </c>
      <c r="AH55" s="40" t="str">
        <f>IF(AND('Mapa final'!$AL$38="Muy Baja",'Mapa final'!$AN$38="Mayor"),CONCATENATE("R2C",'Mapa final'!$U$38),"")</f>
        <v/>
      </c>
      <c r="AI55" s="41" t="str">
        <f>IF(AND('Mapa final'!$AL$33="Muy Baja",'Mapa final'!$AN$33="Catastrófico"),CONCATENATE("R2C",'Mapa final'!$U$33),"")</f>
        <v/>
      </c>
      <c r="AJ55" s="42" t="str">
        <f>IF(AND('Mapa final'!$AL$34="Muy Baja",'Mapa final'!$AN$34="Catastrófico"),CONCATENATE("R2C",'Mapa final'!$U$34),"")</f>
        <v/>
      </c>
      <c r="AK55" s="42" t="str">
        <f>IF(AND('Mapa final'!$AL$35="Muy Baja",'Mapa final'!$AN$35="Catastrófico"),CONCATENATE("R2C",'Mapa final'!$U$35),"")</f>
        <v/>
      </c>
      <c r="AL55" s="42" t="str">
        <f>IF(AND('Mapa final'!$AL$36="Muy Baja",'Mapa final'!$AN$36="Catastrófico"),CONCATENATE("R2C",'Mapa final'!$U$36),"")</f>
        <v/>
      </c>
      <c r="AM55" s="42" t="str">
        <f>IF(AND('Mapa final'!$AL$37="Muy Baja",'Mapa final'!$AN$37="LCatastrófico"),CONCATENATE("R2C",'Mapa final'!$U$37),"")</f>
        <v/>
      </c>
      <c r="AN55" s="43" t="str">
        <f>IF(AND('Mapa final'!$AL$38="Muy Baja",'Mapa final'!$AN$38="Catastrófico"),CONCATENATE("R2C",'Mapa final'!$U$38),"")</f>
        <v/>
      </c>
      <c r="AO55" s="69"/>
      <c r="AP55" s="69"/>
      <c r="AQ55" s="69"/>
      <c r="AR55" s="69"/>
      <c r="AS55" s="69"/>
      <c r="AT55" s="69"/>
      <c r="AU55" s="69"/>
      <c r="AV55" s="69"/>
      <c r="AW55" s="69"/>
      <c r="AX55" s="69"/>
      <c r="AY55" s="69"/>
      <c r="AZ55" s="69"/>
      <c r="BA55" s="69"/>
      <c r="BB55" s="69"/>
      <c r="BC55" s="69"/>
      <c r="BD55" s="69"/>
      <c r="BE55" s="69"/>
      <c r="BF55" s="69"/>
      <c r="BG55" s="69"/>
      <c r="BH55" s="69"/>
      <c r="BI55" s="69"/>
      <c r="BJ55" s="69"/>
      <c r="BK55" s="69"/>
      <c r="BL55" s="69"/>
      <c r="BM55" s="69"/>
      <c r="BN55" s="69"/>
      <c r="BO55" s="69"/>
      <c r="BP55" s="69"/>
      <c r="BQ55" s="69"/>
      <c r="BR55" s="69"/>
      <c r="BS55" s="69"/>
      <c r="BT55" s="69"/>
      <c r="BU55" s="69"/>
      <c r="BV55" s="69"/>
      <c r="BW55" s="69"/>
      <c r="BX55" s="69"/>
      <c r="BY55" s="69"/>
      <c r="BZ55" s="69"/>
      <c r="CA55" s="69"/>
      <c r="CB55" s="69"/>
      <c r="CC55" s="69"/>
    </row>
    <row r="56" spans="2:81" ht="15" customHeight="1" x14ac:dyDescent="0.25">
      <c r="B56" s="69"/>
      <c r="C56" s="464"/>
      <c r="D56" s="464"/>
      <c r="E56" s="465"/>
      <c r="F56" s="507"/>
      <c r="G56" s="508"/>
      <c r="H56" s="508"/>
      <c r="I56" s="508"/>
      <c r="J56" s="509"/>
      <c r="K56" s="62" t="str">
        <f>IF(AND('Mapa final'!$AL$39="Muy Baja",'Mapa final'!$AN$39="Leve"),CONCATENATE("R2C",'Mapa final'!$U$39),"")</f>
        <v/>
      </c>
      <c r="L56" s="63" t="str">
        <f>IF(AND('Mapa final'!$AL$40="Muy Baja",'Mapa final'!$AN$40="Leve"),CONCATENATE("R2C",'Mapa final'!$U$40),"")</f>
        <v/>
      </c>
      <c r="M56" s="63" t="str">
        <f>IF(AND('Mapa final'!$AL$41="Muy Baja",'Mapa final'!$AN$41="Leve"),CONCATENATE("R2C",'Mapa final'!$U$41),"")</f>
        <v/>
      </c>
      <c r="N56" s="63" t="str">
        <f>IF(AND('Mapa final'!$AL$42="Muy Baja",'Mapa final'!$AN$42="Leve"),CONCATENATE("R2C",'Mapa final'!$U$42),"")</f>
        <v/>
      </c>
      <c r="O56" s="63" t="str">
        <f>IF(AND('Mapa final'!$AL$43="Muy Baja",'Mapa final'!$AN$43="Leve"),CONCATENATE("R2C",'Mapa final'!$U$43),"")</f>
        <v/>
      </c>
      <c r="P56" s="64" t="str">
        <f>IF(AND('Mapa final'!$AL$44="Muy Baja",'Mapa final'!$AN$44="Leve"),CONCATENATE("R2C",'Mapa final'!$U$44),"")</f>
        <v/>
      </c>
      <c r="Q56" s="62" t="str">
        <f>IF(AND('Mapa final'!$AL$39="Muy Baja",'Mapa final'!$AN$39="Menor"),CONCATENATE("R2C",'Mapa final'!$U$39),"")</f>
        <v/>
      </c>
      <c r="R56" s="63" t="str">
        <f>IF(AND('Mapa final'!$AL$40="Muy Baja",'Mapa final'!$AN$40="Menor"),CONCATENATE("R2C",'Mapa final'!$U$40),"")</f>
        <v/>
      </c>
      <c r="S56" s="63" t="str">
        <f>IF(AND('Mapa final'!$AL$41="Muy Baja",'Mapa final'!$AN$41="Menor"),CONCATENATE("R2C",'Mapa final'!$U$41),"")</f>
        <v/>
      </c>
      <c r="T56" s="63" t="str">
        <f>IF(AND('Mapa final'!$AL$42="Muy Baja",'Mapa final'!$AN$42="Menor"),CONCATENATE("R2C",'Mapa final'!$U$42),"")</f>
        <v/>
      </c>
      <c r="U56" s="63" t="str">
        <f>IF(AND('Mapa final'!$AL$43="Muy Baja",'Mapa final'!$AN$43="Menor"),CONCATENATE("R2C",'Mapa final'!$U$43),"")</f>
        <v/>
      </c>
      <c r="V56" s="64" t="str">
        <f>IF(AND('Mapa final'!$AL$44="Muy Baja",'Mapa final'!$AN$44="Menor"),CONCATENATE("R2C",'Mapa final'!$U$44),"")</f>
        <v/>
      </c>
      <c r="W56" s="53" t="str">
        <f>IF(AND('Mapa final'!$AL$39="Muy Baja",'Mapa final'!$AN$39="Moderado"),CONCATENATE("R2C",'Mapa final'!$U$39),"")</f>
        <v/>
      </c>
      <c r="X56" s="54" t="str">
        <f>IF(AND('Mapa final'!$AL$40="Muy Baja",'Mapa final'!$AN$40="Moderado"),CONCATENATE("R2C",'Mapa final'!$U$40),"")</f>
        <v/>
      </c>
      <c r="Y56" s="54" t="str">
        <f>IF(AND('Mapa final'!$AL$41="Muy Baja",'Mapa final'!$AN$41="Moderado"),CONCATENATE("R2C",'Mapa final'!$U$41),"")</f>
        <v/>
      </c>
      <c r="Z56" s="54" t="str">
        <f>IF(AND('Mapa final'!$AL$42="Muy Baja",'Mapa final'!$AN$42="Moderado"),CONCATENATE("R2C",'Mapa final'!$U$42),"")</f>
        <v/>
      </c>
      <c r="AA56" s="54" t="str">
        <f>IF(AND('Mapa final'!$AL$43="Muy Baja",'Mapa final'!$AN$43="Moderado"),CONCATENATE("R2C",'Mapa final'!$U$43),"")</f>
        <v/>
      </c>
      <c r="AB56" s="55" t="str">
        <f>IF(AND('Mapa final'!$AL$44="Muy Baja",'Mapa final'!$AN$44="Moderado"),CONCATENATE("R2C",'Mapa final'!$U$44),"")</f>
        <v/>
      </c>
      <c r="AC56" s="38" t="str">
        <f>IF(AND('Mapa final'!$AL$39="Muy Baja",'Mapa final'!$AN$39="Mayor"),CONCATENATE("R2C",'Mapa final'!$U$39),"")</f>
        <v/>
      </c>
      <c r="AD56" s="39" t="str">
        <f>IF(AND('Mapa final'!$AL$40="Muy Baja",'Mapa final'!$AN$40="Mayor"),CONCATENATE("R2C",'Mapa final'!$U$40),"")</f>
        <v/>
      </c>
      <c r="AE56" s="39" t="str">
        <f>IF(AND('Mapa final'!$AL$41="Muy Baja",'Mapa final'!$AN$41="Mayor"),CONCATENATE("R2C",'Mapa final'!$U$41),"")</f>
        <v/>
      </c>
      <c r="AF56" s="39" t="str">
        <f>IF(AND('Mapa final'!$AL$42="Muy Baja",'Mapa final'!$AN$42="Mayor"),CONCATENATE("R2C",'Mapa final'!$U$42),"")</f>
        <v/>
      </c>
      <c r="AG56" s="39" t="str">
        <f>IF(AND('Mapa final'!$AL$43="Muy Baja",'Mapa final'!$AN$43="Mayor"),CONCATENATE("R2C",'Mapa final'!$U$43),"")</f>
        <v/>
      </c>
      <c r="AH56" s="40" t="str">
        <f>IF(AND('Mapa final'!$AL$44="Muy Baja",'Mapa final'!$AN$44="Mayor"),CONCATENATE("R2C",'Mapa final'!$U$44),"")</f>
        <v/>
      </c>
      <c r="AI56" s="41" t="str">
        <f>IF(AND('Mapa final'!$AL$39="Muy Baja",'Mapa final'!$AN$39="Catastrófico"),CONCATENATE("R2C",'Mapa final'!$U$39),"")</f>
        <v/>
      </c>
      <c r="AJ56" s="42" t="str">
        <f>IF(AND('Mapa final'!$AL$40="Muy Baja",'Mapa final'!$AN$40="Catastrófico"),CONCATENATE("R2C",'Mapa final'!$U$40),"")</f>
        <v/>
      </c>
      <c r="AK56" s="42" t="str">
        <f>IF(AND('Mapa final'!$AL$41="Muy Baja",'Mapa final'!$AN$41="Catastrófico"),CONCATENATE("R2C",'Mapa final'!$U$41),"")</f>
        <v/>
      </c>
      <c r="AL56" s="42" t="str">
        <f>IF(AND('Mapa final'!$AL$42="Muy Baja",'Mapa final'!$AN$42="Catastrófico"),CONCATENATE("R2C",'Mapa final'!$U$42),"")</f>
        <v/>
      </c>
      <c r="AM56" s="42" t="str">
        <f>IF(AND('Mapa final'!$AL$43="Muy Baja",'Mapa final'!$AN$43="Catastrófico"),CONCATENATE("R2C",'Mapa final'!$U$43),"")</f>
        <v/>
      </c>
      <c r="AN56" s="43" t="str">
        <f>IF(AND('Mapa final'!$AL$44="Muy Baja",'Mapa final'!$AN$44="Catastrófico"),CONCATENATE("R2C",'Mapa final'!$U$44),"")</f>
        <v/>
      </c>
      <c r="AO56" s="69"/>
      <c r="AP56" s="69"/>
      <c r="AQ56" s="69"/>
      <c r="AR56" s="69"/>
      <c r="AS56" s="69"/>
      <c r="AT56" s="69"/>
      <c r="AU56" s="69"/>
      <c r="AV56" s="69"/>
      <c r="AW56" s="69"/>
      <c r="AX56" s="69"/>
      <c r="AY56" s="69"/>
      <c r="AZ56" s="69"/>
      <c r="BA56" s="69"/>
      <c r="BB56" s="69"/>
      <c r="BC56" s="69"/>
      <c r="BD56" s="69"/>
      <c r="BE56" s="69"/>
      <c r="BF56" s="69"/>
      <c r="BG56" s="69"/>
      <c r="BH56" s="69"/>
      <c r="BI56" s="69"/>
      <c r="BJ56" s="69"/>
      <c r="BK56" s="69"/>
      <c r="BL56" s="69"/>
      <c r="BM56" s="69"/>
      <c r="BN56" s="69"/>
      <c r="BO56" s="69"/>
      <c r="BP56" s="69"/>
      <c r="BQ56" s="69"/>
      <c r="BR56" s="69"/>
      <c r="BS56" s="69"/>
      <c r="BT56" s="69"/>
      <c r="BU56" s="69"/>
      <c r="BV56" s="69"/>
      <c r="BW56" s="69"/>
      <c r="BX56" s="69"/>
      <c r="BY56" s="69"/>
      <c r="BZ56" s="69"/>
      <c r="CA56" s="69"/>
      <c r="CB56" s="69"/>
      <c r="CC56" s="69"/>
    </row>
    <row r="57" spans="2:81" ht="15" customHeight="1" x14ac:dyDescent="0.25">
      <c r="B57" s="69"/>
      <c r="C57" s="464"/>
      <c r="D57" s="464"/>
      <c r="E57" s="465"/>
      <c r="F57" s="507"/>
      <c r="G57" s="508"/>
      <c r="H57" s="508"/>
      <c r="I57" s="508"/>
      <c r="J57" s="509"/>
      <c r="K57" s="62" t="str">
        <f>IF(AND('Mapa final'!$AL$45="Muy Baja",'Mapa final'!$AN$45="Leve"),CONCATENATE("R2C",'Mapa final'!$U$45),"")</f>
        <v/>
      </c>
      <c r="L57" s="63" t="str">
        <f>IF(AND('Mapa final'!$AL$46="Muy Baja",'Mapa final'!$AN$46="Leve"),CONCATENATE("R2C",'Mapa final'!$U$46),"")</f>
        <v/>
      </c>
      <c r="M57" s="63" t="str">
        <f>IF(AND('Mapa final'!$AL$47="Muy Baja",'Mapa final'!$AN$47="Leve"),CONCATENATE("R2C",'Mapa final'!$U$47),"")</f>
        <v/>
      </c>
      <c r="N57" s="63" t="str">
        <f>IF(AND('Mapa final'!$AL$48="Muy Baja",'Mapa final'!$AN$48="Leve"),CONCATENATE("R2C",'Mapa final'!$U$48),"")</f>
        <v/>
      </c>
      <c r="O57" s="63" t="str">
        <f>IF(AND('Mapa final'!$AL$49="Muy Baja",'Mapa final'!$AN$49="Leve"),CONCATENATE("R2C",'Mapa final'!$U$49),"")</f>
        <v/>
      </c>
      <c r="P57" s="64" t="str">
        <f>IF(AND('Mapa final'!$AL$60="Muy Baja",'Mapa final'!$AN$50="Leve"),CONCATENATE("R2C",'Mapa final'!$U$50),"")</f>
        <v/>
      </c>
      <c r="Q57" s="62" t="str">
        <f>IF(AND('Mapa final'!$AL$45="Muy Baja",'Mapa final'!$AN$45="Menor"),CONCATENATE("R2C",'Mapa final'!$U$45),"")</f>
        <v/>
      </c>
      <c r="R57" s="63" t="str">
        <f>IF(AND('Mapa final'!$AL$46="Muy Baja",'Mapa final'!$AN$46="Menor"),CONCATENATE("R2C",'Mapa final'!$U$46),"")</f>
        <v/>
      </c>
      <c r="S57" s="63" t="str">
        <f>IF(AND('Mapa final'!$AL$47="Muy Baja",'Mapa final'!$AN$47="Menor"),CONCATENATE("R2C",'Mapa final'!$U$47),"")</f>
        <v/>
      </c>
      <c r="T57" s="63" t="str">
        <f>IF(AND('Mapa final'!$AL$48="Muy Baja",'Mapa final'!$AN$48="Menor"),CONCATENATE("R2C",'Mapa final'!$U$48),"")</f>
        <v/>
      </c>
      <c r="U57" s="63" t="str">
        <f>IF(AND('Mapa final'!$AL$49="Muy Baja",'Mapa final'!$AN$49="Menor"),CONCATENATE("R2C",'Mapa final'!$U$49),"")</f>
        <v/>
      </c>
      <c r="V57" s="64" t="str">
        <f>IF(AND('Mapa final'!$AL$60="Muy Baja",'Mapa final'!$AN$50="Menor"),CONCATENATE("R2C",'Mapa final'!$U$50),"")</f>
        <v/>
      </c>
      <c r="W57" s="53" t="str">
        <f>IF(AND('Mapa final'!$AL$45="Muy Baja",'Mapa final'!$AN$45="Moderado"),CONCATENATE("R2C",'Mapa final'!$U$45),"")</f>
        <v/>
      </c>
      <c r="X57" s="54" t="str">
        <f>IF(AND('Mapa final'!$AL$46="Muy Baja",'Mapa final'!$AN$46="Moderado"),CONCATENATE("R2C",'Mapa final'!$U$46),"")</f>
        <v/>
      </c>
      <c r="Y57" s="54" t="str">
        <f>IF(AND('Mapa final'!$AL$47="Muy Baja",'Mapa final'!$AN$47="Moderado"),CONCATENATE("R2C",'Mapa final'!$U$47),"")</f>
        <v/>
      </c>
      <c r="Z57" s="54" t="str">
        <f>IF(AND('Mapa final'!$AL$48="Muy Baja",'Mapa final'!$AN$48="Moderado"),CONCATENATE("R2C",'Mapa final'!$U$48),"")</f>
        <v/>
      </c>
      <c r="AA57" s="54" t="str">
        <f>IF(AND('Mapa final'!$AL$49="Muy Baja",'Mapa final'!$AN$49="Moderado"),CONCATENATE("R2C",'Mapa final'!$U$49),"")</f>
        <v/>
      </c>
      <c r="AB57" s="55" t="str">
        <f>IF(AND('Mapa final'!$AL$60="Muy Baja",'Mapa final'!$AN$50="Moderado"),CONCATENATE("R2C",'Mapa final'!$U$50),"")</f>
        <v/>
      </c>
      <c r="AC57" s="38" t="str">
        <f>IF(AND('Mapa final'!$AL$45="Muy Baja",'Mapa final'!$AN$45="Mayor"),CONCATENATE("R2C",'Mapa final'!$U$45),"")</f>
        <v/>
      </c>
      <c r="AD57" s="39" t="str">
        <f>IF(AND('Mapa final'!$AL$46="Muy Baja",'Mapa final'!$AN$46="Mayor"),CONCATENATE("R2C",'Mapa final'!$U$46),"")</f>
        <v/>
      </c>
      <c r="AE57" s="39" t="str">
        <f>IF(AND('Mapa final'!$AL$47="Muy Baja",'Mapa final'!$AN$47="Mayor"),CONCATENATE("R2C",'Mapa final'!$U$47),"")</f>
        <v/>
      </c>
      <c r="AF57" s="39" t="str">
        <f>IF(AND('Mapa final'!$AL$48="Muy Baja",'Mapa final'!$AN$48="Mayor"),CONCATENATE("R2C",'Mapa final'!$U$48),"")</f>
        <v/>
      </c>
      <c r="AG57" s="39" t="str">
        <f>IF(AND('Mapa final'!$AL$49="Muy Baja",'Mapa final'!$AN$49="Mayor"),CONCATENATE("R2C",'Mapa final'!$U$49),"")</f>
        <v/>
      </c>
      <c r="AH57" s="40" t="str">
        <f>IF(AND('Mapa final'!$AL$60="Muy Baja",'Mapa final'!$AN$50="Mayor"),CONCATENATE("R2C",'Mapa final'!$U$50),"")</f>
        <v/>
      </c>
      <c r="AI57" s="41" t="str">
        <f>IF(AND('Mapa final'!$AL$45="Muy Baja",'Mapa final'!$AN$45="Catastrófico"),CONCATENATE("R2C",'Mapa final'!$U$45),"")</f>
        <v/>
      </c>
      <c r="AJ57" s="42" t="str">
        <f>IF(AND('Mapa final'!$AL$46="Muy Baja",'Mapa final'!$AN$46="Catastrófico"),CONCATENATE("R2C",'Mapa final'!$U$46),"")</f>
        <v/>
      </c>
      <c r="AK57" s="42" t="str">
        <f>IF(AND('Mapa final'!$AL$47="Muy Baja",'Mapa final'!$AN$47="Catastrófico"),CONCATENATE("R2C",'Mapa final'!$U$47),"")</f>
        <v/>
      </c>
      <c r="AL57" s="42" t="str">
        <f>IF(AND('Mapa final'!$AL$48="Muy Baja",'Mapa final'!$AN$48="Catastrófico"),CONCATENATE("R2C",'Mapa final'!$U$48),"")</f>
        <v/>
      </c>
      <c r="AM57" s="42" t="str">
        <f>IF(AND('Mapa final'!$AL$49="Muy Baja",'Mapa final'!$AN$49="Catastrófico"),CONCATENATE("R2C",'Mapa final'!$U$49),"")</f>
        <v/>
      </c>
      <c r="AN57" s="43" t="str">
        <f>IF(AND('Mapa final'!$AL$60="Muy Baja",'Mapa final'!$AN$50="Catastrófico"),CONCATENATE("R2C",'Mapa final'!$U$50),"")</f>
        <v/>
      </c>
      <c r="AO57" s="69"/>
      <c r="AP57" s="69"/>
      <c r="AQ57" s="69"/>
      <c r="AR57" s="69"/>
      <c r="AS57" s="69"/>
      <c r="AT57" s="69"/>
      <c r="AU57" s="69"/>
      <c r="AV57" s="69"/>
      <c r="AW57" s="69"/>
      <c r="AX57" s="69"/>
      <c r="AY57" s="69"/>
      <c r="AZ57" s="69"/>
      <c r="BA57" s="69"/>
      <c r="BB57" s="69"/>
      <c r="BC57" s="69"/>
      <c r="BD57" s="69"/>
      <c r="BE57" s="69"/>
      <c r="BF57" s="69"/>
      <c r="BG57" s="69"/>
      <c r="BH57" s="69"/>
      <c r="BI57" s="69"/>
      <c r="BJ57" s="69"/>
      <c r="BK57" s="69"/>
      <c r="BL57" s="69"/>
      <c r="BM57" s="69"/>
      <c r="BN57" s="69"/>
      <c r="BO57" s="69"/>
      <c r="BP57" s="69"/>
      <c r="BQ57" s="69"/>
      <c r="BR57" s="69"/>
      <c r="BS57" s="69"/>
      <c r="BT57" s="69"/>
      <c r="BU57" s="69"/>
      <c r="BV57" s="69"/>
      <c r="BW57" s="69"/>
      <c r="BX57" s="69"/>
      <c r="BY57" s="69"/>
      <c r="BZ57" s="69"/>
      <c r="CA57" s="69"/>
      <c r="CB57" s="69"/>
      <c r="CC57" s="69"/>
    </row>
    <row r="58" spans="2:81" ht="15" customHeight="1" x14ac:dyDescent="0.25">
      <c r="B58" s="69"/>
      <c r="C58" s="464"/>
      <c r="D58" s="464"/>
      <c r="E58" s="465"/>
      <c r="F58" s="507"/>
      <c r="G58" s="508"/>
      <c r="H58" s="508"/>
      <c r="I58" s="508"/>
      <c r="J58" s="509"/>
      <c r="K58" s="62" t="str">
        <f>IF(AND('Mapa final'!$AL$51="Muy Baja",'Mapa final'!$AN$51="Leve"),CONCATENATE("R2C",'Mapa final'!$U$51),"")</f>
        <v/>
      </c>
      <c r="L58" s="63" t="str">
        <f>IF(AND('Mapa final'!$AL$52="Muy Baja",'Mapa final'!$AN$52="Leve"),CONCATENATE("R2C",'Mapa final'!$U$52),"")</f>
        <v/>
      </c>
      <c r="M58" s="63" t="str">
        <f>IF(AND('Mapa final'!$AL$53="Muy Baja",'Mapa final'!$AN$53="Leve"),CONCATENATE("R2C",'Mapa final'!$U$53),"")</f>
        <v/>
      </c>
      <c r="N58" s="63" t="str">
        <f>IF(AND('Mapa final'!$AL$54="Muy Baja",'Mapa final'!$AN$54="Leve"),CONCATENATE("R2C",'Mapa final'!$U$54),"")</f>
        <v/>
      </c>
      <c r="O58" s="63" t="str">
        <f>IF(AND('Mapa final'!$AL$55="Muy Baja",'Mapa final'!$AN$55="Leve"),CONCATENATE("R2C",'Mapa final'!$U$55),"")</f>
        <v/>
      </c>
      <c r="P58" s="64" t="str">
        <f>IF(AND('Mapa final'!$AL$56="Muy Baja",'Mapa final'!$AN$56="Leve"),CONCATENATE("R2C",'Mapa final'!$U$56),"")</f>
        <v/>
      </c>
      <c r="Q58" s="62" t="str">
        <f>IF(AND('Mapa final'!$AL$51="Muy Baja",'Mapa final'!$AN$51="Menor"),CONCATENATE("R2C",'Mapa final'!$U$51),"")</f>
        <v/>
      </c>
      <c r="R58" s="63" t="str">
        <f>IF(AND('Mapa final'!$AL$52="Muy Baja",'Mapa final'!$AN$52="Menor"),CONCATENATE("R2C",'Mapa final'!$U$52),"")</f>
        <v/>
      </c>
      <c r="S58" s="63" t="str">
        <f>IF(AND('Mapa final'!$AL$53="Muy Baja",'Mapa final'!$AN$53="Menor"),CONCATENATE("R2C",'Mapa final'!$U$53),"")</f>
        <v/>
      </c>
      <c r="T58" s="63" t="str">
        <f>IF(AND('Mapa final'!$AL$54="Muy Baja",'Mapa final'!$AN$54="Menor"),CONCATENATE("R2C",'Mapa final'!$U$54),"")</f>
        <v/>
      </c>
      <c r="U58" s="63" t="str">
        <f>IF(AND('Mapa final'!$AL$55="Muy Baja",'Mapa final'!$AN$55="Menor"),CONCATENATE("R2C",'Mapa final'!$U$55),"")</f>
        <v/>
      </c>
      <c r="V58" s="64" t="str">
        <f>IF(AND('Mapa final'!$AL$56="Muy Baja",'Mapa final'!$AN$56="Menor"),CONCATENATE("R2C",'Mapa final'!$U$56),"")</f>
        <v/>
      </c>
      <c r="W58" s="53" t="str">
        <f>IF(AND('Mapa final'!$AL$51="Muy Baja",'Mapa final'!$AN$51="Moderado"),CONCATENATE("R2C",'Mapa final'!$U$51),"")</f>
        <v/>
      </c>
      <c r="X58" s="54" t="str">
        <f>IF(AND('Mapa final'!$AL$52="Muy Baja",'Mapa final'!$AN$52="Moderado"),CONCATENATE("R2C",'Mapa final'!$U$52),"")</f>
        <v/>
      </c>
      <c r="Y58" s="54" t="str">
        <f>IF(AND('Mapa final'!$AL$53="Muy Baja",'Mapa final'!$AN$53="Moderado"),CONCATENATE("R2C",'Mapa final'!$U$53),"")</f>
        <v/>
      </c>
      <c r="Z58" s="54" t="str">
        <f>IF(AND('Mapa final'!$AL$54="Muy Baja",'Mapa final'!$AN$54="Moderado"),CONCATENATE("R2C",'Mapa final'!$U$54),"")</f>
        <v/>
      </c>
      <c r="AA58" s="54" t="str">
        <f>IF(AND('Mapa final'!$AL$55="Muy Baja",'Mapa final'!$AN$55="Moderado"),CONCATENATE("R2C",'Mapa final'!$U$55),"")</f>
        <v/>
      </c>
      <c r="AB58" s="55" t="str">
        <f>IF(AND('Mapa final'!$AL$56="Muy Baja",'Mapa final'!$AN$56="Moderado"),CONCATENATE("R2C",'Mapa final'!$U$56),"")</f>
        <v/>
      </c>
      <c r="AC58" s="38" t="str">
        <f>IF(AND('Mapa final'!$AL$51="Muy Baja",'Mapa final'!$AN$51="Mayor"),CONCATENATE("R2C",'Mapa final'!$U$51),"")</f>
        <v/>
      </c>
      <c r="AD58" s="39" t="str">
        <f>IF(AND('Mapa final'!$AL$52="Muy Baja",'Mapa final'!$AN$52="Mayor"),CONCATENATE("R2C",'Mapa final'!$U$52),"")</f>
        <v/>
      </c>
      <c r="AE58" s="39" t="str">
        <f>IF(AND('Mapa final'!$AL$53="Muy Baja",'Mapa final'!$AN$53="Mayor"),CONCATENATE("R2C",'Mapa final'!$U$53),"")</f>
        <v/>
      </c>
      <c r="AF58" s="39" t="str">
        <f>IF(AND('Mapa final'!$AL$54="Muy Baja",'Mapa final'!$AN$54="Mayor"),CONCATENATE("R2C",'Mapa final'!$U$54),"")</f>
        <v/>
      </c>
      <c r="AG58" s="39" t="str">
        <f>IF(AND('Mapa final'!$AL$55="Muy Baja",'Mapa final'!$AN$55="Mayor"),CONCATENATE("R2C",'Mapa final'!$U$55),"")</f>
        <v/>
      </c>
      <c r="AH58" s="40" t="str">
        <f>IF(AND('Mapa final'!$AL$56="Muy Baja",'Mapa final'!$AN$56="Mayor"),CONCATENATE("R2C",'Mapa final'!$U$56),"")</f>
        <v/>
      </c>
      <c r="AI58" s="41" t="str">
        <f>IF(AND('Mapa final'!$AL$51="Muy Baja",'Mapa final'!$AN$51="Catastrófico"),CONCATENATE("R2C",'Mapa final'!$U$51),"")</f>
        <v/>
      </c>
      <c r="AJ58" s="42" t="str">
        <f>IF(AND('Mapa final'!$AL$52="Muy Baja",'Mapa final'!$AN$52="Catastrófico"),CONCATENATE("R2C",'Mapa final'!$U$52),"")</f>
        <v/>
      </c>
      <c r="AK58" s="42" t="str">
        <f>IF(AND('Mapa final'!$AL$53="Muy Baja",'Mapa final'!$AN$53="Catastrófico"),CONCATENATE("R2C",'Mapa final'!$U$53),"")</f>
        <v/>
      </c>
      <c r="AL58" s="42" t="str">
        <f>IF(AND('Mapa final'!$AL$54="Muy Baja",'Mapa final'!$AN$54="Catastrófico"),CONCATENATE("R2C",'Mapa final'!$U$54),"")</f>
        <v/>
      </c>
      <c r="AM58" s="42" t="str">
        <f>IF(AND('Mapa final'!$AL$55="Muy Baja",'Mapa final'!$AN$55="Catastrófico"),CONCATENATE("R2C",'Mapa final'!$U$55),"")</f>
        <v/>
      </c>
      <c r="AN58" s="43" t="str">
        <f>IF(AND('Mapa final'!$AL$56="Muy Baja",'Mapa final'!$AN$56="Catastrófico"),CONCATENATE("R2C",'Mapa final'!$U$56),"")</f>
        <v/>
      </c>
      <c r="AO58" s="69"/>
      <c r="AP58" s="69"/>
      <c r="AQ58" s="69"/>
      <c r="AR58" s="69"/>
      <c r="AS58" s="69"/>
      <c r="AT58" s="69"/>
      <c r="AU58" s="69"/>
      <c r="AV58" s="69"/>
      <c r="AW58" s="69"/>
      <c r="AX58" s="69"/>
      <c r="AY58" s="69"/>
      <c r="AZ58" s="69"/>
      <c r="BA58" s="69"/>
      <c r="BB58" s="69"/>
      <c r="BC58" s="69"/>
      <c r="BD58" s="69"/>
      <c r="BE58" s="69"/>
      <c r="BF58" s="69"/>
      <c r="BG58" s="69"/>
      <c r="BH58" s="69"/>
      <c r="BI58" s="69"/>
      <c r="BJ58" s="69"/>
      <c r="BK58" s="69"/>
      <c r="BL58" s="69"/>
      <c r="BM58" s="69"/>
      <c r="BN58" s="69"/>
      <c r="BO58" s="69"/>
      <c r="BP58" s="69"/>
      <c r="BQ58" s="69"/>
      <c r="BR58" s="69"/>
      <c r="BS58" s="69"/>
      <c r="BT58" s="69"/>
      <c r="BU58" s="69"/>
      <c r="BV58" s="69"/>
      <c r="BW58" s="69"/>
      <c r="BX58" s="69"/>
      <c r="BY58" s="69"/>
      <c r="BZ58" s="69"/>
      <c r="CA58" s="69"/>
      <c r="CB58" s="69"/>
      <c r="CC58" s="69"/>
    </row>
    <row r="59" spans="2:81" ht="15" customHeight="1" x14ac:dyDescent="0.25">
      <c r="B59" s="69"/>
      <c r="C59" s="464"/>
      <c r="D59" s="464"/>
      <c r="E59" s="465"/>
      <c r="F59" s="507"/>
      <c r="G59" s="508"/>
      <c r="H59" s="508"/>
      <c r="I59" s="508"/>
      <c r="J59" s="509"/>
      <c r="K59" s="62" t="str">
        <f>IF(AND('Mapa final'!$AL$57="Muy Baja",'Mapa final'!$AN$57="Leve"),CONCATENATE("R2C",'Mapa final'!$U$57),"")</f>
        <v/>
      </c>
      <c r="L59" s="63" t="str">
        <f>IF(AND('Mapa final'!$AL$58="Muy Baja",'Mapa final'!$AN$58="Leve"),CONCATENATE("R2C",'Mapa final'!$U$58),"")</f>
        <v/>
      </c>
      <c r="M59" s="63" t="str">
        <f>IF(AND('Mapa final'!$AL$59="Muy Baja",'Mapa final'!$AN$59="Leve"),CONCATENATE("R2C",'Mapa final'!$U$59),"")</f>
        <v/>
      </c>
      <c r="N59" s="63" t="str">
        <f>IF(AND('Mapa final'!$AL$60="Muy Baja",'Mapa final'!$AN$60="Leve"),CONCATENATE("R2C",'Mapa final'!$U$60),"")</f>
        <v/>
      </c>
      <c r="O59" s="63" t="str">
        <f>IF(AND('Mapa final'!$AL$61="Muy Baja",'Mapa final'!$AN$61="Leve"),CONCATENATE("R2C",'Mapa final'!$U$61),"")</f>
        <v/>
      </c>
      <c r="P59" s="64" t="str">
        <f>IF(AND('Mapa final'!$AL$62="Muy Baja",'Mapa final'!$AN$62="Leve"),CONCATENATE("R2C",'Mapa final'!$U$62),"")</f>
        <v/>
      </c>
      <c r="Q59" s="62" t="str">
        <f>IF(AND('Mapa final'!$AL$57="Muy Baja",'Mapa final'!$AN$57="Menor"),CONCATENATE("R2C",'Mapa final'!$U$57),"")</f>
        <v/>
      </c>
      <c r="R59" s="63" t="str">
        <f>IF(AND('Mapa final'!$AL$58="Muy Baja",'Mapa final'!$AN$58="Menor"),CONCATENATE("R2C",'Mapa final'!$U$58),"")</f>
        <v/>
      </c>
      <c r="S59" s="63" t="str">
        <f>IF(AND('Mapa final'!$AL$59="Muy Baja",'Mapa final'!$AN$59="Menor"),CONCATENATE("R2C",'Mapa final'!$U$59),"")</f>
        <v/>
      </c>
      <c r="T59" s="63" t="str">
        <f>IF(AND('Mapa final'!$AL$60="Muy Baja",'Mapa final'!$AN$60="Menor"),CONCATENATE("R2C",'Mapa final'!$U$60),"")</f>
        <v/>
      </c>
      <c r="U59" s="63" t="str">
        <f>IF(AND('Mapa final'!$AL$61="Muy Baja",'Mapa final'!$AN$61="Menor"),CONCATENATE("R2C",'Mapa final'!$U$61),"")</f>
        <v/>
      </c>
      <c r="V59" s="64" t="str">
        <f>IF(AND('Mapa final'!$AL$62="Muy Baja",'Mapa final'!$AN$62="Menor"),CONCATENATE("R2C",'Mapa final'!$U$62),"")</f>
        <v/>
      </c>
      <c r="W59" s="53" t="str">
        <f>IF(AND('Mapa final'!$AL$57="Muy Baja",'Mapa final'!$AN$57="Moderado"),CONCATENATE("R2C",'Mapa final'!$U$57),"")</f>
        <v/>
      </c>
      <c r="X59" s="54" t="str">
        <f>IF(AND('Mapa final'!$AL$58="Muy Baja",'Mapa final'!$AN$58="Moderado"),CONCATENATE("R2C",'Mapa final'!$U$58),"")</f>
        <v/>
      </c>
      <c r="Y59" s="54" t="str">
        <f>IF(AND('Mapa final'!$AL$59="Muy Baja",'Mapa final'!$AN$59="Moderado"),CONCATENATE("R2C",'Mapa final'!$U$59),"")</f>
        <v/>
      </c>
      <c r="Z59" s="54" t="str">
        <f>IF(AND('Mapa final'!$AL$60="Muy Baja",'Mapa final'!$AN$60="Moderado"),CONCATENATE("R2C",'Mapa final'!$U$60),"")</f>
        <v/>
      </c>
      <c r="AA59" s="54" t="str">
        <f>IF(AND('Mapa final'!$AL$61="Muy Baja",'Mapa final'!$AN$61="Moderado"),CONCATENATE("R2C",'Mapa final'!$U$61),"")</f>
        <v/>
      </c>
      <c r="AB59" s="55" t="str">
        <f>IF(AND('Mapa final'!$AL$62="Muy Baja",'Mapa final'!$AN$62="Moderado"),CONCATENATE("R2C",'Mapa final'!$U$62),"")</f>
        <v/>
      </c>
      <c r="AC59" s="38" t="str">
        <f>IF(AND('Mapa final'!$AL$57="Muy Baja",'Mapa final'!$AN$57="Mayor"),CONCATENATE("R2C",'Mapa final'!$U$57),"")</f>
        <v/>
      </c>
      <c r="AD59" s="39" t="str">
        <f>IF(AND('Mapa final'!$AL$58="Muy Baja",'Mapa final'!$AN$58="Mayor"),CONCATENATE("R2C",'Mapa final'!$U$58),"")</f>
        <v/>
      </c>
      <c r="AE59" s="39" t="str">
        <f>IF(AND('Mapa final'!$AL$59="Muy Baja",'Mapa final'!$AN$59="Mayor"),CONCATENATE("R2C",'Mapa final'!$U$59),"")</f>
        <v/>
      </c>
      <c r="AF59" s="39" t="str">
        <f>IF(AND('Mapa final'!$AL$60="Muy Baja",'Mapa final'!$AN$60="Mayor"),CONCATENATE("R2C",'Mapa final'!$U$60),"")</f>
        <v/>
      </c>
      <c r="AG59" s="39" t="str">
        <f>IF(AND('Mapa final'!$AL$61="Muy Baja",'Mapa final'!$AN$61="Mayor"),CONCATENATE("R2C",'Mapa final'!$U$61),"")</f>
        <v/>
      </c>
      <c r="AH59" s="40" t="str">
        <f>IF(AND('Mapa final'!$AL$62="Muy Baja",'Mapa final'!$AN$62="Mayor"),CONCATENATE("R2C",'Mapa final'!$U$62),"")</f>
        <v/>
      </c>
      <c r="AI59" s="41" t="str">
        <f>IF(AND('Mapa final'!$AL$57="Muy Baja",'Mapa final'!$AN$57="Catastrófico"),CONCATENATE("R2C",'Mapa final'!$U$57),"")</f>
        <v/>
      </c>
      <c r="AJ59" s="42" t="str">
        <f>IF(AND('Mapa final'!$AL$58="Muy Baja",'Mapa final'!$AN$58="Catastrófico"),CONCATENATE("R2C",'Mapa final'!$U$58),"")</f>
        <v/>
      </c>
      <c r="AK59" s="42" t="str">
        <f>IF(AND('Mapa final'!$AL$59="Muy Baja",'Mapa final'!$AN$59="Catastrófico"),CONCATENATE("R2C",'Mapa final'!$U$59),"")</f>
        <v/>
      </c>
      <c r="AL59" s="42" t="str">
        <f>IF(AND('Mapa final'!$AL$60="Muy Baja",'Mapa final'!$AN$60="Catastrófico"),CONCATENATE("R2C",'Mapa final'!$U$60),"")</f>
        <v/>
      </c>
      <c r="AM59" s="42" t="str">
        <f>IF(AND('Mapa final'!$AL$61="Muy Baja",'Mapa final'!$AN$61="Catastrófico"),CONCATENATE("R2C",'Mapa final'!$U$61),"")</f>
        <v/>
      </c>
      <c r="AN59" s="43" t="str">
        <f>IF(AND('Mapa final'!$AL$62="Muy Baja",'Mapa final'!$AN$62="Catastrófico"),CONCATENATE("R2C",'Mapa final'!$U$62),"")</f>
        <v/>
      </c>
      <c r="AO59" s="69"/>
      <c r="AP59" s="69"/>
      <c r="AQ59" s="69"/>
      <c r="AR59" s="69"/>
      <c r="AS59" s="69"/>
      <c r="AT59" s="69"/>
      <c r="AU59" s="69"/>
      <c r="AV59" s="69"/>
      <c r="AW59" s="69"/>
      <c r="AX59" s="69"/>
      <c r="AY59" s="69"/>
      <c r="AZ59" s="69"/>
      <c r="BA59" s="69"/>
      <c r="BB59" s="69"/>
      <c r="BC59" s="69"/>
      <c r="BD59" s="69"/>
      <c r="BE59" s="69"/>
      <c r="BF59" s="69"/>
      <c r="BG59" s="69"/>
      <c r="BH59" s="69"/>
      <c r="BI59" s="69"/>
      <c r="BJ59" s="69"/>
      <c r="BK59" s="69"/>
      <c r="BL59" s="69"/>
      <c r="BM59" s="69"/>
      <c r="BN59" s="69"/>
      <c r="BO59" s="69"/>
      <c r="BP59" s="69"/>
      <c r="BQ59" s="69"/>
      <c r="BR59" s="69"/>
      <c r="BS59" s="69"/>
      <c r="BT59" s="69"/>
      <c r="BU59" s="69"/>
      <c r="BV59" s="69"/>
      <c r="BW59" s="69"/>
      <c r="BX59" s="69"/>
      <c r="BY59" s="69"/>
      <c r="BZ59" s="69"/>
      <c r="CA59" s="69"/>
      <c r="CB59" s="69"/>
      <c r="CC59" s="69"/>
    </row>
    <row r="60" spans="2:81" ht="15" customHeight="1" x14ac:dyDescent="0.25">
      <c r="B60" s="69"/>
      <c r="C60" s="464"/>
      <c r="D60" s="464"/>
      <c r="E60" s="465"/>
      <c r="F60" s="507"/>
      <c r="G60" s="508"/>
      <c r="H60" s="508"/>
      <c r="I60" s="508"/>
      <c r="J60" s="509"/>
      <c r="K60" s="62" t="str">
        <f>IF(AND('Mapa final'!$AL$63="Muy Baja",'Mapa final'!$AN$63="Leve"),CONCATENATE("R2C",'Mapa final'!$U$63),"")</f>
        <v/>
      </c>
      <c r="L60" s="63" t="str">
        <f>IF(AND('Mapa final'!$AL$64="Muy Baja",'Mapa final'!$AN$64="Leve"),CONCATENATE("R2C",'Mapa final'!$U$64),"")</f>
        <v/>
      </c>
      <c r="M60" s="63" t="str">
        <f>IF(AND('Mapa final'!$AL$65="Muy Baja",'Mapa final'!$AN$65="Leve"),CONCATENATE("R2C",'Mapa final'!$U$65),"")</f>
        <v/>
      </c>
      <c r="N60" s="63" t="str">
        <f>IF(AND('Mapa final'!$AL$66="Muy Baja",'Mapa final'!$AN$66="Leve"),CONCATENATE("R2C",'Mapa final'!$U$66),"")</f>
        <v/>
      </c>
      <c r="O60" s="63" t="str">
        <f>IF(AND('Mapa final'!$AL$67="Muy Baja",'Mapa final'!$AN$67="Leve"),CONCATENATE("R2C",'Mapa final'!$U$67),"")</f>
        <v/>
      </c>
      <c r="P60" s="64" t="str">
        <f>IF(AND('Mapa final'!$AL$68="Muy Baja",'Mapa final'!$AN$68="Leve"),CONCATENATE("R2C",'Mapa final'!$U$68),"")</f>
        <v/>
      </c>
      <c r="Q60" s="62" t="str">
        <f>IF(AND('Mapa final'!$AL$63="Muy Baja",'Mapa final'!$AN$63="Menor"),CONCATENATE("R2C",'Mapa final'!$U$63),"")</f>
        <v/>
      </c>
      <c r="R60" s="63" t="str">
        <f>IF(AND('Mapa final'!$AL$64="Muy Baja",'Mapa final'!$AN$64="Menor"),CONCATENATE("R2C",'Mapa final'!$U$64),"")</f>
        <v/>
      </c>
      <c r="S60" s="63" t="str">
        <f>IF(AND('Mapa final'!$AL$65="Muy Baja",'Mapa final'!$AN$65="Menor"),CONCATENATE("R2C",'Mapa final'!$U$65),"")</f>
        <v/>
      </c>
      <c r="T60" s="63" t="str">
        <f>IF(AND('Mapa final'!$AL$66="Muy Baja",'Mapa final'!$AN$66="Menor"),CONCATENATE("R2C",'Mapa final'!$U$66),"")</f>
        <v/>
      </c>
      <c r="U60" s="63" t="str">
        <f>IF(AND('Mapa final'!$AL$67="Muy Baja",'Mapa final'!$AN$67="Menor"),CONCATENATE("R2C",'Mapa final'!$U$67),"")</f>
        <v/>
      </c>
      <c r="V60" s="64" t="str">
        <f>IF(AND('Mapa final'!$AL$68="Muy Baja",'Mapa final'!$AN$68="Menor"),CONCATENATE("R2C",'Mapa final'!$U$68),"")</f>
        <v/>
      </c>
      <c r="W60" s="53" t="str">
        <f>IF(AND('Mapa final'!$AL$63="Muy Baja",'Mapa final'!$AN$63="Moderado"),CONCATENATE("R2C",'Mapa final'!$U$63),"")</f>
        <v/>
      </c>
      <c r="X60" s="54" t="str">
        <f>IF(AND('Mapa final'!$AL$64="Muy Baja",'Mapa final'!$AN$64="Moderado"),CONCATENATE("R2C",'Mapa final'!$U$64),"")</f>
        <v/>
      </c>
      <c r="Y60" s="54" t="str">
        <f>IF(AND('Mapa final'!$AL$65="Muy Baja",'Mapa final'!$AN$65="Moderado"),CONCATENATE("R2C",'Mapa final'!$U$65),"")</f>
        <v/>
      </c>
      <c r="Z60" s="54" t="str">
        <f>IF(AND('Mapa final'!$AL$66="Muy Baja",'Mapa final'!$AN$66="Moderado"),CONCATENATE("R2C",'Mapa final'!$U$66),"")</f>
        <v/>
      </c>
      <c r="AA60" s="54" t="str">
        <f>IF(AND('Mapa final'!$AL$67="Muy Baja",'Mapa final'!$AN$67="Moderado"),CONCATENATE("R2C",'Mapa final'!$U$67),"")</f>
        <v/>
      </c>
      <c r="AB60" s="55" t="str">
        <f>IF(AND('Mapa final'!$AL$68="Muy Baja",'Mapa final'!$AN$68="Moderado"),CONCATENATE("R2C",'Mapa final'!$U$68),"")</f>
        <v/>
      </c>
      <c r="AC60" s="38" t="str">
        <f>IF(AND('Mapa final'!$AL$63="Muy Baja",'Mapa final'!$AN$63="Mayor"),CONCATENATE("R2C",'Mapa final'!$U$63),"")</f>
        <v/>
      </c>
      <c r="AD60" s="39" t="str">
        <f>IF(AND('Mapa final'!$AL$64="Muy Baja",'Mapa final'!$AN$64="Mayor"),CONCATENATE("R2C",'Mapa final'!$U$64),"")</f>
        <v/>
      </c>
      <c r="AE60" s="39" t="str">
        <f>IF(AND('Mapa final'!$AL$65="Muy Baja",'Mapa final'!$AN$65="Mayor"),CONCATENATE("R2C",'Mapa final'!$U$65),"")</f>
        <v/>
      </c>
      <c r="AF60" s="39" t="str">
        <f>IF(AND('Mapa final'!$AL$66="Muy Baja",'Mapa final'!$AN$66="Mayor"),CONCATENATE("R2C",'Mapa final'!$U$66),"")</f>
        <v/>
      </c>
      <c r="AG60" s="39" t="str">
        <f>IF(AND('Mapa final'!$AL$67="Muy Baja",'Mapa final'!$AN$67="Mayor"),CONCATENATE("R2C",'Mapa final'!$U$67),"")</f>
        <v/>
      </c>
      <c r="AH60" s="40" t="str">
        <f>IF(AND('Mapa final'!$AL$68="Muy Baja",'Mapa final'!$AN$68="Mayor"),CONCATENATE("R2C",'Mapa final'!$U$68),"")</f>
        <v/>
      </c>
      <c r="AI60" s="41" t="str">
        <f>IF(AND('Mapa final'!$AL$63="Muy Baja",'Mapa final'!$AN$63="Catastrófico"),CONCATENATE("R2C",'Mapa final'!$U$63),"")</f>
        <v/>
      </c>
      <c r="AJ60" s="42" t="str">
        <f>IF(AND('Mapa final'!$AL$64="Muy Baja",'Mapa final'!$AN$64="Catastrófico"),CONCATENATE("R2C",'Mapa final'!$U$64),"")</f>
        <v/>
      </c>
      <c r="AK60" s="42" t="str">
        <f>IF(AND('Mapa final'!$AL$65="Muy Baja",'Mapa final'!$AN$65="Catastrófico"),CONCATENATE("R2C",'Mapa final'!$U$65),"")</f>
        <v/>
      </c>
      <c r="AL60" s="42" t="str">
        <f>IF(AND('Mapa final'!$AL$66="Muy Baja",'Mapa final'!$AN$66="Catastrófico"),CONCATENATE("R2C",'Mapa final'!$U$66),"")</f>
        <v/>
      </c>
      <c r="AM60" s="42" t="str">
        <f>IF(AND('Mapa final'!$AL$67="Muy Baja",'Mapa final'!$AN$67="Catastrófico"),CONCATENATE("R2C",'Mapa final'!$U$67),"")</f>
        <v/>
      </c>
      <c r="AN60" s="43" t="str">
        <f>IF(AND('Mapa final'!$AL$68="Muy Baja",'Mapa final'!$AN$68="Catastrófico"),CONCATENATE("R2C",'Mapa final'!$U$68),"")</f>
        <v/>
      </c>
      <c r="AO60" s="69"/>
      <c r="AP60" s="69"/>
      <c r="AQ60" s="69"/>
      <c r="AR60" s="69"/>
      <c r="AS60" s="69"/>
      <c r="AT60" s="69"/>
      <c r="AU60" s="69"/>
      <c r="AV60" s="69"/>
      <c r="AW60" s="69"/>
      <c r="AX60" s="69"/>
      <c r="AY60" s="69"/>
      <c r="AZ60" s="69"/>
      <c r="BA60" s="69"/>
      <c r="BB60" s="69"/>
      <c r="BC60" s="69"/>
      <c r="BD60" s="69"/>
      <c r="BE60" s="69"/>
      <c r="BF60" s="69"/>
      <c r="BG60" s="69"/>
      <c r="BH60" s="69"/>
      <c r="BI60" s="69"/>
      <c r="BJ60" s="69"/>
      <c r="BK60" s="69"/>
      <c r="BL60" s="69"/>
      <c r="BM60" s="69"/>
      <c r="BN60" s="69"/>
      <c r="BO60" s="69"/>
      <c r="BP60" s="69"/>
      <c r="BQ60" s="69"/>
      <c r="BR60" s="69"/>
      <c r="BS60" s="69"/>
      <c r="BT60" s="69"/>
      <c r="BU60" s="69"/>
      <c r="BV60" s="69"/>
      <c r="BW60" s="69"/>
      <c r="BX60" s="69"/>
      <c r="BY60" s="69"/>
      <c r="BZ60" s="69"/>
      <c r="CA60" s="69"/>
      <c r="CB60" s="69"/>
      <c r="CC60" s="69"/>
    </row>
    <row r="61" spans="2:81" ht="15.75" customHeight="1" thickBot="1" x14ac:dyDescent="0.3">
      <c r="B61" s="69"/>
      <c r="C61" s="464"/>
      <c r="D61" s="464"/>
      <c r="E61" s="465"/>
      <c r="F61" s="510"/>
      <c r="G61" s="511"/>
      <c r="H61" s="511"/>
      <c r="I61" s="511"/>
      <c r="J61" s="512"/>
      <c r="K61" s="65" t="str">
        <f>IF(AND('Mapa final'!$AL$69="Muy Baja",'Mapa final'!$AN$69="Leve"),CONCATENATE("R2C",'Mapa final'!$U$69),"")</f>
        <v/>
      </c>
      <c r="L61" s="66" t="str">
        <f>IF(AND('Mapa final'!$AL$70="Muy Baja",'Mapa final'!$AN$70="Leve"),CONCATENATE("R2C",'Mapa final'!$U$70),"")</f>
        <v/>
      </c>
      <c r="M61" s="66" t="str">
        <f>IF(AND('Mapa final'!$AL$71="Muy Baja",'Mapa final'!$AN$71="Leve"),CONCATENATE("R2C",'Mapa final'!$U$71),"")</f>
        <v/>
      </c>
      <c r="N61" s="66" t="str">
        <f>IF(AND('Mapa final'!$AL$72="Muy Baja",'Mapa final'!$AN$72="Leve"),CONCATENATE("R2C",'Mapa final'!$U$72),"")</f>
        <v/>
      </c>
      <c r="O61" s="66" t="str">
        <f>IF(AND('Mapa final'!$AL$74="Muy Baja",'Mapa final'!$AN$74="Leve"),CONCATENATE("R2C",'Mapa final'!$U$74),"")</f>
        <v/>
      </c>
      <c r="P61" s="67" t="str">
        <f>IF(AND('Mapa final'!$AL$75="Muy Baja",'Mapa final'!$AN$75="Leve"),CONCATENATE("R2C",'Mapa final'!$U$75),"")</f>
        <v/>
      </c>
      <c r="Q61" s="65" t="str">
        <f>IF(AND('Mapa final'!$AL$69="Muy Baja",'Mapa final'!$AN$69="Menor"),CONCATENATE("R2C",'Mapa final'!$U$69),"")</f>
        <v/>
      </c>
      <c r="R61" s="66" t="str">
        <f>IF(AND('Mapa final'!$AL$70="Muy Baja",'Mapa final'!$AN$70="Menor"),CONCATENATE("R2C",'Mapa final'!$U$70),"")</f>
        <v/>
      </c>
      <c r="S61" s="66" t="str">
        <f>IF(AND('Mapa final'!$AL$71="Muy Baja",'Mapa final'!$AN$71="Menor"),CONCATENATE("R2C",'Mapa final'!$U$71),"")</f>
        <v/>
      </c>
      <c r="T61" s="66" t="str">
        <f>IF(AND('Mapa final'!$AL$72="Muy Baja",'Mapa final'!$AN$72="Menor"),CONCATENATE("R2C",'Mapa final'!$U$72),"")</f>
        <v/>
      </c>
      <c r="U61" s="66" t="str">
        <f>IF(AND('Mapa final'!$AL$74="Muy Baja",'Mapa final'!$AN$74="Menor"),CONCATENATE("R2C",'Mapa final'!$U$74),"")</f>
        <v/>
      </c>
      <c r="V61" s="67" t="str">
        <f>IF(AND('Mapa final'!$AL$75="Muy Baja",'Mapa final'!$AN$75="Menor"),CONCATENATE("R2C",'Mapa final'!$U$75),"")</f>
        <v/>
      </c>
      <c r="W61" s="56" t="str">
        <f>IF(AND('Mapa final'!$AL$69="Muy Baja",'Mapa final'!$AN$69="Moderado"),CONCATENATE("R2C",'Mapa final'!$U$69),"")</f>
        <v/>
      </c>
      <c r="X61" s="57" t="str">
        <f>IF(AND('Mapa final'!$AL$70="Muy Baja",'Mapa final'!$AN$70="Moderado"),CONCATENATE("R2C",'Mapa final'!$U$70),"")</f>
        <v/>
      </c>
      <c r="Y61" s="57" t="str">
        <f>IF(AND('Mapa final'!$AL$71="Muy Baja",'Mapa final'!$AN$71="Moderado"),CONCATENATE("R2C",'Mapa final'!$U$71),"")</f>
        <v/>
      </c>
      <c r="Z61" s="57" t="str">
        <f>IF(AND('Mapa final'!$AL$72="Muy Baja",'Mapa final'!$AN$72="Moderado"),CONCATENATE("R2C",'Mapa final'!$U$72),"")</f>
        <v/>
      </c>
      <c r="AA61" s="57" t="str">
        <f>IF(AND('Mapa final'!$AL$74="Muy Baja",'Mapa final'!$AN$74="Moderado"),CONCATENATE("R2C",'Mapa final'!$U$74),"")</f>
        <v/>
      </c>
      <c r="AB61" s="58" t="str">
        <f>IF(AND('Mapa final'!$AL$75="Muy Baja",'Mapa final'!$AN$75="Moderado"),CONCATENATE("R2C",'Mapa final'!$U$75),"")</f>
        <v/>
      </c>
      <c r="AC61" s="44" t="str">
        <f>IF(AND('Mapa final'!$AL$69="Muy Baja",'Mapa final'!$AN$69="Mayor"),CONCATENATE("R2C",'Mapa final'!$U$69),"")</f>
        <v/>
      </c>
      <c r="AD61" s="45" t="str">
        <f>IF(AND('Mapa final'!$AL$70="Muy Baja",'Mapa final'!$AN$70="Mayor"),CONCATENATE("R2C",'Mapa final'!$U$70),"")</f>
        <v/>
      </c>
      <c r="AE61" s="45" t="str">
        <f>IF(AND('Mapa final'!$AL$71="Muy Baja",'Mapa final'!$AN$71="Mayor"),CONCATENATE("R2C",'Mapa final'!$U$71),"")</f>
        <v/>
      </c>
      <c r="AF61" s="45" t="str">
        <f>IF(AND('Mapa final'!$AL$72="Muy Baja",'Mapa final'!$AN$72="Mayor"),CONCATENATE("R2C",'Mapa final'!$U$72),"")</f>
        <v/>
      </c>
      <c r="AG61" s="45" t="str">
        <f>IF(AND('Mapa final'!$AL$74="Muy Baja",'Mapa final'!$AN$74="Mayor"),CONCATENATE("R2C",'Mapa final'!$U$74),"")</f>
        <v/>
      </c>
      <c r="AH61" s="46" t="str">
        <f>IF(AND('Mapa final'!$AL$75="Muy Baja",'Mapa final'!$AN$75="Mayor"),CONCATENATE("R2C",'Mapa final'!$U$75),"")</f>
        <v/>
      </c>
      <c r="AI61" s="47" t="str">
        <f>IF(AND('Mapa final'!$AL$69="Muy Baja",'Mapa final'!$AN$69="Catastrófico"),CONCATENATE("R2C",'Mapa final'!$U$69),"")</f>
        <v/>
      </c>
      <c r="AJ61" s="48" t="str">
        <f>IF(AND('Mapa final'!$AL$70="Muy Baja",'Mapa final'!$AN$70="Catastrófico"),CONCATENATE("R2C",'Mapa final'!$U$70),"")</f>
        <v/>
      </c>
      <c r="AK61" s="48" t="str">
        <f>IF(AND('Mapa final'!$AL$71="Muy Baja",'Mapa final'!$AN$71="Catastrófico"),CONCATENATE("R2C",'Mapa final'!$U$71),"")</f>
        <v/>
      </c>
      <c r="AL61" s="48" t="str">
        <f>IF(AND('Mapa final'!$AL$72="Muy Baja",'Mapa final'!$AN$72="Catastrófico"),CONCATENATE("R2C",'Mapa final'!$U$72),"")</f>
        <v/>
      </c>
      <c r="AM61" s="48" t="str">
        <f>IF(AND('Mapa final'!$AL$74="Muy Baja",'Mapa final'!$AN$74="Catastrófico"),CONCATENATE("R2C",'Mapa final'!$U$74),"")</f>
        <v/>
      </c>
      <c r="AN61" s="49" t="str">
        <f>IF(AND('Mapa final'!$AL$75="Muy Baja",'Mapa final'!$AN$75="Catastrófico"),CONCATENATE("R2C",'Mapa final'!$U$75),"")</f>
        <v/>
      </c>
      <c r="AO61" s="69"/>
      <c r="AP61" s="69"/>
      <c r="AQ61" s="69"/>
      <c r="AR61" s="69"/>
      <c r="AS61" s="69"/>
      <c r="AT61" s="69"/>
      <c r="AU61" s="69"/>
      <c r="AV61" s="69"/>
      <c r="AW61" s="69"/>
      <c r="AX61" s="69"/>
      <c r="AY61" s="69"/>
      <c r="AZ61" s="69"/>
      <c r="BA61" s="69"/>
      <c r="BB61" s="69"/>
      <c r="BC61" s="69"/>
      <c r="BD61" s="69"/>
      <c r="BE61" s="69"/>
      <c r="BF61" s="69"/>
      <c r="BG61" s="69"/>
      <c r="BH61" s="69"/>
      <c r="BI61" s="69"/>
      <c r="BJ61" s="69"/>
      <c r="BK61" s="69"/>
      <c r="BL61" s="69"/>
      <c r="BM61" s="69"/>
      <c r="BN61" s="69"/>
      <c r="BO61" s="69"/>
      <c r="BP61" s="69"/>
      <c r="BQ61" s="69"/>
      <c r="BR61" s="69"/>
      <c r="BS61" s="69"/>
      <c r="BT61" s="69"/>
      <c r="BU61" s="69"/>
      <c r="BV61" s="69"/>
      <c r="BW61" s="69"/>
      <c r="BX61" s="69"/>
      <c r="BY61" s="69"/>
      <c r="BZ61" s="69"/>
      <c r="CA61" s="69"/>
      <c r="CB61" s="69"/>
      <c r="CC61" s="69"/>
    </row>
    <row r="62" spans="2:81" x14ac:dyDescent="0.25">
      <c r="B62" s="69"/>
      <c r="C62" s="69"/>
      <c r="D62" s="69"/>
      <c r="E62" s="69"/>
      <c r="F62" s="69"/>
      <c r="G62" s="69"/>
      <c r="H62" s="69"/>
      <c r="I62" s="69"/>
      <c r="J62" s="69"/>
      <c r="K62" s="504" t="s">
        <v>287</v>
      </c>
      <c r="L62" s="505"/>
      <c r="M62" s="505"/>
      <c r="N62" s="505"/>
      <c r="O62" s="505"/>
      <c r="P62" s="506"/>
      <c r="Q62" s="504" t="s">
        <v>288</v>
      </c>
      <c r="R62" s="505"/>
      <c r="S62" s="505"/>
      <c r="T62" s="505"/>
      <c r="U62" s="505"/>
      <c r="V62" s="506"/>
      <c r="W62" s="504" t="s">
        <v>289</v>
      </c>
      <c r="X62" s="505"/>
      <c r="Y62" s="505"/>
      <c r="Z62" s="505"/>
      <c r="AA62" s="505"/>
      <c r="AB62" s="506"/>
      <c r="AC62" s="504" t="s">
        <v>290</v>
      </c>
      <c r="AD62" s="513"/>
      <c r="AE62" s="505"/>
      <c r="AF62" s="505"/>
      <c r="AG62" s="505"/>
      <c r="AH62" s="506"/>
      <c r="AI62" s="504" t="s">
        <v>291</v>
      </c>
      <c r="AJ62" s="505"/>
      <c r="AK62" s="505"/>
      <c r="AL62" s="505"/>
      <c r="AM62" s="505"/>
      <c r="AN62" s="506"/>
      <c r="AO62" s="69"/>
      <c r="AP62" s="69"/>
      <c r="AQ62" s="69"/>
      <c r="AR62" s="69"/>
      <c r="AS62" s="69"/>
      <c r="AT62" s="69"/>
      <c r="AU62" s="69"/>
      <c r="AV62" s="69"/>
      <c r="AW62" s="69"/>
      <c r="AX62" s="69"/>
      <c r="AY62" s="69"/>
      <c r="AZ62" s="69"/>
      <c r="BA62" s="69"/>
      <c r="BB62" s="69"/>
      <c r="BC62" s="69"/>
      <c r="BD62" s="69"/>
      <c r="BE62" s="69"/>
      <c r="BF62" s="69"/>
      <c r="BG62" s="69"/>
      <c r="BH62" s="69"/>
      <c r="BI62" s="69"/>
      <c r="BJ62" s="69"/>
      <c r="BK62" s="69"/>
      <c r="BL62" s="69"/>
      <c r="BM62" s="69"/>
      <c r="BN62" s="69"/>
      <c r="BO62" s="69"/>
      <c r="BP62" s="69"/>
      <c r="BQ62" s="69"/>
      <c r="BR62" s="69"/>
      <c r="BS62" s="69"/>
      <c r="BT62" s="69"/>
      <c r="BU62" s="69"/>
      <c r="BV62" s="69"/>
      <c r="BW62" s="69"/>
      <c r="BX62" s="69"/>
      <c r="BY62" s="69"/>
      <c r="BZ62" s="69"/>
      <c r="CA62" s="69"/>
      <c r="CB62" s="69"/>
      <c r="CC62" s="69"/>
    </row>
    <row r="63" spans="2:81" x14ac:dyDescent="0.25">
      <c r="B63" s="69"/>
      <c r="C63" s="69"/>
      <c r="D63" s="69"/>
      <c r="E63" s="69"/>
      <c r="F63" s="69"/>
      <c r="G63" s="69"/>
      <c r="H63" s="69"/>
      <c r="I63" s="69"/>
      <c r="J63" s="69"/>
      <c r="K63" s="507"/>
      <c r="L63" s="508"/>
      <c r="M63" s="508"/>
      <c r="N63" s="508"/>
      <c r="O63" s="508"/>
      <c r="P63" s="509"/>
      <c r="Q63" s="507"/>
      <c r="R63" s="508"/>
      <c r="S63" s="508"/>
      <c r="T63" s="508"/>
      <c r="U63" s="508"/>
      <c r="V63" s="509"/>
      <c r="W63" s="507"/>
      <c r="X63" s="508"/>
      <c r="Y63" s="508"/>
      <c r="Z63" s="508"/>
      <c r="AA63" s="508"/>
      <c r="AB63" s="509"/>
      <c r="AC63" s="507"/>
      <c r="AD63" s="508"/>
      <c r="AE63" s="508"/>
      <c r="AF63" s="508"/>
      <c r="AG63" s="508"/>
      <c r="AH63" s="509"/>
      <c r="AI63" s="507"/>
      <c r="AJ63" s="508"/>
      <c r="AK63" s="508"/>
      <c r="AL63" s="508"/>
      <c r="AM63" s="508"/>
      <c r="AN63" s="509"/>
      <c r="AO63" s="69"/>
      <c r="AP63" s="69"/>
      <c r="AQ63" s="69"/>
      <c r="AR63" s="69"/>
      <c r="AS63" s="69"/>
      <c r="AT63" s="69"/>
      <c r="AU63" s="69"/>
      <c r="AV63" s="69"/>
      <c r="AW63" s="69"/>
      <c r="AX63" s="69"/>
      <c r="AY63" s="69"/>
      <c r="AZ63" s="69"/>
      <c r="BA63" s="69"/>
      <c r="BB63" s="69"/>
      <c r="BC63" s="69"/>
      <c r="BD63" s="69"/>
      <c r="BE63" s="69"/>
      <c r="BF63" s="69"/>
      <c r="BG63" s="69"/>
      <c r="BH63" s="69"/>
      <c r="BI63" s="69"/>
      <c r="BJ63" s="69"/>
      <c r="BK63" s="69"/>
      <c r="BL63" s="69"/>
      <c r="BM63" s="69"/>
      <c r="BN63" s="69"/>
      <c r="BO63" s="69"/>
      <c r="BP63" s="69"/>
      <c r="BQ63" s="69"/>
      <c r="BR63" s="69"/>
      <c r="BS63" s="69"/>
      <c r="BT63" s="69"/>
      <c r="BU63" s="69"/>
      <c r="BV63" s="69"/>
      <c r="BW63" s="69"/>
      <c r="BX63" s="69"/>
      <c r="BY63" s="69"/>
      <c r="BZ63" s="69"/>
      <c r="CA63" s="69"/>
      <c r="CB63" s="69"/>
      <c r="CC63" s="69"/>
    </row>
    <row r="64" spans="2:81" x14ac:dyDescent="0.25">
      <c r="B64" s="69"/>
      <c r="C64" s="69"/>
      <c r="D64" s="69"/>
      <c r="E64" s="69"/>
      <c r="F64" s="69"/>
      <c r="G64" s="69"/>
      <c r="H64" s="69"/>
      <c r="I64" s="69"/>
      <c r="J64" s="69"/>
      <c r="K64" s="507"/>
      <c r="L64" s="508"/>
      <c r="M64" s="508"/>
      <c r="N64" s="508"/>
      <c r="O64" s="508"/>
      <c r="P64" s="509"/>
      <c r="Q64" s="507"/>
      <c r="R64" s="508"/>
      <c r="S64" s="508"/>
      <c r="T64" s="508"/>
      <c r="U64" s="508"/>
      <c r="V64" s="509"/>
      <c r="W64" s="507"/>
      <c r="X64" s="508"/>
      <c r="Y64" s="508"/>
      <c r="Z64" s="508"/>
      <c r="AA64" s="508"/>
      <c r="AB64" s="509"/>
      <c r="AC64" s="507"/>
      <c r="AD64" s="508"/>
      <c r="AE64" s="508"/>
      <c r="AF64" s="508"/>
      <c r="AG64" s="508"/>
      <c r="AH64" s="509"/>
      <c r="AI64" s="507"/>
      <c r="AJ64" s="508"/>
      <c r="AK64" s="508"/>
      <c r="AL64" s="508"/>
      <c r="AM64" s="508"/>
      <c r="AN64" s="509"/>
      <c r="AO64" s="69"/>
      <c r="AP64" s="69"/>
      <c r="AQ64" s="69"/>
      <c r="AR64" s="69"/>
      <c r="AS64" s="69"/>
      <c r="AT64" s="69"/>
      <c r="AU64" s="69"/>
      <c r="AV64" s="69"/>
      <c r="AW64" s="69"/>
      <c r="AX64" s="69"/>
      <c r="AY64" s="69"/>
      <c r="AZ64" s="69"/>
      <c r="BA64" s="69"/>
      <c r="BB64" s="69"/>
      <c r="BC64" s="69"/>
      <c r="BD64" s="69"/>
      <c r="BE64" s="69"/>
      <c r="BF64" s="69"/>
      <c r="BG64" s="69"/>
      <c r="BH64" s="69"/>
      <c r="BI64" s="69"/>
      <c r="BJ64" s="69"/>
      <c r="BK64" s="69"/>
      <c r="BL64" s="69"/>
      <c r="BM64" s="69"/>
      <c r="BN64" s="69"/>
      <c r="BO64" s="69"/>
      <c r="BP64" s="69"/>
      <c r="BQ64" s="69"/>
      <c r="BR64" s="69"/>
      <c r="BS64" s="69"/>
      <c r="BT64" s="69"/>
      <c r="BU64" s="69"/>
      <c r="BV64" s="69"/>
      <c r="BW64" s="69"/>
      <c r="BX64" s="69"/>
      <c r="BY64" s="69"/>
      <c r="BZ64" s="69"/>
      <c r="CA64" s="69"/>
      <c r="CB64" s="69"/>
      <c r="CC64" s="69"/>
    </row>
    <row r="65" spans="2:81" x14ac:dyDescent="0.25">
      <c r="B65" s="69"/>
      <c r="C65" s="69"/>
      <c r="D65" s="69"/>
      <c r="E65" s="69"/>
      <c r="F65" s="69"/>
      <c r="G65" s="69"/>
      <c r="H65" s="69"/>
      <c r="I65" s="69"/>
      <c r="J65" s="69"/>
      <c r="K65" s="507"/>
      <c r="L65" s="508"/>
      <c r="M65" s="508"/>
      <c r="N65" s="508"/>
      <c r="O65" s="508"/>
      <c r="P65" s="509"/>
      <c r="Q65" s="507"/>
      <c r="R65" s="508"/>
      <c r="S65" s="508"/>
      <c r="T65" s="508"/>
      <c r="U65" s="508"/>
      <c r="V65" s="509"/>
      <c r="W65" s="507"/>
      <c r="X65" s="508"/>
      <c r="Y65" s="508"/>
      <c r="Z65" s="508"/>
      <c r="AA65" s="508"/>
      <c r="AB65" s="509"/>
      <c r="AC65" s="507"/>
      <c r="AD65" s="508"/>
      <c r="AE65" s="508"/>
      <c r="AF65" s="508"/>
      <c r="AG65" s="508"/>
      <c r="AH65" s="509"/>
      <c r="AI65" s="507"/>
      <c r="AJ65" s="508"/>
      <c r="AK65" s="508"/>
      <c r="AL65" s="508"/>
      <c r="AM65" s="508"/>
      <c r="AN65" s="509"/>
      <c r="AO65" s="69"/>
      <c r="AP65" s="69"/>
      <c r="AQ65" s="69"/>
      <c r="AR65" s="69"/>
      <c r="AS65" s="69"/>
      <c r="AT65" s="69"/>
      <c r="AU65" s="69"/>
      <c r="AV65" s="69"/>
      <c r="AW65" s="69"/>
      <c r="AX65" s="69"/>
      <c r="AY65" s="69"/>
      <c r="AZ65" s="69"/>
      <c r="BA65" s="69"/>
      <c r="BB65" s="69"/>
      <c r="BC65" s="69"/>
      <c r="BD65" s="69"/>
      <c r="BE65" s="69"/>
      <c r="BF65" s="69"/>
      <c r="BG65" s="69"/>
      <c r="BH65" s="69"/>
      <c r="BI65" s="69"/>
      <c r="BJ65" s="69"/>
      <c r="BK65" s="69"/>
      <c r="BL65" s="69"/>
      <c r="BM65" s="69"/>
      <c r="BN65" s="69"/>
      <c r="BO65" s="69"/>
      <c r="BP65" s="69"/>
      <c r="BQ65" s="69"/>
      <c r="BR65" s="69"/>
      <c r="BS65" s="69"/>
      <c r="BT65" s="69"/>
      <c r="BU65" s="69"/>
      <c r="BV65" s="69"/>
      <c r="BW65" s="69"/>
      <c r="BX65" s="69"/>
      <c r="BY65" s="69"/>
      <c r="BZ65" s="69"/>
      <c r="CA65" s="69"/>
      <c r="CB65" s="69"/>
      <c r="CC65" s="69"/>
    </row>
    <row r="66" spans="2:81" x14ac:dyDescent="0.25">
      <c r="B66" s="69"/>
      <c r="C66" s="69"/>
      <c r="D66" s="69"/>
      <c r="E66" s="69"/>
      <c r="F66" s="69"/>
      <c r="G66" s="69"/>
      <c r="H66" s="69"/>
      <c r="I66" s="69"/>
      <c r="J66" s="69"/>
      <c r="K66" s="507"/>
      <c r="L66" s="508"/>
      <c r="M66" s="508"/>
      <c r="N66" s="508"/>
      <c r="O66" s="508"/>
      <c r="P66" s="509"/>
      <c r="Q66" s="507"/>
      <c r="R66" s="508"/>
      <c r="S66" s="508"/>
      <c r="T66" s="508"/>
      <c r="U66" s="508"/>
      <c r="V66" s="509"/>
      <c r="W66" s="507"/>
      <c r="X66" s="508"/>
      <c r="Y66" s="508"/>
      <c r="Z66" s="508"/>
      <c r="AA66" s="508"/>
      <c r="AB66" s="509"/>
      <c r="AC66" s="507"/>
      <c r="AD66" s="508"/>
      <c r="AE66" s="508"/>
      <c r="AF66" s="508"/>
      <c r="AG66" s="508"/>
      <c r="AH66" s="509"/>
      <c r="AI66" s="507"/>
      <c r="AJ66" s="508"/>
      <c r="AK66" s="508"/>
      <c r="AL66" s="508"/>
      <c r="AM66" s="508"/>
      <c r="AN66" s="509"/>
      <c r="AO66" s="69"/>
      <c r="AP66" s="69"/>
      <c r="AQ66" s="69"/>
      <c r="AR66" s="69"/>
      <c r="AS66" s="69"/>
      <c r="AT66" s="69"/>
      <c r="AU66" s="69"/>
      <c r="AV66" s="69"/>
      <c r="AW66" s="69"/>
      <c r="AX66" s="69"/>
      <c r="AY66" s="69"/>
      <c r="AZ66" s="69"/>
      <c r="BA66" s="69"/>
      <c r="BB66" s="69"/>
      <c r="BC66" s="69"/>
      <c r="BD66" s="69"/>
      <c r="BE66" s="69"/>
      <c r="BF66" s="69"/>
      <c r="BG66" s="69"/>
      <c r="BH66" s="69"/>
      <c r="BI66" s="69"/>
      <c r="BJ66" s="69"/>
      <c r="BK66" s="69"/>
      <c r="BL66" s="69"/>
      <c r="BM66" s="69"/>
      <c r="BN66" s="69"/>
      <c r="BO66" s="69"/>
      <c r="BP66" s="69"/>
      <c r="BQ66" s="69"/>
      <c r="BR66" s="69"/>
      <c r="BS66" s="69"/>
      <c r="BT66" s="69"/>
      <c r="BU66" s="69"/>
      <c r="BV66" s="69"/>
      <c r="BW66" s="69"/>
      <c r="BX66" s="69"/>
      <c r="BY66" s="69"/>
      <c r="BZ66" s="69"/>
      <c r="CA66" s="69"/>
      <c r="CB66" s="69"/>
      <c r="CC66" s="69"/>
    </row>
    <row r="67" spans="2:81" ht="15.75" thickBot="1" x14ac:dyDescent="0.3">
      <c r="B67" s="69"/>
      <c r="C67" s="69"/>
      <c r="D67" s="69"/>
      <c r="E67" s="69"/>
      <c r="F67" s="69"/>
      <c r="G67" s="69"/>
      <c r="H67" s="69"/>
      <c r="I67" s="69"/>
      <c r="J67" s="69"/>
      <c r="K67" s="510"/>
      <c r="L67" s="511"/>
      <c r="M67" s="511"/>
      <c r="N67" s="511"/>
      <c r="O67" s="511"/>
      <c r="P67" s="512"/>
      <c r="Q67" s="510"/>
      <c r="R67" s="511"/>
      <c r="S67" s="511"/>
      <c r="T67" s="511"/>
      <c r="U67" s="511"/>
      <c r="V67" s="512"/>
      <c r="W67" s="510"/>
      <c r="X67" s="511"/>
      <c r="Y67" s="511"/>
      <c r="Z67" s="511"/>
      <c r="AA67" s="511"/>
      <c r="AB67" s="512"/>
      <c r="AC67" s="510"/>
      <c r="AD67" s="511"/>
      <c r="AE67" s="511"/>
      <c r="AF67" s="511"/>
      <c r="AG67" s="511"/>
      <c r="AH67" s="512"/>
      <c r="AI67" s="510"/>
      <c r="AJ67" s="511"/>
      <c r="AK67" s="511"/>
      <c r="AL67" s="511"/>
      <c r="AM67" s="511"/>
      <c r="AN67" s="512"/>
      <c r="AO67" s="69"/>
      <c r="AP67" s="69"/>
      <c r="AQ67" s="69"/>
      <c r="AR67" s="69"/>
      <c r="AS67" s="69"/>
      <c r="AT67" s="69"/>
      <c r="AU67" s="69"/>
      <c r="AV67" s="69"/>
      <c r="AW67" s="69"/>
      <c r="AX67" s="69"/>
      <c r="AY67" s="69"/>
      <c r="AZ67" s="69"/>
      <c r="BA67" s="69"/>
      <c r="BB67" s="69"/>
      <c r="BC67" s="69"/>
      <c r="BD67" s="69"/>
      <c r="BE67" s="69"/>
      <c r="BF67" s="69"/>
      <c r="BG67" s="69"/>
      <c r="BH67" s="69"/>
      <c r="BI67" s="69"/>
      <c r="BJ67" s="69"/>
      <c r="BK67" s="69"/>
      <c r="BL67" s="69"/>
      <c r="BM67" s="69"/>
      <c r="BN67" s="69"/>
      <c r="BO67" s="69"/>
      <c r="BP67" s="69"/>
      <c r="BQ67" s="69"/>
      <c r="BR67" s="69"/>
      <c r="BS67" s="69"/>
      <c r="BT67" s="69"/>
      <c r="BU67" s="69"/>
      <c r="BV67" s="69"/>
      <c r="BW67" s="69"/>
      <c r="BX67" s="69"/>
      <c r="BY67" s="69"/>
      <c r="BZ67" s="69"/>
      <c r="CA67" s="69"/>
      <c r="CB67" s="69"/>
      <c r="CC67" s="69"/>
    </row>
    <row r="68" spans="2:81" x14ac:dyDescent="0.25">
      <c r="B68" s="69"/>
      <c r="C68" s="69"/>
      <c r="D68" s="69"/>
      <c r="E68" s="69"/>
      <c r="F68" s="69"/>
      <c r="G68" s="69"/>
      <c r="H68" s="69"/>
      <c r="I68" s="69"/>
      <c r="J68" s="69"/>
      <c r="K68" s="69"/>
      <c r="L68" s="69"/>
      <c r="M68" s="69"/>
      <c r="N68" s="69"/>
      <c r="O68" s="69"/>
      <c r="P68" s="69"/>
      <c r="Q68" s="69"/>
      <c r="R68" s="69"/>
      <c r="S68" s="69"/>
      <c r="T68" s="69"/>
      <c r="U68" s="69"/>
      <c r="V68" s="69"/>
      <c r="W68" s="69"/>
      <c r="X68" s="69"/>
      <c r="Y68" s="69"/>
      <c r="Z68" s="69"/>
      <c r="AA68" s="69"/>
      <c r="AB68" s="69"/>
      <c r="AC68" s="69"/>
      <c r="AD68" s="69"/>
      <c r="AE68" s="69"/>
      <c r="AF68" s="69"/>
      <c r="AG68" s="69"/>
      <c r="AH68" s="69"/>
      <c r="AI68" s="69"/>
      <c r="AJ68" s="69"/>
      <c r="AK68" s="69"/>
      <c r="AL68" s="69"/>
      <c r="AM68" s="69"/>
      <c r="AN68" s="69"/>
      <c r="AO68" s="69"/>
      <c r="AP68" s="69"/>
      <c r="AQ68" s="69"/>
      <c r="AR68" s="69"/>
      <c r="AS68" s="69"/>
      <c r="AT68" s="69"/>
      <c r="AU68" s="69"/>
      <c r="AV68" s="69"/>
      <c r="AW68" s="69"/>
      <c r="AX68" s="69"/>
      <c r="AY68" s="69"/>
      <c r="AZ68" s="69"/>
      <c r="BA68" s="69"/>
      <c r="BB68" s="69"/>
      <c r="BC68" s="69"/>
      <c r="BD68" s="69"/>
      <c r="BE68" s="69"/>
      <c r="BF68" s="69"/>
      <c r="BG68" s="69"/>
      <c r="BH68" s="69"/>
      <c r="BI68" s="69"/>
    </row>
    <row r="69" spans="2:81" ht="15" customHeight="1" x14ac:dyDescent="0.25">
      <c r="B69" s="69"/>
      <c r="C69" s="73"/>
      <c r="D69" s="73"/>
      <c r="E69" s="73"/>
      <c r="F69" s="73"/>
      <c r="G69" s="73"/>
      <c r="H69" s="73"/>
      <c r="I69" s="73"/>
      <c r="J69" s="73"/>
      <c r="K69" s="73"/>
      <c r="L69" s="73"/>
      <c r="M69" s="73"/>
      <c r="N69" s="73"/>
      <c r="O69" s="73"/>
      <c r="P69" s="73"/>
      <c r="Q69" s="73"/>
      <c r="R69" s="73"/>
      <c r="S69" s="73"/>
      <c r="T69" s="73"/>
      <c r="U69" s="73"/>
      <c r="V69" s="73"/>
      <c r="W69" s="73"/>
      <c r="X69" s="73"/>
      <c r="Y69" s="73"/>
      <c r="Z69" s="73"/>
      <c r="AA69" s="73"/>
      <c r="AB69" s="73"/>
      <c r="AC69" s="73"/>
      <c r="AD69" s="73"/>
      <c r="AE69" s="73"/>
      <c r="AF69" s="73"/>
      <c r="AG69" s="73"/>
      <c r="AH69" s="73"/>
      <c r="AI69" s="73"/>
      <c r="AJ69" s="73"/>
      <c r="AK69" s="73"/>
      <c r="AL69" s="73"/>
      <c r="AM69" s="73"/>
      <c r="AN69" s="73"/>
      <c r="AO69" s="73"/>
      <c r="AP69" s="73"/>
      <c r="AQ69" s="73"/>
      <c r="AR69" s="73"/>
      <c r="AS69" s="73"/>
      <c r="AT69" s="73"/>
      <c r="AU69" s="73"/>
      <c r="AV69" s="69"/>
      <c r="AW69" s="69"/>
      <c r="AX69" s="69"/>
      <c r="AY69" s="69"/>
      <c r="AZ69" s="69"/>
      <c r="BA69" s="69"/>
      <c r="BB69" s="69"/>
      <c r="BC69" s="69"/>
      <c r="BD69" s="69"/>
      <c r="BE69" s="69"/>
      <c r="BF69" s="69"/>
      <c r="BG69" s="69"/>
      <c r="BH69" s="69"/>
      <c r="BI69" s="69"/>
    </row>
    <row r="70" spans="2:81" ht="15" customHeight="1" x14ac:dyDescent="0.25">
      <c r="B70" s="69"/>
      <c r="C70" s="73"/>
      <c r="D70" s="73"/>
      <c r="E70" s="73"/>
      <c r="F70" s="73"/>
      <c r="G70" s="73"/>
      <c r="H70" s="73"/>
      <c r="I70" s="73"/>
      <c r="J70" s="73"/>
      <c r="K70" s="73"/>
      <c r="L70" s="73"/>
      <c r="M70" s="73"/>
      <c r="N70" s="73"/>
      <c r="O70" s="73"/>
      <c r="P70" s="73"/>
      <c r="Q70" s="73"/>
      <c r="R70" s="73"/>
      <c r="S70" s="73"/>
      <c r="T70" s="73"/>
      <c r="U70" s="73"/>
      <c r="V70" s="73"/>
      <c r="W70" s="73"/>
      <c r="X70" s="73"/>
      <c r="Y70" s="73"/>
      <c r="Z70" s="73"/>
      <c r="AA70" s="73"/>
      <c r="AB70" s="73"/>
      <c r="AC70" s="73"/>
      <c r="AD70" s="73"/>
      <c r="AE70" s="73"/>
      <c r="AF70" s="73"/>
      <c r="AG70" s="73"/>
      <c r="AH70" s="73"/>
      <c r="AI70" s="73"/>
      <c r="AJ70" s="73"/>
      <c r="AK70" s="73"/>
      <c r="AL70" s="73"/>
      <c r="AM70" s="73"/>
      <c r="AN70" s="73"/>
      <c r="AO70" s="73"/>
      <c r="AP70" s="73"/>
      <c r="AQ70" s="73"/>
      <c r="AR70" s="73"/>
      <c r="AS70" s="73"/>
      <c r="AT70" s="73"/>
      <c r="AU70" s="73"/>
      <c r="AV70" s="69"/>
      <c r="AW70" s="69"/>
      <c r="AX70" s="69"/>
      <c r="AY70" s="69"/>
      <c r="AZ70" s="69"/>
      <c r="BA70" s="69"/>
      <c r="BB70" s="69"/>
      <c r="BC70" s="69"/>
      <c r="BD70" s="69"/>
      <c r="BE70" s="69"/>
      <c r="BF70" s="69"/>
      <c r="BG70" s="69"/>
      <c r="BH70" s="69"/>
      <c r="BI70" s="69"/>
    </row>
    <row r="71" spans="2:81" x14ac:dyDescent="0.25">
      <c r="B71" s="69"/>
      <c r="C71" s="69"/>
      <c r="D71" s="69"/>
      <c r="E71" s="69"/>
      <c r="F71" s="69"/>
      <c r="G71" s="69"/>
      <c r="H71" s="69"/>
      <c r="I71" s="69"/>
      <c r="J71" s="69"/>
      <c r="K71" s="69"/>
      <c r="L71" s="69"/>
      <c r="M71" s="69"/>
      <c r="N71" s="69"/>
      <c r="O71" s="69"/>
      <c r="P71" s="69"/>
      <c r="Q71" s="69"/>
      <c r="R71" s="69"/>
      <c r="S71" s="69"/>
      <c r="T71" s="69"/>
      <c r="U71" s="69"/>
      <c r="V71" s="69"/>
      <c r="W71" s="69"/>
      <c r="X71" s="69"/>
      <c r="Y71" s="69"/>
      <c r="Z71" s="69"/>
      <c r="AA71" s="69"/>
      <c r="AB71" s="69"/>
      <c r="AC71" s="69"/>
      <c r="AD71" s="69"/>
      <c r="AE71" s="69"/>
      <c r="AF71" s="69"/>
      <c r="AG71" s="69"/>
      <c r="AH71" s="69"/>
      <c r="AI71" s="69"/>
      <c r="AJ71" s="69"/>
      <c r="AK71" s="69"/>
      <c r="AL71" s="69"/>
      <c r="AM71" s="69"/>
      <c r="AN71" s="69"/>
      <c r="AO71" s="69"/>
      <c r="AP71" s="69"/>
      <c r="AQ71" s="69"/>
      <c r="AR71" s="69"/>
      <c r="AS71" s="69"/>
      <c r="AT71" s="69"/>
      <c r="AU71" s="69"/>
      <c r="AV71" s="69"/>
      <c r="AW71" s="69"/>
      <c r="AX71" s="69"/>
      <c r="AY71" s="69"/>
      <c r="AZ71" s="69"/>
      <c r="BA71" s="69"/>
      <c r="BB71" s="69"/>
      <c r="BC71" s="69"/>
      <c r="BD71" s="69"/>
      <c r="BE71" s="69"/>
      <c r="BF71" s="69"/>
      <c r="BG71" s="69"/>
      <c r="BH71" s="69"/>
      <c r="BI71" s="69"/>
    </row>
    <row r="72" spans="2:81" x14ac:dyDescent="0.25">
      <c r="B72" s="69"/>
      <c r="C72" s="69"/>
      <c r="D72" s="69"/>
      <c r="E72" s="69"/>
      <c r="F72" s="69"/>
      <c r="G72" s="69"/>
      <c r="H72" s="69"/>
      <c r="I72" s="69"/>
      <c r="J72" s="69"/>
      <c r="K72" s="69"/>
      <c r="L72" s="69"/>
      <c r="M72" s="69"/>
      <c r="N72" s="69"/>
      <c r="O72" s="69"/>
      <c r="P72" s="69"/>
      <c r="Q72" s="69"/>
      <c r="R72" s="69"/>
      <c r="S72" s="69"/>
      <c r="T72" s="69"/>
      <c r="U72" s="69"/>
      <c r="V72" s="69"/>
      <c r="W72" s="69"/>
      <c r="X72" s="69"/>
      <c r="Y72" s="69"/>
      <c r="Z72" s="69"/>
      <c r="AA72" s="69"/>
      <c r="AB72" s="69"/>
      <c r="AC72" s="69"/>
      <c r="AD72" s="69"/>
      <c r="AE72" s="69"/>
      <c r="AF72" s="69"/>
      <c r="AG72" s="69"/>
      <c r="AH72" s="69"/>
      <c r="AI72" s="69"/>
      <c r="AJ72" s="69"/>
      <c r="AK72" s="69"/>
      <c r="AL72" s="69"/>
      <c r="AM72" s="69"/>
      <c r="AN72" s="69"/>
      <c r="AO72" s="69"/>
      <c r="AP72" s="69"/>
      <c r="AQ72" s="69"/>
      <c r="AR72" s="69"/>
      <c r="AS72" s="69"/>
      <c r="AT72" s="69"/>
      <c r="AU72" s="69"/>
      <c r="AV72" s="69"/>
      <c r="AW72" s="69"/>
      <c r="AX72" s="69"/>
      <c r="AY72" s="69"/>
      <c r="AZ72" s="69"/>
      <c r="BA72" s="69"/>
      <c r="BB72" s="69"/>
      <c r="BC72" s="69"/>
      <c r="BD72" s="69"/>
      <c r="BE72" s="69"/>
      <c r="BF72" s="69"/>
      <c r="BG72" s="69"/>
      <c r="BH72" s="69"/>
      <c r="BI72" s="69"/>
    </row>
    <row r="73" spans="2:81" x14ac:dyDescent="0.25">
      <c r="B73" s="69"/>
      <c r="C73" s="69"/>
      <c r="D73" s="69"/>
      <c r="E73" s="69"/>
      <c r="F73" s="69"/>
      <c r="G73" s="69"/>
      <c r="H73" s="69"/>
      <c r="I73" s="69"/>
      <c r="J73" s="69"/>
      <c r="K73" s="69"/>
      <c r="L73" s="69"/>
      <c r="M73" s="69"/>
      <c r="N73" s="69"/>
      <c r="O73" s="69"/>
      <c r="P73" s="69"/>
      <c r="Q73" s="69"/>
      <c r="R73" s="69"/>
      <c r="S73" s="69"/>
      <c r="T73" s="69"/>
      <c r="U73" s="69"/>
      <c r="V73" s="69"/>
      <c r="W73" s="69"/>
      <c r="X73" s="69"/>
      <c r="Y73" s="69"/>
      <c r="Z73" s="69"/>
      <c r="AA73" s="69"/>
      <c r="AB73" s="69"/>
      <c r="AC73" s="69"/>
      <c r="AD73" s="69"/>
      <c r="AE73" s="69"/>
      <c r="AF73" s="69"/>
      <c r="AG73" s="69"/>
      <c r="AH73" s="69"/>
      <c r="AI73" s="69"/>
      <c r="AJ73" s="69"/>
      <c r="AK73" s="69"/>
      <c r="AL73" s="69"/>
      <c r="AM73" s="69"/>
      <c r="AN73" s="69"/>
      <c r="AO73" s="69"/>
      <c r="AP73" s="69"/>
      <c r="AQ73" s="69"/>
      <c r="AR73" s="69"/>
      <c r="AS73" s="69"/>
      <c r="AT73" s="69"/>
      <c r="AU73" s="69"/>
      <c r="AV73" s="69"/>
      <c r="AW73" s="69"/>
      <c r="AX73" s="69"/>
      <c r="AY73" s="69"/>
      <c r="AZ73" s="69"/>
      <c r="BA73" s="69"/>
      <c r="BB73" s="69"/>
      <c r="BC73" s="69"/>
      <c r="BD73" s="69"/>
      <c r="BE73" s="69"/>
      <c r="BF73" s="69"/>
      <c r="BG73" s="69"/>
      <c r="BH73" s="69"/>
      <c r="BI73" s="69"/>
    </row>
    <row r="74" spans="2:81" x14ac:dyDescent="0.25">
      <c r="B74" s="69"/>
      <c r="C74" s="69"/>
      <c r="D74" s="69"/>
      <c r="E74" s="69"/>
      <c r="F74" s="69"/>
      <c r="G74" s="69"/>
      <c r="H74" s="69"/>
      <c r="I74" s="69"/>
      <c r="J74" s="69"/>
      <c r="K74" s="69"/>
      <c r="L74" s="69"/>
      <c r="M74" s="69"/>
      <c r="N74" s="69"/>
      <c r="O74" s="69"/>
      <c r="P74" s="69"/>
      <c r="Q74" s="69"/>
      <c r="R74" s="69"/>
      <c r="S74" s="69"/>
      <c r="T74" s="69"/>
      <c r="U74" s="69"/>
      <c r="V74" s="69"/>
      <c r="W74" s="69"/>
      <c r="X74" s="69"/>
      <c r="Y74" s="69"/>
      <c r="Z74" s="69"/>
      <c r="AA74" s="69"/>
      <c r="AB74" s="69"/>
      <c r="AC74" s="69"/>
      <c r="AD74" s="69"/>
      <c r="AE74" s="69"/>
      <c r="AF74" s="69"/>
      <c r="AG74" s="69"/>
      <c r="AH74" s="69"/>
      <c r="AI74" s="69"/>
      <c r="AJ74" s="69"/>
      <c r="AK74" s="69"/>
      <c r="AL74" s="69"/>
      <c r="AM74" s="69"/>
      <c r="AN74" s="69"/>
      <c r="AO74" s="69"/>
      <c r="AP74" s="69"/>
      <c r="AQ74" s="69"/>
      <c r="AR74" s="69"/>
      <c r="AS74" s="69"/>
      <c r="AT74" s="69"/>
      <c r="AU74" s="69"/>
      <c r="AV74" s="69"/>
      <c r="AW74" s="69"/>
      <c r="AX74" s="69"/>
      <c r="AY74" s="69"/>
      <c r="AZ74" s="69"/>
      <c r="BA74" s="69"/>
      <c r="BB74" s="69"/>
      <c r="BC74" s="69"/>
      <c r="BD74" s="69"/>
      <c r="BE74" s="69"/>
      <c r="BF74" s="69"/>
      <c r="BG74" s="69"/>
      <c r="BH74" s="69"/>
      <c r="BI74" s="69"/>
    </row>
    <row r="75" spans="2:81" x14ac:dyDescent="0.25">
      <c r="B75" s="69"/>
      <c r="C75" s="69"/>
      <c r="D75" s="69"/>
      <c r="E75" s="69"/>
      <c r="F75" s="69"/>
      <c r="G75" s="69"/>
      <c r="H75" s="69"/>
      <c r="I75" s="69"/>
      <c r="J75" s="69"/>
      <c r="K75" s="69"/>
      <c r="L75" s="69"/>
      <c r="M75" s="69"/>
      <c r="N75" s="69"/>
      <c r="O75" s="69"/>
      <c r="P75" s="69"/>
      <c r="Q75" s="69"/>
      <c r="R75" s="69"/>
      <c r="S75" s="69"/>
      <c r="T75" s="69"/>
      <c r="U75" s="69"/>
      <c r="V75" s="69"/>
      <c r="W75" s="69"/>
      <c r="X75" s="69"/>
      <c r="Y75" s="69"/>
      <c r="Z75" s="69"/>
      <c r="AA75" s="69"/>
      <c r="AB75" s="69"/>
      <c r="AC75" s="69"/>
      <c r="AD75" s="69"/>
      <c r="AE75" s="69"/>
      <c r="AF75" s="69"/>
      <c r="AG75" s="69"/>
      <c r="AH75" s="69"/>
      <c r="AI75" s="69"/>
      <c r="AJ75" s="69"/>
      <c r="AK75" s="69"/>
      <c r="AL75" s="69"/>
      <c r="AM75" s="69"/>
      <c r="AN75" s="69"/>
      <c r="AO75" s="69"/>
      <c r="AP75" s="69"/>
      <c r="AQ75" s="69"/>
      <c r="AR75" s="69"/>
      <c r="AS75" s="69"/>
      <c r="AT75" s="69"/>
      <c r="AU75" s="69"/>
      <c r="AV75" s="69"/>
      <c r="AW75" s="69"/>
      <c r="AX75" s="69"/>
      <c r="AY75" s="69"/>
      <c r="AZ75" s="69"/>
      <c r="BA75" s="69"/>
      <c r="BB75" s="69"/>
      <c r="BC75" s="69"/>
      <c r="BD75" s="69"/>
      <c r="BE75" s="69"/>
      <c r="BF75" s="69"/>
      <c r="BG75" s="69"/>
      <c r="BH75" s="69"/>
      <c r="BI75" s="69"/>
    </row>
    <row r="76" spans="2:81" x14ac:dyDescent="0.25">
      <c r="B76" s="69"/>
      <c r="C76" s="69"/>
      <c r="D76" s="69"/>
      <c r="E76" s="69"/>
      <c r="F76" s="69"/>
      <c r="G76" s="69"/>
      <c r="H76" s="69"/>
      <c r="I76" s="69"/>
      <c r="J76" s="69"/>
      <c r="K76" s="69"/>
      <c r="L76" s="69"/>
      <c r="M76" s="69"/>
      <c r="N76" s="69"/>
      <c r="O76" s="69"/>
      <c r="P76" s="69"/>
      <c r="Q76" s="69"/>
      <c r="R76" s="69"/>
      <c r="S76" s="69"/>
      <c r="T76" s="69"/>
      <c r="U76" s="69"/>
      <c r="V76" s="69"/>
      <c r="W76" s="69"/>
      <c r="X76" s="69"/>
      <c r="Y76" s="69"/>
      <c r="Z76" s="69"/>
      <c r="AA76" s="69"/>
      <c r="AB76" s="69"/>
      <c r="AC76" s="69"/>
      <c r="AD76" s="69"/>
      <c r="AE76" s="69"/>
      <c r="AF76" s="69"/>
      <c r="AG76" s="69"/>
      <c r="AH76" s="69"/>
      <c r="AI76" s="69"/>
      <c r="AJ76" s="69"/>
      <c r="AK76" s="69"/>
      <c r="AL76" s="69"/>
      <c r="AM76" s="69"/>
      <c r="AN76" s="69"/>
      <c r="AO76" s="69"/>
      <c r="AP76" s="69"/>
      <c r="AQ76" s="69"/>
      <c r="AR76" s="69"/>
      <c r="AS76" s="69"/>
      <c r="AT76" s="69"/>
      <c r="AU76" s="69"/>
      <c r="AV76" s="69"/>
      <c r="AW76" s="69"/>
      <c r="AX76" s="69"/>
      <c r="AY76" s="69"/>
      <c r="AZ76" s="69"/>
      <c r="BA76" s="69"/>
      <c r="BB76" s="69"/>
      <c r="BC76" s="69"/>
      <c r="BD76" s="69"/>
      <c r="BE76" s="69"/>
      <c r="BF76" s="69"/>
      <c r="BG76" s="69"/>
      <c r="BH76" s="69"/>
      <c r="BI76" s="69"/>
    </row>
    <row r="77" spans="2:81" x14ac:dyDescent="0.25">
      <c r="B77" s="69"/>
      <c r="C77" s="69"/>
      <c r="D77" s="69"/>
      <c r="E77" s="69"/>
      <c r="F77" s="69"/>
      <c r="G77" s="69"/>
      <c r="H77" s="69"/>
      <c r="I77" s="69"/>
      <c r="J77" s="69"/>
      <c r="K77" s="69"/>
      <c r="L77" s="69"/>
      <c r="M77" s="69"/>
      <c r="N77" s="69"/>
      <c r="O77" s="69"/>
      <c r="P77" s="69"/>
      <c r="Q77" s="69"/>
      <c r="R77" s="69"/>
      <c r="S77" s="69"/>
      <c r="T77" s="69"/>
      <c r="U77" s="69"/>
      <c r="V77" s="69"/>
      <c r="W77" s="69"/>
      <c r="X77" s="69"/>
      <c r="Y77" s="69"/>
      <c r="Z77" s="69"/>
      <c r="AA77" s="69"/>
      <c r="AB77" s="69"/>
      <c r="AC77" s="69"/>
      <c r="AD77" s="69"/>
      <c r="AE77" s="69"/>
      <c r="AF77" s="69"/>
      <c r="AG77" s="69"/>
      <c r="AH77" s="69"/>
      <c r="AI77" s="69"/>
      <c r="AJ77" s="69"/>
      <c r="AK77" s="69"/>
      <c r="AL77" s="69"/>
      <c r="AM77" s="69"/>
      <c r="AN77" s="69"/>
      <c r="AO77" s="69"/>
      <c r="AP77" s="69"/>
      <c r="AQ77" s="69"/>
      <c r="AR77" s="69"/>
      <c r="AS77" s="69"/>
      <c r="AT77" s="69"/>
      <c r="AU77" s="69"/>
      <c r="AV77" s="69"/>
      <c r="AW77" s="69"/>
      <c r="AX77" s="69"/>
      <c r="AY77" s="69"/>
      <c r="AZ77" s="69"/>
      <c r="BA77" s="69"/>
      <c r="BB77" s="69"/>
      <c r="BC77" s="69"/>
      <c r="BD77" s="69"/>
      <c r="BE77" s="69"/>
      <c r="BF77" s="69"/>
      <c r="BG77" s="69"/>
      <c r="BH77" s="69"/>
      <c r="BI77" s="69"/>
    </row>
    <row r="78" spans="2:81" x14ac:dyDescent="0.25">
      <c r="B78" s="69"/>
      <c r="C78" s="69"/>
      <c r="D78" s="69"/>
      <c r="E78" s="69"/>
      <c r="F78" s="69"/>
      <c r="G78" s="69"/>
      <c r="H78" s="69"/>
      <c r="I78" s="69"/>
      <c r="J78" s="69"/>
      <c r="K78" s="69"/>
      <c r="L78" s="69"/>
      <c r="M78" s="69"/>
      <c r="N78" s="69"/>
      <c r="O78" s="69"/>
      <c r="P78" s="69"/>
      <c r="Q78" s="69"/>
      <c r="R78" s="69"/>
      <c r="S78" s="69"/>
      <c r="T78" s="69"/>
      <c r="U78" s="69"/>
      <c r="V78" s="69"/>
      <c r="W78" s="69"/>
      <c r="X78" s="69"/>
      <c r="Y78" s="69"/>
      <c r="Z78" s="69"/>
      <c r="AA78" s="69"/>
      <c r="AB78" s="69"/>
      <c r="AC78" s="69"/>
      <c r="AD78" s="69"/>
      <c r="AE78" s="69"/>
      <c r="AF78" s="69"/>
      <c r="AG78" s="69"/>
      <c r="AH78" s="69"/>
      <c r="AI78" s="69"/>
      <c r="AJ78" s="69"/>
      <c r="AK78" s="69"/>
      <c r="AL78" s="69"/>
      <c r="AM78" s="69"/>
      <c r="AN78" s="69"/>
      <c r="AO78" s="69"/>
      <c r="AP78" s="69"/>
      <c r="AQ78" s="69"/>
      <c r="AR78" s="69"/>
      <c r="AS78" s="69"/>
      <c r="AT78" s="69"/>
      <c r="AU78" s="69"/>
      <c r="AV78" s="69"/>
      <c r="AW78" s="69"/>
      <c r="AX78" s="69"/>
      <c r="AY78" s="69"/>
      <c r="AZ78" s="69"/>
      <c r="BA78" s="69"/>
      <c r="BB78" s="69"/>
      <c r="BC78" s="69"/>
      <c r="BD78" s="69"/>
      <c r="BE78" s="69"/>
      <c r="BF78" s="69"/>
      <c r="BG78" s="69"/>
      <c r="BH78" s="69"/>
      <c r="BI78" s="69"/>
    </row>
    <row r="79" spans="2:81" x14ac:dyDescent="0.25">
      <c r="B79" s="69"/>
      <c r="C79" s="69"/>
      <c r="D79" s="69"/>
      <c r="E79" s="69"/>
      <c r="F79" s="69"/>
      <c r="G79" s="69"/>
      <c r="H79" s="69"/>
      <c r="I79" s="69"/>
      <c r="J79" s="69"/>
      <c r="K79" s="69"/>
      <c r="L79" s="69"/>
      <c r="M79" s="69"/>
      <c r="N79" s="69"/>
      <c r="O79" s="69"/>
      <c r="P79" s="69"/>
      <c r="Q79" s="69"/>
      <c r="R79" s="69"/>
      <c r="S79" s="69"/>
      <c r="T79" s="69"/>
      <c r="U79" s="69"/>
      <c r="V79" s="69"/>
      <c r="W79" s="69"/>
      <c r="X79" s="69"/>
      <c r="Y79" s="69"/>
      <c r="Z79" s="69"/>
      <c r="AA79" s="69"/>
      <c r="AB79" s="69"/>
      <c r="AC79" s="69"/>
      <c r="AD79" s="69"/>
      <c r="AE79" s="69"/>
      <c r="AF79" s="69"/>
      <c r="AG79" s="69"/>
      <c r="AH79" s="69"/>
      <c r="AI79" s="69"/>
      <c r="AJ79" s="69"/>
      <c r="AK79" s="69"/>
      <c r="AL79" s="69"/>
      <c r="AM79" s="69"/>
      <c r="AN79" s="69"/>
      <c r="AO79" s="69"/>
      <c r="AP79" s="69"/>
      <c r="AQ79" s="69"/>
      <c r="AR79" s="69"/>
      <c r="AS79" s="69"/>
      <c r="AT79" s="69"/>
      <c r="AU79" s="69"/>
      <c r="AV79" s="69"/>
      <c r="AW79" s="69"/>
      <c r="AX79" s="69"/>
      <c r="AY79" s="69"/>
      <c r="AZ79" s="69"/>
      <c r="BA79" s="69"/>
      <c r="BB79" s="69"/>
      <c r="BC79" s="69"/>
      <c r="BD79" s="69"/>
      <c r="BE79" s="69"/>
      <c r="BF79" s="69"/>
      <c r="BG79" s="69"/>
      <c r="BH79" s="69"/>
      <c r="BI79" s="69"/>
    </row>
    <row r="80" spans="2:81" x14ac:dyDescent="0.25">
      <c r="B80" s="69"/>
      <c r="C80" s="69"/>
      <c r="D80" s="69"/>
      <c r="E80" s="69"/>
      <c r="F80" s="69"/>
      <c r="G80" s="69"/>
      <c r="H80" s="69"/>
      <c r="I80" s="69"/>
      <c r="J80" s="69"/>
      <c r="K80" s="69"/>
      <c r="L80" s="69"/>
      <c r="M80" s="69"/>
      <c r="N80" s="69"/>
      <c r="O80" s="69"/>
      <c r="P80" s="69"/>
      <c r="Q80" s="69"/>
      <c r="R80" s="69"/>
      <c r="S80" s="69"/>
      <c r="T80" s="69"/>
      <c r="U80" s="69"/>
      <c r="V80" s="69"/>
      <c r="W80" s="69"/>
      <c r="X80" s="69"/>
      <c r="Y80" s="69"/>
      <c r="Z80" s="69"/>
      <c r="AA80" s="69"/>
      <c r="AB80" s="69"/>
      <c r="AC80" s="69"/>
      <c r="AD80" s="69"/>
      <c r="AE80" s="69"/>
      <c r="AF80" s="69"/>
      <c r="AG80" s="69"/>
      <c r="AH80" s="69"/>
      <c r="AI80" s="69"/>
      <c r="AJ80" s="69"/>
      <c r="AK80" s="69"/>
      <c r="AL80" s="69"/>
      <c r="AM80" s="69"/>
      <c r="AN80" s="69"/>
      <c r="AO80" s="69"/>
      <c r="AP80" s="69"/>
      <c r="AQ80" s="69"/>
      <c r="AR80" s="69"/>
      <c r="AS80" s="69"/>
      <c r="AT80" s="69"/>
      <c r="AU80" s="69"/>
      <c r="AV80" s="69"/>
      <c r="AW80" s="69"/>
      <c r="AX80" s="69"/>
      <c r="AY80" s="69"/>
      <c r="AZ80" s="69"/>
      <c r="BA80" s="69"/>
      <c r="BB80" s="69"/>
      <c r="BC80" s="69"/>
      <c r="BD80" s="69"/>
      <c r="BE80" s="69"/>
      <c r="BF80" s="69"/>
      <c r="BG80" s="69"/>
      <c r="BH80" s="69"/>
      <c r="BI80" s="69"/>
    </row>
    <row r="81" spans="2:61" x14ac:dyDescent="0.25">
      <c r="B81" s="69"/>
      <c r="C81" s="69"/>
      <c r="D81" s="69"/>
      <c r="E81" s="69"/>
      <c r="F81" s="69"/>
      <c r="G81" s="69"/>
      <c r="H81" s="69"/>
      <c r="I81" s="69"/>
      <c r="J81" s="69"/>
      <c r="K81" s="69"/>
      <c r="L81" s="69"/>
      <c r="M81" s="69"/>
      <c r="N81" s="69"/>
      <c r="O81" s="69"/>
      <c r="P81" s="69"/>
      <c r="Q81" s="69"/>
      <c r="R81" s="69"/>
      <c r="S81" s="69"/>
      <c r="T81" s="69"/>
      <c r="U81" s="69"/>
      <c r="V81" s="69"/>
      <c r="W81" s="69"/>
      <c r="X81" s="69"/>
      <c r="Y81" s="69"/>
      <c r="Z81" s="69"/>
      <c r="AA81" s="69"/>
      <c r="AB81" s="69"/>
      <c r="AC81" s="69"/>
      <c r="AD81" s="69"/>
      <c r="AE81" s="69"/>
      <c r="AF81" s="69"/>
      <c r="AG81" s="69"/>
      <c r="AH81" s="69"/>
      <c r="AI81" s="69"/>
      <c r="AJ81" s="69"/>
      <c r="AK81" s="69"/>
      <c r="AL81" s="69"/>
      <c r="AM81" s="69"/>
      <c r="AN81" s="69"/>
      <c r="AO81" s="69"/>
      <c r="AP81" s="69"/>
      <c r="AQ81" s="69"/>
      <c r="AR81" s="69"/>
      <c r="AS81" s="69"/>
      <c r="AT81" s="69"/>
      <c r="AU81" s="69"/>
      <c r="AV81" s="69"/>
      <c r="AW81" s="69"/>
      <c r="AX81" s="69"/>
      <c r="AY81" s="69"/>
      <c r="AZ81" s="69"/>
      <c r="BA81" s="69"/>
      <c r="BB81" s="69"/>
      <c r="BC81" s="69"/>
      <c r="BD81" s="69"/>
      <c r="BE81" s="69"/>
      <c r="BF81" s="69"/>
      <c r="BG81" s="69"/>
      <c r="BH81" s="69"/>
      <c r="BI81" s="69"/>
    </row>
    <row r="82" spans="2:61" x14ac:dyDescent="0.25">
      <c r="B82" s="69"/>
      <c r="C82" s="69"/>
      <c r="D82" s="69"/>
      <c r="E82" s="69"/>
      <c r="F82" s="69"/>
      <c r="G82" s="69"/>
      <c r="H82" s="69"/>
      <c r="I82" s="69"/>
      <c r="J82" s="69"/>
      <c r="K82" s="69"/>
      <c r="L82" s="69"/>
      <c r="M82" s="69"/>
      <c r="N82" s="69"/>
      <c r="O82" s="69"/>
      <c r="P82" s="69"/>
      <c r="Q82" s="69"/>
      <c r="R82" s="69"/>
      <c r="S82" s="69"/>
      <c r="T82" s="69"/>
      <c r="U82" s="69"/>
      <c r="V82" s="69"/>
      <c r="W82" s="69"/>
      <c r="X82" s="69"/>
      <c r="Y82" s="69"/>
      <c r="Z82" s="69"/>
      <c r="AA82" s="69"/>
      <c r="AB82" s="69"/>
      <c r="AC82" s="69"/>
      <c r="AD82" s="69"/>
      <c r="AE82" s="69"/>
      <c r="AF82" s="69"/>
      <c r="AG82" s="69"/>
      <c r="AH82" s="69"/>
      <c r="AI82" s="69"/>
      <c r="AJ82" s="69"/>
      <c r="AK82" s="69"/>
      <c r="AL82" s="69"/>
      <c r="AM82" s="69"/>
      <c r="AN82" s="69"/>
      <c r="AO82" s="69"/>
      <c r="AP82" s="69"/>
      <c r="AQ82" s="69"/>
      <c r="AR82" s="69"/>
      <c r="AS82" s="69"/>
      <c r="AT82" s="69"/>
      <c r="AU82" s="69"/>
      <c r="AV82" s="69"/>
      <c r="AW82" s="69"/>
      <c r="AX82" s="69"/>
      <c r="AY82" s="69"/>
      <c r="AZ82" s="69"/>
      <c r="BA82" s="69"/>
      <c r="BB82" s="69"/>
      <c r="BC82" s="69"/>
      <c r="BD82" s="69"/>
      <c r="BE82" s="69"/>
      <c r="BF82" s="69"/>
      <c r="BG82" s="69"/>
      <c r="BH82" s="69"/>
      <c r="BI82" s="69"/>
    </row>
    <row r="83" spans="2:61" x14ac:dyDescent="0.25">
      <c r="B83" s="69"/>
      <c r="C83" s="69"/>
      <c r="D83" s="69"/>
      <c r="E83" s="69"/>
      <c r="F83" s="69"/>
      <c r="G83" s="69"/>
      <c r="H83" s="69"/>
      <c r="I83" s="69"/>
      <c r="J83" s="69"/>
      <c r="K83" s="69"/>
      <c r="L83" s="69"/>
      <c r="M83" s="69"/>
      <c r="N83" s="69"/>
      <c r="O83" s="69"/>
      <c r="P83" s="69"/>
      <c r="Q83" s="69"/>
      <c r="R83" s="69"/>
      <c r="S83" s="69"/>
      <c r="T83" s="69"/>
      <c r="U83" s="69"/>
      <c r="V83" s="69"/>
      <c r="W83" s="69"/>
      <c r="X83" s="69"/>
      <c r="Y83" s="69"/>
      <c r="Z83" s="69"/>
      <c r="AA83" s="69"/>
      <c r="AB83" s="69"/>
      <c r="AC83" s="69"/>
      <c r="AD83" s="69"/>
      <c r="AE83" s="69"/>
      <c r="AF83" s="69"/>
      <c r="AG83" s="69"/>
      <c r="AH83" s="69"/>
      <c r="AI83" s="69"/>
      <c r="AJ83" s="69"/>
      <c r="AK83" s="69"/>
      <c r="AL83" s="69"/>
      <c r="AM83" s="69"/>
      <c r="AN83" s="69"/>
      <c r="AO83" s="69"/>
      <c r="AP83" s="69"/>
      <c r="AQ83" s="69"/>
      <c r="AR83" s="69"/>
      <c r="AS83" s="69"/>
      <c r="AT83" s="69"/>
      <c r="AU83" s="69"/>
      <c r="AV83" s="69"/>
      <c r="AW83" s="69"/>
      <c r="AX83" s="69"/>
      <c r="AY83" s="69"/>
      <c r="AZ83" s="69"/>
      <c r="BA83" s="69"/>
      <c r="BB83" s="69"/>
      <c r="BC83" s="69"/>
      <c r="BD83" s="69"/>
      <c r="BE83" s="69"/>
      <c r="BF83" s="69"/>
      <c r="BG83" s="69"/>
      <c r="BH83" s="69"/>
      <c r="BI83" s="69"/>
    </row>
    <row r="84" spans="2:61" x14ac:dyDescent="0.25">
      <c r="B84" s="69"/>
      <c r="C84" s="69"/>
      <c r="D84" s="69"/>
      <c r="E84" s="69"/>
      <c r="F84" s="69"/>
      <c r="G84" s="69"/>
      <c r="H84" s="69"/>
      <c r="I84" s="69"/>
      <c r="J84" s="69"/>
      <c r="K84" s="69"/>
      <c r="L84" s="69"/>
      <c r="M84" s="69"/>
      <c r="N84" s="69"/>
      <c r="O84" s="69"/>
      <c r="P84" s="69"/>
      <c r="Q84" s="69"/>
      <c r="R84" s="69"/>
      <c r="S84" s="69"/>
      <c r="T84" s="69"/>
      <c r="U84" s="69"/>
      <c r="V84" s="69"/>
      <c r="W84" s="69"/>
      <c r="X84" s="69"/>
      <c r="Y84" s="69"/>
      <c r="Z84" s="69"/>
      <c r="AA84" s="69"/>
      <c r="AB84" s="69"/>
      <c r="AC84" s="69"/>
      <c r="AD84" s="69"/>
      <c r="AE84" s="69"/>
      <c r="AF84" s="69"/>
      <c r="AG84" s="69"/>
      <c r="AH84" s="69"/>
      <c r="AI84" s="69"/>
      <c r="AJ84" s="69"/>
      <c r="AK84" s="69"/>
      <c r="AL84" s="69"/>
      <c r="AM84" s="69"/>
      <c r="AN84" s="69"/>
      <c r="AO84" s="69"/>
      <c r="AP84" s="69"/>
      <c r="AQ84" s="69"/>
      <c r="AR84" s="69"/>
      <c r="AS84" s="69"/>
      <c r="AT84" s="69"/>
      <c r="AU84" s="69"/>
      <c r="AV84" s="69"/>
      <c r="AW84" s="69"/>
      <c r="AX84" s="69"/>
      <c r="AY84" s="69"/>
      <c r="AZ84" s="69"/>
      <c r="BA84" s="69"/>
      <c r="BB84" s="69"/>
      <c r="BC84" s="69"/>
      <c r="BD84" s="69"/>
      <c r="BE84" s="69"/>
      <c r="BF84" s="69"/>
      <c r="BG84" s="69"/>
      <c r="BH84" s="69"/>
      <c r="BI84" s="69"/>
    </row>
    <row r="85" spans="2:61" x14ac:dyDescent="0.25">
      <c r="B85" s="69"/>
      <c r="C85" s="69"/>
      <c r="D85" s="69"/>
      <c r="E85" s="69"/>
      <c r="F85" s="69"/>
      <c r="G85" s="69"/>
      <c r="H85" s="69"/>
      <c r="I85" s="69"/>
      <c r="J85" s="69"/>
      <c r="K85" s="69"/>
      <c r="L85" s="69"/>
      <c r="M85" s="69"/>
      <c r="N85" s="69"/>
      <c r="O85" s="69"/>
      <c r="P85" s="69"/>
      <c r="Q85" s="69"/>
      <c r="R85" s="69"/>
      <c r="S85" s="69"/>
      <c r="T85" s="69"/>
      <c r="U85" s="69"/>
      <c r="V85" s="69"/>
      <c r="W85" s="69"/>
      <c r="X85" s="69"/>
      <c r="Y85" s="69"/>
      <c r="Z85" s="69"/>
      <c r="AA85" s="69"/>
      <c r="AB85" s="69"/>
      <c r="AC85" s="69"/>
      <c r="AD85" s="69"/>
      <c r="AE85" s="69"/>
      <c r="AF85" s="69"/>
      <c r="AG85" s="69"/>
      <c r="AH85" s="69"/>
      <c r="AI85" s="69"/>
      <c r="AJ85" s="69"/>
      <c r="AK85" s="69"/>
      <c r="AL85" s="69"/>
      <c r="AM85" s="69"/>
      <c r="AN85" s="69"/>
      <c r="AO85" s="69"/>
      <c r="AP85" s="69"/>
      <c r="AQ85" s="69"/>
      <c r="AR85" s="69"/>
      <c r="AS85" s="69"/>
      <c r="AT85" s="69"/>
      <c r="AU85" s="69"/>
      <c r="AV85" s="69"/>
      <c r="AW85" s="69"/>
      <c r="AX85" s="69"/>
      <c r="AY85" s="69"/>
      <c r="AZ85" s="69"/>
      <c r="BA85" s="69"/>
      <c r="BB85" s="69"/>
      <c r="BC85" s="69"/>
      <c r="BD85" s="69"/>
      <c r="BE85" s="69"/>
      <c r="BF85" s="69"/>
      <c r="BG85" s="69"/>
      <c r="BH85" s="69"/>
      <c r="BI85" s="69"/>
    </row>
    <row r="86" spans="2:61" x14ac:dyDescent="0.25">
      <c r="B86" s="69"/>
      <c r="C86" s="69"/>
      <c r="D86" s="69"/>
      <c r="E86" s="69"/>
      <c r="F86" s="69"/>
      <c r="G86" s="69"/>
      <c r="H86" s="69"/>
      <c r="I86" s="69"/>
      <c r="J86" s="69"/>
      <c r="K86" s="69"/>
      <c r="L86" s="69"/>
      <c r="M86" s="69"/>
      <c r="N86" s="69"/>
      <c r="O86" s="69"/>
      <c r="P86" s="69"/>
      <c r="Q86" s="69"/>
      <c r="R86" s="69"/>
      <c r="S86" s="69"/>
      <c r="T86" s="69"/>
      <c r="U86" s="69"/>
      <c r="V86" s="69"/>
      <c r="W86" s="69"/>
      <c r="X86" s="69"/>
      <c r="Y86" s="69"/>
      <c r="Z86" s="69"/>
      <c r="AA86" s="69"/>
      <c r="AB86" s="69"/>
      <c r="AC86" s="69"/>
      <c r="AD86" s="69"/>
      <c r="AE86" s="69"/>
      <c r="AF86" s="69"/>
      <c r="AG86" s="69"/>
      <c r="AH86" s="69"/>
      <c r="AI86" s="69"/>
      <c r="AJ86" s="69"/>
      <c r="AK86" s="69"/>
      <c r="AL86" s="69"/>
      <c r="AM86" s="69"/>
      <c r="AN86" s="69"/>
      <c r="AO86" s="69"/>
      <c r="AP86" s="69"/>
      <c r="AQ86" s="69"/>
      <c r="AR86" s="69"/>
      <c r="AS86" s="69"/>
      <c r="AT86" s="69"/>
      <c r="AU86" s="69"/>
      <c r="AV86" s="69"/>
      <c r="AW86" s="69"/>
      <c r="AX86" s="69"/>
      <c r="AY86" s="69"/>
      <c r="AZ86" s="69"/>
      <c r="BA86" s="69"/>
      <c r="BB86" s="69"/>
      <c r="BC86" s="69"/>
      <c r="BD86" s="69"/>
      <c r="BE86" s="69"/>
      <c r="BF86" s="69"/>
      <c r="BG86" s="69"/>
      <c r="BH86" s="69"/>
      <c r="BI86" s="69"/>
    </row>
    <row r="87" spans="2:61" x14ac:dyDescent="0.25">
      <c r="B87" s="69"/>
      <c r="C87" s="69"/>
      <c r="D87" s="69"/>
      <c r="E87" s="69"/>
      <c r="F87" s="69"/>
      <c r="G87" s="69"/>
      <c r="H87" s="69"/>
      <c r="I87" s="69"/>
      <c r="J87" s="69"/>
      <c r="K87" s="69"/>
      <c r="L87" s="69"/>
      <c r="M87" s="69"/>
      <c r="N87" s="69"/>
      <c r="O87" s="69"/>
      <c r="P87" s="69"/>
      <c r="Q87" s="69"/>
      <c r="R87" s="69"/>
      <c r="S87" s="69"/>
      <c r="T87" s="69"/>
      <c r="U87" s="69"/>
      <c r="V87" s="69"/>
      <c r="W87" s="69"/>
      <c r="X87" s="69"/>
      <c r="Y87" s="69"/>
      <c r="Z87" s="69"/>
      <c r="AA87" s="69"/>
      <c r="AB87" s="69"/>
      <c r="AC87" s="69"/>
      <c r="AD87" s="69"/>
      <c r="AE87" s="69"/>
      <c r="AF87" s="69"/>
      <c r="AG87" s="69"/>
      <c r="AH87" s="69"/>
      <c r="AI87" s="69"/>
      <c r="AJ87" s="69"/>
      <c r="AK87" s="69"/>
      <c r="AL87" s="69"/>
      <c r="AM87" s="69"/>
      <c r="AN87" s="69"/>
      <c r="AO87" s="69"/>
      <c r="AP87" s="69"/>
      <c r="AQ87" s="69"/>
      <c r="AR87" s="69"/>
      <c r="AS87" s="69"/>
      <c r="AT87" s="69"/>
      <c r="AU87" s="69"/>
      <c r="AV87" s="69"/>
      <c r="AW87" s="69"/>
      <c r="AX87" s="69"/>
      <c r="AY87" s="69"/>
      <c r="AZ87" s="69"/>
      <c r="BA87" s="69"/>
      <c r="BB87" s="69"/>
      <c r="BC87" s="69"/>
      <c r="BD87" s="69"/>
      <c r="BE87" s="69"/>
      <c r="BF87" s="69"/>
      <c r="BG87" s="69"/>
      <c r="BH87" s="69"/>
      <c r="BI87" s="69"/>
    </row>
    <row r="88" spans="2:61" x14ac:dyDescent="0.25">
      <c r="B88" s="69"/>
      <c r="C88" s="69"/>
      <c r="D88" s="69"/>
      <c r="E88" s="69"/>
      <c r="F88" s="69"/>
      <c r="G88" s="69"/>
      <c r="H88" s="69"/>
      <c r="I88" s="69"/>
      <c r="J88" s="69"/>
      <c r="K88" s="69"/>
      <c r="L88" s="69"/>
      <c r="M88" s="69"/>
      <c r="N88" s="69"/>
      <c r="O88" s="69"/>
      <c r="P88" s="69"/>
      <c r="Q88" s="69"/>
      <c r="R88" s="69"/>
      <c r="S88" s="69"/>
      <c r="T88" s="69"/>
      <c r="U88" s="69"/>
      <c r="V88" s="69"/>
      <c r="W88" s="69"/>
      <c r="X88" s="69"/>
      <c r="Y88" s="69"/>
      <c r="Z88" s="69"/>
      <c r="AA88" s="69"/>
      <c r="AB88" s="69"/>
      <c r="AC88" s="69"/>
      <c r="AD88" s="69"/>
      <c r="AE88" s="69"/>
      <c r="AF88" s="69"/>
      <c r="AG88" s="69"/>
      <c r="AH88" s="69"/>
      <c r="AI88" s="69"/>
      <c r="AJ88" s="69"/>
      <c r="AK88" s="69"/>
      <c r="AL88" s="69"/>
      <c r="AM88" s="69"/>
      <c r="AN88" s="69"/>
      <c r="AO88" s="69"/>
      <c r="AP88" s="69"/>
      <c r="AQ88" s="69"/>
      <c r="AR88" s="69"/>
      <c r="AS88" s="69"/>
      <c r="AT88" s="69"/>
      <c r="AU88" s="69"/>
      <c r="AV88" s="69"/>
      <c r="AW88" s="69"/>
      <c r="AX88" s="69"/>
      <c r="AY88" s="69"/>
      <c r="AZ88" s="69"/>
      <c r="BA88" s="69"/>
      <c r="BB88" s="69"/>
      <c r="BC88" s="69"/>
      <c r="BD88" s="69"/>
      <c r="BE88" s="69"/>
      <c r="BF88" s="69"/>
      <c r="BG88" s="69"/>
      <c r="BH88" s="69"/>
      <c r="BI88" s="69"/>
    </row>
    <row r="89" spans="2:61" x14ac:dyDescent="0.25">
      <c r="B89" s="69"/>
      <c r="C89" s="69"/>
      <c r="D89" s="69"/>
      <c r="E89" s="69"/>
      <c r="F89" s="69"/>
      <c r="G89" s="69"/>
      <c r="H89" s="69"/>
      <c r="I89" s="69"/>
      <c r="J89" s="69"/>
      <c r="K89" s="69"/>
      <c r="L89" s="69"/>
      <c r="M89" s="69"/>
      <c r="N89" s="69"/>
      <c r="O89" s="69"/>
      <c r="P89" s="69"/>
      <c r="Q89" s="69"/>
      <c r="R89" s="69"/>
      <c r="S89" s="69"/>
      <c r="T89" s="69"/>
      <c r="U89" s="69"/>
      <c r="V89" s="69"/>
      <c r="W89" s="69"/>
      <c r="X89" s="69"/>
      <c r="Y89" s="69"/>
      <c r="Z89" s="69"/>
      <c r="AA89" s="69"/>
      <c r="AB89" s="69"/>
      <c r="AC89" s="69"/>
      <c r="AD89" s="69"/>
      <c r="AE89" s="69"/>
      <c r="AF89" s="69"/>
      <c r="AG89" s="69"/>
      <c r="AH89" s="69"/>
      <c r="AI89" s="69"/>
      <c r="AJ89" s="69"/>
      <c r="AK89" s="69"/>
      <c r="AL89" s="69"/>
      <c r="AM89" s="69"/>
      <c r="AN89" s="69"/>
      <c r="AO89" s="69"/>
      <c r="AP89" s="69"/>
      <c r="AQ89" s="69"/>
      <c r="AR89" s="69"/>
      <c r="AS89" s="69"/>
      <c r="AT89" s="69"/>
      <c r="AU89" s="69"/>
      <c r="AV89" s="69"/>
      <c r="AW89" s="69"/>
      <c r="AX89" s="69"/>
      <c r="AY89" s="69"/>
      <c r="AZ89" s="69"/>
      <c r="BA89" s="69"/>
      <c r="BB89" s="69"/>
      <c r="BC89" s="69"/>
      <c r="BD89" s="69"/>
      <c r="BE89" s="69"/>
      <c r="BF89" s="69"/>
      <c r="BG89" s="69"/>
      <c r="BH89" s="69"/>
      <c r="BI89" s="69"/>
    </row>
    <row r="90" spans="2:61" x14ac:dyDescent="0.25">
      <c r="B90" s="69"/>
      <c r="C90" s="69"/>
      <c r="D90" s="69"/>
      <c r="E90" s="69"/>
      <c r="F90" s="69"/>
      <c r="G90" s="69"/>
      <c r="H90" s="69"/>
      <c r="I90" s="69"/>
      <c r="J90" s="69"/>
      <c r="K90" s="69"/>
      <c r="L90" s="69"/>
      <c r="M90" s="69"/>
      <c r="N90" s="69"/>
      <c r="O90" s="69"/>
      <c r="P90" s="69"/>
      <c r="Q90" s="69"/>
      <c r="R90" s="69"/>
      <c r="S90" s="69"/>
      <c r="T90" s="69"/>
      <c r="U90" s="69"/>
      <c r="V90" s="69"/>
      <c r="W90" s="69"/>
      <c r="X90" s="69"/>
      <c r="Y90" s="69"/>
      <c r="Z90" s="69"/>
      <c r="AA90" s="69"/>
      <c r="AB90" s="69"/>
      <c r="AC90" s="69"/>
      <c r="AD90" s="69"/>
      <c r="AE90" s="69"/>
      <c r="AF90" s="69"/>
      <c r="AG90" s="69"/>
      <c r="AH90" s="69"/>
      <c r="AI90" s="69"/>
      <c r="AJ90" s="69"/>
      <c r="AK90" s="69"/>
      <c r="AL90" s="69"/>
      <c r="AM90" s="69"/>
      <c r="AN90" s="69"/>
      <c r="AO90" s="69"/>
      <c r="AP90" s="69"/>
      <c r="AQ90" s="69"/>
      <c r="AR90" s="69"/>
      <c r="AS90" s="69"/>
      <c r="AT90" s="69"/>
      <c r="AU90" s="69"/>
      <c r="AV90" s="69"/>
      <c r="AW90" s="69"/>
      <c r="AX90" s="69"/>
      <c r="AY90" s="69"/>
      <c r="AZ90" s="69"/>
      <c r="BA90" s="69"/>
      <c r="BB90" s="69"/>
      <c r="BC90" s="69"/>
      <c r="BD90" s="69"/>
      <c r="BE90" s="69"/>
      <c r="BF90" s="69"/>
      <c r="BG90" s="69"/>
      <c r="BH90" s="69"/>
      <c r="BI90" s="69"/>
    </row>
    <row r="91" spans="2:61" x14ac:dyDescent="0.25">
      <c r="B91" s="69"/>
      <c r="C91" s="69"/>
      <c r="D91" s="69"/>
      <c r="E91" s="69"/>
      <c r="F91" s="69"/>
      <c r="G91" s="69"/>
      <c r="H91" s="69"/>
      <c r="I91" s="69"/>
      <c r="J91" s="69"/>
      <c r="K91" s="69"/>
      <c r="L91" s="69"/>
      <c r="M91" s="69"/>
      <c r="N91" s="69"/>
      <c r="O91" s="69"/>
      <c r="P91" s="69"/>
      <c r="Q91" s="69"/>
      <c r="R91" s="69"/>
      <c r="S91" s="69"/>
      <c r="T91" s="69"/>
      <c r="U91" s="69"/>
      <c r="V91" s="69"/>
      <c r="W91" s="69"/>
      <c r="X91" s="69"/>
      <c r="Y91" s="69"/>
      <c r="Z91" s="69"/>
      <c r="AA91" s="69"/>
      <c r="AB91" s="69"/>
      <c r="AC91" s="69"/>
      <c r="AD91" s="69"/>
      <c r="AE91" s="69"/>
      <c r="AF91" s="69"/>
      <c r="AG91" s="69"/>
      <c r="AH91" s="69"/>
      <c r="AI91" s="69"/>
      <c r="AJ91" s="69"/>
      <c r="AK91" s="69"/>
      <c r="AL91" s="69"/>
      <c r="AM91" s="69"/>
      <c r="AN91" s="69"/>
      <c r="AO91" s="69"/>
      <c r="AP91" s="69"/>
      <c r="AQ91" s="69"/>
      <c r="AR91" s="69"/>
      <c r="AS91" s="69"/>
      <c r="AT91" s="69"/>
      <c r="AU91" s="69"/>
      <c r="AV91" s="69"/>
      <c r="AW91" s="69"/>
      <c r="AX91" s="69"/>
      <c r="AY91" s="69"/>
      <c r="AZ91" s="69"/>
      <c r="BA91" s="69"/>
      <c r="BB91" s="69"/>
      <c r="BC91" s="69"/>
      <c r="BD91" s="69"/>
      <c r="BE91" s="69"/>
      <c r="BF91" s="69"/>
      <c r="BG91" s="69"/>
      <c r="BH91" s="69"/>
      <c r="BI91" s="69"/>
    </row>
    <row r="92" spans="2:61" x14ac:dyDescent="0.25">
      <c r="B92" s="69"/>
      <c r="C92" s="69"/>
      <c r="D92" s="69"/>
      <c r="E92" s="69"/>
      <c r="F92" s="69"/>
      <c r="G92" s="69"/>
      <c r="H92" s="69"/>
      <c r="I92" s="69"/>
      <c r="J92" s="69"/>
      <c r="K92" s="69"/>
      <c r="L92" s="69"/>
      <c r="M92" s="69"/>
      <c r="N92" s="69"/>
      <c r="O92" s="69"/>
      <c r="P92" s="69"/>
      <c r="Q92" s="69"/>
      <c r="R92" s="69"/>
      <c r="S92" s="69"/>
      <c r="T92" s="69"/>
      <c r="U92" s="69"/>
      <c r="V92" s="69"/>
      <c r="W92" s="69"/>
      <c r="X92" s="69"/>
      <c r="Y92" s="69"/>
      <c r="Z92" s="69"/>
      <c r="AA92" s="69"/>
      <c r="AB92" s="69"/>
      <c r="AC92" s="69"/>
      <c r="AD92" s="69"/>
      <c r="AE92" s="69"/>
      <c r="AF92" s="69"/>
      <c r="AG92" s="69"/>
      <c r="AH92" s="69"/>
      <c r="AI92" s="69"/>
      <c r="AJ92" s="69"/>
      <c r="AK92" s="69"/>
      <c r="AL92" s="69"/>
      <c r="AM92" s="69"/>
      <c r="AN92" s="69"/>
      <c r="AO92" s="69"/>
      <c r="AP92" s="69"/>
      <c r="AQ92" s="69"/>
      <c r="AR92" s="69"/>
      <c r="AS92" s="69"/>
      <c r="AT92" s="69"/>
      <c r="AU92" s="69"/>
      <c r="AV92" s="69"/>
      <c r="AW92" s="69"/>
      <c r="AX92" s="69"/>
      <c r="AY92" s="69"/>
      <c r="AZ92" s="69"/>
      <c r="BA92" s="69"/>
      <c r="BB92" s="69"/>
      <c r="BC92" s="69"/>
      <c r="BD92" s="69"/>
      <c r="BE92" s="69"/>
      <c r="BF92" s="69"/>
      <c r="BG92" s="69"/>
      <c r="BH92" s="69"/>
      <c r="BI92" s="69"/>
    </row>
    <row r="93" spans="2:61" x14ac:dyDescent="0.25">
      <c r="B93" s="69"/>
      <c r="C93" s="69"/>
      <c r="D93" s="69"/>
      <c r="E93" s="69"/>
      <c r="F93" s="69"/>
      <c r="G93" s="69"/>
      <c r="H93" s="69"/>
      <c r="I93" s="69"/>
      <c r="J93" s="69"/>
      <c r="K93" s="69"/>
      <c r="L93" s="69"/>
      <c r="M93" s="69"/>
      <c r="N93" s="69"/>
      <c r="O93" s="69"/>
      <c r="P93" s="69"/>
      <c r="Q93" s="69"/>
      <c r="R93" s="69"/>
      <c r="S93" s="69"/>
      <c r="T93" s="69"/>
      <c r="U93" s="69"/>
      <c r="V93" s="69"/>
      <c r="W93" s="69"/>
      <c r="X93" s="69"/>
      <c r="Y93" s="69"/>
      <c r="Z93" s="69"/>
      <c r="AA93" s="69"/>
      <c r="AB93" s="69"/>
      <c r="AC93" s="69"/>
      <c r="AD93" s="69"/>
      <c r="AE93" s="69"/>
      <c r="AF93" s="69"/>
      <c r="AG93" s="69"/>
      <c r="AH93" s="69"/>
      <c r="AI93" s="69"/>
      <c r="AJ93" s="69"/>
      <c r="AK93" s="69"/>
      <c r="AL93" s="69"/>
      <c r="AM93" s="69"/>
      <c r="AN93" s="69"/>
      <c r="AO93" s="69"/>
      <c r="AP93" s="69"/>
      <c r="AQ93" s="69"/>
      <c r="AR93" s="69"/>
      <c r="AS93" s="69"/>
      <c r="AT93" s="69"/>
      <c r="AU93" s="69"/>
      <c r="AV93" s="69"/>
      <c r="AW93" s="69"/>
      <c r="AX93" s="69"/>
      <c r="AY93" s="69"/>
      <c r="AZ93" s="69"/>
      <c r="BA93" s="69"/>
      <c r="BB93" s="69"/>
      <c r="BC93" s="69"/>
      <c r="BD93" s="69"/>
      <c r="BE93" s="69"/>
      <c r="BF93" s="69"/>
      <c r="BG93" s="69"/>
      <c r="BH93" s="69"/>
      <c r="BI93" s="69"/>
    </row>
    <row r="94" spans="2:61" x14ac:dyDescent="0.25">
      <c r="B94" s="69"/>
      <c r="C94" s="69"/>
      <c r="D94" s="69"/>
      <c r="E94" s="69"/>
      <c r="F94" s="69"/>
      <c r="G94" s="69"/>
      <c r="H94" s="69"/>
      <c r="I94" s="69"/>
      <c r="J94" s="69"/>
      <c r="K94" s="69"/>
      <c r="L94" s="69"/>
      <c r="M94" s="69"/>
      <c r="N94" s="69"/>
      <c r="O94" s="69"/>
      <c r="P94" s="69"/>
      <c r="Q94" s="69"/>
      <c r="R94" s="69"/>
      <c r="S94" s="69"/>
      <c r="T94" s="69"/>
      <c r="U94" s="69"/>
      <c r="V94" s="69"/>
      <c r="W94" s="69"/>
      <c r="X94" s="69"/>
      <c r="Y94" s="69"/>
      <c r="Z94" s="69"/>
      <c r="AA94" s="69"/>
      <c r="AB94" s="69"/>
      <c r="AC94" s="69"/>
      <c r="AD94" s="69"/>
      <c r="AE94" s="69"/>
      <c r="AF94" s="69"/>
      <c r="AG94" s="69"/>
      <c r="AH94" s="69"/>
      <c r="AI94" s="69"/>
      <c r="AJ94" s="69"/>
      <c r="AK94" s="69"/>
      <c r="AL94" s="69"/>
      <c r="AM94" s="69"/>
      <c r="AN94" s="69"/>
      <c r="AO94" s="69"/>
      <c r="AP94" s="69"/>
      <c r="AQ94" s="69"/>
      <c r="AR94" s="69"/>
      <c r="AS94" s="69"/>
      <c r="AT94" s="69"/>
      <c r="AU94" s="69"/>
      <c r="AV94" s="69"/>
      <c r="AW94" s="69"/>
      <c r="AX94" s="69"/>
      <c r="AY94" s="69"/>
      <c r="AZ94" s="69"/>
      <c r="BA94" s="69"/>
      <c r="BB94" s="69"/>
      <c r="BC94" s="69"/>
      <c r="BD94" s="69"/>
      <c r="BE94" s="69"/>
      <c r="BF94" s="69"/>
      <c r="BG94" s="69"/>
      <c r="BH94" s="69"/>
      <c r="BI94" s="69"/>
    </row>
    <row r="95" spans="2:61" x14ac:dyDescent="0.25">
      <c r="B95" s="69"/>
      <c r="C95" s="69"/>
      <c r="D95" s="69"/>
      <c r="E95" s="69"/>
      <c r="F95" s="69"/>
      <c r="G95" s="69"/>
      <c r="H95" s="69"/>
      <c r="I95" s="69"/>
      <c r="J95" s="69"/>
      <c r="K95" s="69"/>
      <c r="L95" s="69"/>
      <c r="M95" s="69"/>
      <c r="N95" s="69"/>
      <c r="O95" s="69"/>
      <c r="P95" s="69"/>
      <c r="Q95" s="69"/>
      <c r="R95" s="69"/>
      <c r="S95" s="69"/>
      <c r="T95" s="69"/>
      <c r="U95" s="69"/>
      <c r="V95" s="69"/>
      <c r="W95" s="69"/>
      <c r="X95" s="69"/>
      <c r="Y95" s="69"/>
      <c r="Z95" s="69"/>
      <c r="AA95" s="69"/>
      <c r="AB95" s="69"/>
      <c r="AC95" s="69"/>
      <c r="AD95" s="69"/>
      <c r="AE95" s="69"/>
      <c r="AF95" s="69"/>
      <c r="AG95" s="69"/>
      <c r="AH95" s="69"/>
      <c r="AI95" s="69"/>
      <c r="AJ95" s="69"/>
      <c r="AK95" s="69"/>
      <c r="AL95" s="69"/>
      <c r="AM95" s="69"/>
      <c r="AN95" s="69"/>
      <c r="AO95" s="69"/>
      <c r="AP95" s="69"/>
      <c r="AQ95" s="69"/>
      <c r="AR95" s="69"/>
      <c r="AS95" s="69"/>
      <c r="AT95" s="69"/>
      <c r="AU95" s="69"/>
      <c r="AV95" s="69"/>
      <c r="AW95" s="69"/>
      <c r="AX95" s="69"/>
      <c r="AY95" s="69"/>
      <c r="AZ95" s="69"/>
      <c r="BA95" s="69"/>
      <c r="BB95" s="69"/>
      <c r="BC95" s="69"/>
      <c r="BD95" s="69"/>
      <c r="BE95" s="69"/>
      <c r="BF95" s="69"/>
      <c r="BG95" s="69"/>
      <c r="BH95" s="69"/>
      <c r="BI95" s="69"/>
    </row>
    <row r="96" spans="2:61" x14ac:dyDescent="0.25">
      <c r="B96" s="69"/>
      <c r="C96" s="69"/>
      <c r="D96" s="69"/>
      <c r="E96" s="69"/>
      <c r="F96" s="69"/>
      <c r="G96" s="69"/>
      <c r="H96" s="69"/>
      <c r="I96" s="69"/>
      <c r="J96" s="69"/>
      <c r="K96" s="69"/>
      <c r="L96" s="69"/>
      <c r="M96" s="69"/>
      <c r="N96" s="69"/>
      <c r="O96" s="69"/>
      <c r="P96" s="69"/>
      <c r="Q96" s="69"/>
      <c r="R96" s="69"/>
      <c r="S96" s="69"/>
      <c r="T96" s="69"/>
      <c r="U96" s="69"/>
      <c r="V96" s="69"/>
      <c r="W96" s="69"/>
      <c r="X96" s="69"/>
      <c r="Y96" s="69"/>
      <c r="Z96" s="69"/>
      <c r="AA96" s="69"/>
      <c r="AB96" s="69"/>
      <c r="AC96" s="69"/>
      <c r="AD96" s="69"/>
      <c r="AE96" s="69"/>
      <c r="AF96" s="69"/>
      <c r="AG96" s="69"/>
      <c r="AH96" s="69"/>
      <c r="AI96" s="69"/>
      <c r="AJ96" s="69"/>
      <c r="AK96" s="69"/>
      <c r="AL96" s="69"/>
      <c r="AM96" s="69"/>
      <c r="AN96" s="69"/>
      <c r="AO96" s="69"/>
      <c r="AP96" s="69"/>
      <c r="AQ96" s="69"/>
      <c r="AR96" s="69"/>
      <c r="AS96" s="69"/>
      <c r="AT96" s="69"/>
      <c r="AU96" s="69"/>
      <c r="AV96" s="69"/>
      <c r="AW96" s="69"/>
      <c r="AX96" s="69"/>
      <c r="AY96" s="69"/>
      <c r="AZ96" s="69"/>
      <c r="BA96" s="69"/>
      <c r="BB96" s="69"/>
      <c r="BC96" s="69"/>
      <c r="BD96" s="69"/>
      <c r="BE96" s="69"/>
      <c r="BF96" s="69"/>
      <c r="BG96" s="69"/>
      <c r="BH96" s="69"/>
      <c r="BI96" s="69"/>
    </row>
    <row r="97" spans="2:61" x14ac:dyDescent="0.25">
      <c r="B97" s="69"/>
      <c r="C97" s="69"/>
      <c r="D97" s="69"/>
      <c r="E97" s="69"/>
      <c r="F97" s="69"/>
      <c r="G97" s="69"/>
      <c r="H97" s="69"/>
      <c r="I97" s="69"/>
      <c r="J97" s="69"/>
      <c r="K97" s="69"/>
      <c r="L97" s="69"/>
      <c r="M97" s="69"/>
      <c r="N97" s="69"/>
      <c r="O97" s="69"/>
      <c r="P97" s="69"/>
      <c r="Q97" s="69"/>
      <c r="R97" s="69"/>
      <c r="S97" s="69"/>
      <c r="T97" s="69"/>
      <c r="U97" s="69"/>
      <c r="V97" s="69"/>
      <c r="W97" s="69"/>
      <c r="X97" s="69"/>
      <c r="Y97" s="69"/>
      <c r="Z97" s="69"/>
      <c r="AA97" s="69"/>
      <c r="AB97" s="69"/>
      <c r="AC97" s="69"/>
      <c r="AD97" s="69"/>
      <c r="AE97" s="69"/>
      <c r="AF97" s="69"/>
      <c r="AG97" s="69"/>
      <c r="AH97" s="69"/>
      <c r="AI97" s="69"/>
      <c r="AJ97" s="69"/>
      <c r="AK97" s="69"/>
      <c r="AL97" s="69"/>
      <c r="AM97" s="69"/>
      <c r="AN97" s="69"/>
      <c r="AO97" s="69"/>
      <c r="AP97" s="69"/>
      <c r="AQ97" s="69"/>
      <c r="AR97" s="69"/>
      <c r="AS97" s="69"/>
      <c r="AT97" s="69"/>
      <c r="AU97" s="69"/>
      <c r="AV97" s="69"/>
      <c r="AW97" s="69"/>
      <c r="AX97" s="69"/>
      <c r="AY97" s="69"/>
      <c r="AZ97" s="69"/>
      <c r="BA97" s="69"/>
      <c r="BB97" s="69"/>
      <c r="BC97" s="69"/>
      <c r="BD97" s="69"/>
      <c r="BE97" s="69"/>
      <c r="BF97" s="69"/>
      <c r="BG97" s="69"/>
      <c r="BH97" s="69"/>
      <c r="BI97" s="69"/>
    </row>
    <row r="98" spans="2:61" x14ac:dyDescent="0.25">
      <c r="B98" s="69"/>
      <c r="C98" s="69"/>
      <c r="D98" s="69"/>
      <c r="E98" s="69"/>
      <c r="F98" s="69"/>
      <c r="G98" s="69"/>
      <c r="H98" s="69"/>
      <c r="I98" s="69"/>
      <c r="J98" s="69"/>
      <c r="K98" s="69"/>
      <c r="L98" s="69"/>
      <c r="M98" s="69"/>
      <c r="N98" s="69"/>
      <c r="O98" s="69"/>
      <c r="P98" s="69"/>
      <c r="Q98" s="69"/>
      <c r="R98" s="69"/>
      <c r="S98" s="69"/>
      <c r="T98" s="69"/>
      <c r="U98" s="69"/>
      <c r="V98" s="69"/>
      <c r="W98" s="69"/>
      <c r="X98" s="69"/>
      <c r="Y98" s="69"/>
      <c r="Z98" s="69"/>
      <c r="AA98" s="69"/>
      <c r="AB98" s="69"/>
      <c r="AC98" s="69"/>
      <c r="AD98" s="69"/>
      <c r="AE98" s="69"/>
      <c r="AF98" s="69"/>
      <c r="AG98" s="69"/>
      <c r="AH98" s="69"/>
      <c r="AI98" s="69"/>
      <c r="AJ98" s="69"/>
      <c r="AK98" s="69"/>
      <c r="AL98" s="69"/>
      <c r="AM98" s="69"/>
      <c r="AN98" s="69"/>
      <c r="AO98" s="69"/>
      <c r="AP98" s="69"/>
      <c r="AQ98" s="69"/>
      <c r="AR98" s="69"/>
      <c r="AS98" s="69"/>
      <c r="AT98" s="69"/>
      <c r="AU98" s="69"/>
      <c r="AV98" s="69"/>
      <c r="AW98" s="69"/>
      <c r="AX98" s="69"/>
      <c r="AY98" s="69"/>
      <c r="AZ98" s="69"/>
      <c r="BA98" s="69"/>
      <c r="BB98" s="69"/>
      <c r="BC98" s="69"/>
      <c r="BD98" s="69"/>
      <c r="BE98" s="69"/>
      <c r="BF98" s="69"/>
      <c r="BG98" s="69"/>
      <c r="BH98" s="69"/>
      <c r="BI98" s="69"/>
    </row>
    <row r="99" spans="2:61" x14ac:dyDescent="0.25">
      <c r="B99" s="69"/>
      <c r="C99" s="69"/>
      <c r="D99" s="69"/>
      <c r="E99" s="69"/>
      <c r="F99" s="69"/>
      <c r="G99" s="69"/>
      <c r="H99" s="69"/>
      <c r="I99" s="69"/>
      <c r="J99" s="69"/>
      <c r="K99" s="69"/>
      <c r="L99" s="69"/>
      <c r="M99" s="69"/>
      <c r="N99" s="69"/>
      <c r="O99" s="69"/>
      <c r="P99" s="69"/>
      <c r="Q99" s="69"/>
      <c r="R99" s="69"/>
      <c r="S99" s="69"/>
      <c r="T99" s="69"/>
      <c r="U99" s="69"/>
      <c r="V99" s="69"/>
      <c r="W99" s="69"/>
      <c r="X99" s="69"/>
      <c r="Y99" s="69"/>
      <c r="Z99" s="69"/>
      <c r="AA99" s="69"/>
      <c r="AB99" s="69"/>
      <c r="AC99" s="69"/>
      <c r="AD99" s="69"/>
      <c r="AE99" s="69"/>
      <c r="AF99" s="69"/>
      <c r="AG99" s="69"/>
      <c r="AH99" s="69"/>
      <c r="AI99" s="69"/>
      <c r="AJ99" s="69"/>
      <c r="AK99" s="69"/>
      <c r="AL99" s="69"/>
      <c r="AM99" s="69"/>
      <c r="AN99" s="69"/>
      <c r="AO99" s="69"/>
      <c r="AP99" s="69"/>
      <c r="AQ99" s="69"/>
      <c r="AR99" s="69"/>
      <c r="AS99" s="69"/>
      <c r="AT99" s="69"/>
      <c r="AU99" s="69"/>
      <c r="AV99" s="69"/>
      <c r="AW99" s="69"/>
      <c r="AX99" s="69"/>
      <c r="AY99" s="69"/>
      <c r="AZ99" s="69"/>
      <c r="BA99" s="69"/>
      <c r="BB99" s="69"/>
      <c r="BC99" s="69"/>
      <c r="BD99" s="69"/>
      <c r="BE99" s="69"/>
      <c r="BF99" s="69"/>
      <c r="BG99" s="69"/>
      <c r="BH99" s="69"/>
      <c r="BI99" s="69"/>
    </row>
    <row r="100" spans="2:61" x14ac:dyDescent="0.25">
      <c r="B100" s="69"/>
      <c r="C100" s="69"/>
      <c r="D100" s="69"/>
      <c r="E100" s="69"/>
      <c r="F100" s="69"/>
      <c r="G100" s="69"/>
      <c r="H100" s="69"/>
      <c r="I100" s="69"/>
      <c r="J100" s="69"/>
      <c r="K100" s="69"/>
      <c r="L100" s="69"/>
      <c r="M100" s="69"/>
      <c r="N100" s="69"/>
      <c r="O100" s="69"/>
      <c r="P100" s="69"/>
      <c r="Q100" s="69"/>
      <c r="R100" s="69"/>
      <c r="S100" s="69"/>
      <c r="T100" s="69"/>
      <c r="U100" s="69"/>
      <c r="V100" s="69"/>
      <c r="W100" s="69"/>
      <c r="X100" s="69"/>
      <c r="Y100" s="69"/>
      <c r="Z100" s="69"/>
      <c r="AA100" s="69"/>
      <c r="AB100" s="69"/>
      <c r="AC100" s="69"/>
      <c r="AD100" s="69"/>
      <c r="AE100" s="69"/>
      <c r="AF100" s="69"/>
      <c r="AG100" s="69"/>
      <c r="AH100" s="69"/>
      <c r="AI100" s="69"/>
      <c r="AJ100" s="69"/>
      <c r="AK100" s="69"/>
      <c r="AL100" s="69"/>
      <c r="AM100" s="69"/>
      <c r="AN100" s="69"/>
      <c r="AO100" s="69"/>
      <c r="AP100" s="69"/>
      <c r="AQ100" s="69"/>
      <c r="AR100" s="69"/>
      <c r="AS100" s="69"/>
      <c r="AT100" s="69"/>
      <c r="AU100" s="69"/>
      <c r="AV100" s="69"/>
      <c r="AW100" s="69"/>
      <c r="AX100" s="69"/>
      <c r="AY100" s="69"/>
      <c r="AZ100" s="69"/>
      <c r="BA100" s="69"/>
      <c r="BB100" s="69"/>
      <c r="BC100" s="69"/>
      <c r="BD100" s="69"/>
      <c r="BE100" s="69"/>
      <c r="BF100" s="69"/>
      <c r="BG100" s="69"/>
      <c r="BH100" s="69"/>
      <c r="BI100" s="69"/>
    </row>
    <row r="101" spans="2:61" x14ac:dyDescent="0.25">
      <c r="B101" s="69"/>
      <c r="C101" s="69"/>
      <c r="D101" s="69"/>
      <c r="E101" s="69"/>
      <c r="F101" s="69"/>
      <c r="G101" s="69"/>
      <c r="H101" s="69"/>
      <c r="I101" s="69"/>
      <c r="J101" s="69"/>
      <c r="K101" s="69"/>
      <c r="L101" s="69"/>
      <c r="M101" s="69"/>
      <c r="N101" s="69"/>
      <c r="O101" s="69"/>
      <c r="P101" s="69"/>
      <c r="Q101" s="69"/>
      <c r="R101" s="69"/>
      <c r="S101" s="69"/>
      <c r="T101" s="69"/>
      <c r="U101" s="69"/>
      <c r="V101" s="69"/>
      <c r="W101" s="69"/>
      <c r="X101" s="69"/>
      <c r="Y101" s="69"/>
      <c r="Z101" s="69"/>
      <c r="AA101" s="69"/>
      <c r="AB101" s="69"/>
      <c r="AC101" s="69"/>
      <c r="AD101" s="69"/>
      <c r="AE101" s="69"/>
      <c r="AF101" s="69"/>
      <c r="AG101" s="69"/>
      <c r="AH101" s="69"/>
      <c r="AI101" s="69"/>
      <c r="AJ101" s="69"/>
      <c r="AK101" s="69"/>
      <c r="AL101" s="69"/>
      <c r="AM101" s="69"/>
      <c r="AN101" s="69"/>
      <c r="AO101" s="69"/>
      <c r="AP101" s="69"/>
      <c r="AQ101" s="69"/>
      <c r="AR101" s="69"/>
      <c r="AS101" s="69"/>
      <c r="AT101" s="69"/>
      <c r="AU101" s="69"/>
      <c r="AV101" s="69"/>
      <c r="AW101" s="69"/>
      <c r="AX101" s="69"/>
      <c r="AY101" s="69"/>
      <c r="AZ101" s="69"/>
      <c r="BA101" s="69"/>
      <c r="BB101" s="69"/>
      <c r="BC101" s="69"/>
      <c r="BD101" s="69"/>
      <c r="BE101" s="69"/>
      <c r="BF101" s="69"/>
      <c r="BG101" s="69"/>
      <c r="BH101" s="69"/>
      <c r="BI101" s="69"/>
    </row>
    <row r="102" spans="2:61" x14ac:dyDescent="0.25">
      <c r="B102" s="69"/>
      <c r="C102" s="69"/>
      <c r="D102" s="69"/>
      <c r="E102" s="69"/>
      <c r="F102" s="69"/>
      <c r="G102" s="69"/>
      <c r="H102" s="69"/>
      <c r="I102" s="69"/>
      <c r="J102" s="69"/>
      <c r="K102" s="69"/>
      <c r="L102" s="69"/>
      <c r="M102" s="69"/>
      <c r="N102" s="69"/>
      <c r="O102" s="69"/>
      <c r="P102" s="69"/>
      <c r="Q102" s="69"/>
      <c r="R102" s="69"/>
      <c r="S102" s="69"/>
      <c r="T102" s="69"/>
      <c r="U102" s="69"/>
      <c r="V102" s="69"/>
      <c r="W102" s="69"/>
      <c r="X102" s="69"/>
      <c r="Y102" s="69"/>
      <c r="Z102" s="69"/>
      <c r="AA102" s="69"/>
      <c r="AB102" s="69"/>
      <c r="AC102" s="69"/>
      <c r="AD102" s="69"/>
      <c r="AE102" s="69"/>
      <c r="AF102" s="69"/>
      <c r="AG102" s="69"/>
      <c r="AH102" s="69"/>
      <c r="AI102" s="69"/>
      <c r="AJ102" s="69"/>
      <c r="AK102" s="69"/>
      <c r="AL102" s="69"/>
      <c r="AM102" s="69"/>
      <c r="AN102" s="69"/>
      <c r="AO102" s="69"/>
      <c r="AP102" s="69"/>
      <c r="AQ102" s="69"/>
      <c r="AR102" s="69"/>
      <c r="AS102" s="69"/>
      <c r="AT102" s="69"/>
      <c r="AU102" s="69"/>
      <c r="AV102" s="69"/>
      <c r="AW102" s="69"/>
      <c r="AX102" s="69"/>
      <c r="AY102" s="69"/>
      <c r="AZ102" s="69"/>
      <c r="BA102" s="69"/>
      <c r="BB102" s="69"/>
      <c r="BC102" s="69"/>
      <c r="BD102" s="69"/>
      <c r="BE102" s="69"/>
      <c r="BF102" s="69"/>
      <c r="BG102" s="69"/>
      <c r="BH102" s="69"/>
      <c r="BI102" s="69"/>
    </row>
    <row r="103" spans="2:61" x14ac:dyDescent="0.25">
      <c r="B103" s="69"/>
      <c r="C103" s="69"/>
      <c r="D103" s="69"/>
      <c r="E103" s="69"/>
      <c r="F103" s="69"/>
      <c r="G103" s="69"/>
      <c r="H103" s="69"/>
      <c r="I103" s="69"/>
      <c r="J103" s="69"/>
      <c r="K103" s="69"/>
      <c r="L103" s="69"/>
      <c r="M103" s="69"/>
      <c r="N103" s="69"/>
      <c r="O103" s="69"/>
      <c r="P103" s="69"/>
      <c r="Q103" s="69"/>
      <c r="R103" s="69"/>
      <c r="S103" s="69"/>
      <c r="T103" s="69"/>
      <c r="U103" s="69"/>
      <c r="V103" s="69"/>
      <c r="W103" s="69"/>
      <c r="X103" s="69"/>
      <c r="Y103" s="69"/>
      <c r="Z103" s="69"/>
      <c r="AA103" s="69"/>
      <c r="AB103" s="69"/>
      <c r="AC103" s="69"/>
      <c r="AD103" s="69"/>
      <c r="AE103" s="69"/>
      <c r="AF103" s="69"/>
      <c r="AG103" s="69"/>
      <c r="AH103" s="69"/>
      <c r="AI103" s="69"/>
      <c r="AJ103" s="69"/>
      <c r="AK103" s="69"/>
      <c r="AL103" s="69"/>
      <c r="AM103" s="69"/>
      <c r="AN103" s="69"/>
      <c r="AO103" s="69"/>
      <c r="AP103" s="69"/>
      <c r="AQ103" s="69"/>
      <c r="AR103" s="69"/>
      <c r="AS103" s="69"/>
      <c r="AT103" s="69"/>
      <c r="AU103" s="69"/>
      <c r="AV103" s="69"/>
      <c r="AW103" s="69"/>
      <c r="AX103" s="69"/>
      <c r="AY103" s="69"/>
      <c r="AZ103" s="69"/>
      <c r="BA103" s="69"/>
      <c r="BB103" s="69"/>
      <c r="BC103" s="69"/>
      <c r="BD103" s="69"/>
      <c r="BE103" s="69"/>
      <c r="BF103" s="69"/>
      <c r="BG103" s="69"/>
      <c r="BH103" s="69"/>
      <c r="BI103" s="69"/>
    </row>
    <row r="104" spans="2:61" x14ac:dyDescent="0.25">
      <c r="B104" s="69"/>
      <c r="C104" s="69"/>
      <c r="D104" s="69"/>
      <c r="E104" s="69"/>
      <c r="F104" s="69"/>
      <c r="G104" s="69"/>
      <c r="H104" s="69"/>
      <c r="I104" s="69"/>
      <c r="J104" s="69"/>
      <c r="K104" s="69"/>
      <c r="L104" s="69"/>
      <c r="M104" s="69"/>
      <c r="N104" s="69"/>
      <c r="O104" s="69"/>
      <c r="P104" s="69"/>
      <c r="Q104" s="69"/>
      <c r="R104" s="69"/>
      <c r="S104" s="69"/>
      <c r="T104" s="69"/>
      <c r="U104" s="69"/>
      <c r="V104" s="69"/>
      <c r="W104" s="69"/>
      <c r="X104" s="69"/>
      <c r="Y104" s="69"/>
      <c r="Z104" s="69"/>
      <c r="AA104" s="69"/>
      <c r="AB104" s="69"/>
      <c r="AC104" s="69"/>
      <c r="AD104" s="69"/>
      <c r="AE104" s="69"/>
      <c r="AF104" s="69"/>
      <c r="AG104" s="69"/>
      <c r="AH104" s="69"/>
      <c r="AI104" s="69"/>
      <c r="AJ104" s="69"/>
      <c r="AK104" s="69"/>
      <c r="AL104" s="69"/>
      <c r="AM104" s="69"/>
      <c r="AN104" s="69"/>
      <c r="AO104" s="69"/>
      <c r="AP104" s="69"/>
      <c r="AQ104" s="69"/>
      <c r="AR104" s="69"/>
      <c r="AS104" s="69"/>
      <c r="AT104" s="69"/>
      <c r="AU104" s="69"/>
      <c r="AV104" s="69"/>
      <c r="AW104" s="69"/>
      <c r="AX104" s="69"/>
      <c r="AY104" s="69"/>
      <c r="AZ104" s="69"/>
      <c r="BA104" s="69"/>
      <c r="BB104" s="69"/>
      <c r="BC104" s="69"/>
      <c r="BD104" s="69"/>
      <c r="BE104" s="69"/>
      <c r="BF104" s="69"/>
      <c r="BG104" s="69"/>
      <c r="BH104" s="69"/>
      <c r="BI104" s="69"/>
    </row>
    <row r="105" spans="2:61" x14ac:dyDescent="0.25">
      <c r="B105" s="69"/>
      <c r="C105" s="69"/>
      <c r="D105" s="69"/>
      <c r="E105" s="69"/>
      <c r="F105" s="69"/>
      <c r="G105" s="69"/>
      <c r="H105" s="69"/>
      <c r="I105" s="69"/>
      <c r="J105" s="69"/>
      <c r="K105" s="69"/>
      <c r="L105" s="69"/>
      <c r="M105" s="69"/>
      <c r="N105" s="69"/>
      <c r="O105" s="69"/>
      <c r="P105" s="69"/>
      <c r="Q105" s="69"/>
      <c r="R105" s="69"/>
      <c r="S105" s="69"/>
      <c r="T105" s="69"/>
      <c r="U105" s="69"/>
      <c r="V105" s="69"/>
      <c r="W105" s="69"/>
      <c r="X105" s="69"/>
      <c r="Y105" s="69"/>
      <c r="Z105" s="69"/>
      <c r="AA105" s="69"/>
      <c r="AB105" s="69"/>
      <c r="AC105" s="69"/>
      <c r="AD105" s="69"/>
      <c r="AE105" s="69"/>
      <c r="AF105" s="69"/>
      <c r="AG105" s="69"/>
      <c r="AH105" s="69"/>
      <c r="AI105" s="69"/>
      <c r="AJ105" s="69"/>
      <c r="AK105" s="69"/>
      <c r="AL105" s="69"/>
      <c r="AM105" s="69"/>
      <c r="AN105" s="69"/>
      <c r="AO105" s="69"/>
      <c r="AP105" s="69"/>
      <c r="AQ105" s="69"/>
      <c r="AR105" s="69"/>
      <c r="AS105" s="69"/>
      <c r="AT105" s="69"/>
      <c r="AU105" s="69"/>
      <c r="AV105" s="69"/>
      <c r="AW105" s="69"/>
      <c r="AX105" s="69"/>
      <c r="AY105" s="69"/>
      <c r="AZ105" s="69"/>
      <c r="BA105" s="69"/>
      <c r="BB105" s="69"/>
      <c r="BC105" s="69"/>
      <c r="BD105" s="69"/>
      <c r="BE105" s="69"/>
      <c r="BF105" s="69"/>
      <c r="BG105" s="69"/>
      <c r="BH105" s="69"/>
      <c r="BI105" s="69"/>
    </row>
    <row r="106" spans="2:61" x14ac:dyDescent="0.25">
      <c r="B106" s="69"/>
      <c r="C106" s="69"/>
      <c r="D106" s="69"/>
      <c r="E106" s="69"/>
      <c r="F106" s="69"/>
      <c r="G106" s="69"/>
      <c r="H106" s="69"/>
      <c r="I106" s="69"/>
      <c r="J106" s="69"/>
      <c r="K106" s="69"/>
      <c r="L106" s="69"/>
      <c r="M106" s="69"/>
      <c r="N106" s="69"/>
      <c r="O106" s="69"/>
      <c r="P106" s="69"/>
      <c r="Q106" s="69"/>
      <c r="R106" s="69"/>
      <c r="S106" s="69"/>
      <c r="T106" s="69"/>
      <c r="U106" s="69"/>
      <c r="V106" s="69"/>
      <c r="W106" s="69"/>
      <c r="X106" s="69"/>
      <c r="Y106" s="69"/>
      <c r="Z106" s="69"/>
      <c r="AA106" s="69"/>
      <c r="AB106" s="69"/>
      <c r="AC106" s="69"/>
      <c r="AD106" s="69"/>
      <c r="AE106" s="69"/>
      <c r="AF106" s="69"/>
      <c r="AG106" s="69"/>
      <c r="AH106" s="69"/>
      <c r="AI106" s="69"/>
      <c r="AJ106" s="69"/>
      <c r="AK106" s="69"/>
      <c r="AL106" s="69"/>
      <c r="AM106" s="69"/>
      <c r="AN106" s="69"/>
      <c r="AO106" s="69"/>
      <c r="AP106" s="69"/>
      <c r="AQ106" s="69"/>
      <c r="AR106" s="69"/>
      <c r="AS106" s="69"/>
      <c r="AT106" s="69"/>
      <c r="AU106" s="69"/>
      <c r="AV106" s="69"/>
      <c r="AW106" s="69"/>
      <c r="AX106" s="69"/>
      <c r="AY106" s="69"/>
      <c r="AZ106" s="69"/>
      <c r="BA106" s="69"/>
      <c r="BB106" s="69"/>
      <c r="BC106" s="69"/>
      <c r="BD106" s="69"/>
      <c r="BE106" s="69"/>
      <c r="BF106" s="69"/>
      <c r="BG106" s="69"/>
      <c r="BH106" s="69"/>
      <c r="BI106" s="69"/>
    </row>
    <row r="107" spans="2:61" x14ac:dyDescent="0.25">
      <c r="B107" s="69"/>
      <c r="C107" s="69"/>
      <c r="D107" s="69"/>
      <c r="E107" s="69"/>
      <c r="F107" s="69"/>
      <c r="G107" s="69"/>
      <c r="H107" s="69"/>
      <c r="I107" s="69"/>
      <c r="J107" s="69"/>
      <c r="K107" s="69"/>
      <c r="L107" s="69"/>
      <c r="M107" s="69"/>
      <c r="N107" s="69"/>
      <c r="O107" s="69"/>
      <c r="P107" s="69"/>
      <c r="Q107" s="69"/>
      <c r="R107" s="69"/>
      <c r="S107" s="69"/>
      <c r="T107" s="69"/>
      <c r="U107" s="69"/>
      <c r="V107" s="69"/>
      <c r="W107" s="69"/>
      <c r="X107" s="69"/>
      <c r="Y107" s="69"/>
      <c r="Z107" s="69"/>
      <c r="AA107" s="69"/>
      <c r="AB107" s="69"/>
      <c r="AC107" s="69"/>
      <c r="AD107" s="69"/>
      <c r="AE107" s="69"/>
      <c r="AF107" s="69"/>
      <c r="AG107" s="69"/>
      <c r="AH107" s="69"/>
      <c r="AI107" s="69"/>
      <c r="AJ107" s="69"/>
      <c r="AK107" s="69"/>
      <c r="AL107" s="69"/>
      <c r="AM107" s="69"/>
      <c r="AN107" s="69"/>
      <c r="AO107" s="69"/>
      <c r="AP107" s="69"/>
      <c r="AQ107" s="69"/>
      <c r="AR107" s="69"/>
      <c r="AS107" s="69"/>
      <c r="AT107" s="69"/>
      <c r="AU107" s="69"/>
      <c r="AV107" s="69"/>
      <c r="AW107" s="69"/>
      <c r="AX107" s="69"/>
      <c r="AY107" s="69"/>
      <c r="AZ107" s="69"/>
      <c r="BA107" s="69"/>
      <c r="BB107" s="69"/>
      <c r="BC107" s="69"/>
      <c r="BD107" s="69"/>
      <c r="BE107" s="69"/>
      <c r="BF107" s="69"/>
      <c r="BG107" s="69"/>
      <c r="BH107" s="69"/>
      <c r="BI107" s="69"/>
    </row>
    <row r="108" spans="2:61" x14ac:dyDescent="0.25">
      <c r="B108" s="69"/>
      <c r="C108" s="69"/>
      <c r="D108" s="69"/>
      <c r="E108" s="69"/>
      <c r="F108" s="69"/>
      <c r="G108" s="69"/>
      <c r="H108" s="69"/>
      <c r="I108" s="69"/>
      <c r="J108" s="69"/>
      <c r="K108" s="69"/>
      <c r="L108" s="69"/>
      <c r="M108" s="69"/>
      <c r="N108" s="69"/>
      <c r="O108" s="69"/>
      <c r="P108" s="69"/>
      <c r="Q108" s="69"/>
      <c r="R108" s="69"/>
      <c r="S108" s="69"/>
      <c r="T108" s="69"/>
      <c r="U108" s="69"/>
      <c r="V108" s="69"/>
      <c r="W108" s="69"/>
      <c r="X108" s="69"/>
      <c r="Y108" s="69"/>
      <c r="Z108" s="69"/>
      <c r="AA108" s="69"/>
      <c r="AB108" s="69"/>
      <c r="AC108" s="69"/>
      <c r="AD108" s="69"/>
      <c r="AE108" s="69"/>
      <c r="AF108" s="69"/>
      <c r="AG108" s="69"/>
      <c r="AH108" s="69"/>
      <c r="AI108" s="69"/>
      <c r="AJ108" s="69"/>
      <c r="AK108" s="69"/>
      <c r="AL108" s="69"/>
      <c r="AM108" s="69"/>
      <c r="AN108" s="69"/>
      <c r="AO108" s="69"/>
      <c r="AP108" s="69"/>
      <c r="AQ108" s="69"/>
      <c r="AR108" s="69"/>
      <c r="AS108" s="69"/>
      <c r="AT108" s="69"/>
      <c r="AU108" s="69"/>
      <c r="AV108" s="69"/>
      <c r="AW108" s="69"/>
      <c r="AX108" s="69"/>
      <c r="AY108" s="69"/>
      <c r="AZ108" s="69"/>
      <c r="BA108" s="69"/>
      <c r="BB108" s="69"/>
      <c r="BC108" s="69"/>
      <c r="BD108" s="69"/>
      <c r="BE108" s="69"/>
      <c r="BF108" s="69"/>
      <c r="BG108" s="69"/>
      <c r="BH108" s="69"/>
      <c r="BI108" s="69"/>
    </row>
    <row r="109" spans="2:61" x14ac:dyDescent="0.25">
      <c r="B109" s="69"/>
      <c r="C109" s="69"/>
      <c r="D109" s="69"/>
      <c r="E109" s="69"/>
      <c r="F109" s="69"/>
      <c r="G109" s="69"/>
      <c r="H109" s="69"/>
      <c r="I109" s="69"/>
      <c r="J109" s="69"/>
      <c r="K109" s="69"/>
      <c r="L109" s="69"/>
      <c r="M109" s="69"/>
      <c r="N109" s="69"/>
      <c r="O109" s="69"/>
      <c r="P109" s="69"/>
      <c r="Q109" s="69"/>
      <c r="R109" s="69"/>
      <c r="S109" s="69"/>
      <c r="T109" s="69"/>
      <c r="U109" s="69"/>
      <c r="V109" s="69"/>
      <c r="W109" s="69"/>
      <c r="X109" s="69"/>
      <c r="Y109" s="69"/>
      <c r="Z109" s="69"/>
      <c r="AA109" s="69"/>
      <c r="AB109" s="69"/>
      <c r="AC109" s="69"/>
      <c r="AD109" s="69"/>
      <c r="AE109" s="69"/>
      <c r="AF109" s="69"/>
      <c r="AG109" s="69"/>
      <c r="AH109" s="69"/>
      <c r="AI109" s="69"/>
      <c r="AJ109" s="69"/>
      <c r="AK109" s="69"/>
      <c r="AL109" s="69"/>
      <c r="AM109" s="69"/>
      <c r="AN109" s="69"/>
      <c r="AO109" s="69"/>
      <c r="AP109" s="69"/>
      <c r="AQ109" s="69"/>
      <c r="AR109" s="69"/>
      <c r="AS109" s="69"/>
      <c r="AT109" s="69"/>
      <c r="AU109" s="69"/>
      <c r="AV109" s="69"/>
      <c r="AW109" s="69"/>
      <c r="AX109" s="69"/>
      <c r="AY109" s="69"/>
      <c r="AZ109" s="69"/>
      <c r="BA109" s="69"/>
      <c r="BB109" s="69"/>
      <c r="BC109" s="69"/>
      <c r="BD109" s="69"/>
      <c r="BE109" s="69"/>
      <c r="BF109" s="69"/>
      <c r="BG109" s="69"/>
      <c r="BH109" s="69"/>
      <c r="BI109" s="69"/>
    </row>
    <row r="110" spans="2:61" x14ac:dyDescent="0.25">
      <c r="B110" s="69"/>
      <c r="C110" s="69"/>
      <c r="D110" s="69"/>
      <c r="E110" s="69"/>
      <c r="F110" s="69"/>
      <c r="G110" s="69"/>
      <c r="H110" s="69"/>
      <c r="I110" s="69"/>
      <c r="J110" s="69"/>
      <c r="K110" s="69"/>
      <c r="L110" s="69"/>
      <c r="M110" s="69"/>
      <c r="N110" s="69"/>
      <c r="O110" s="69"/>
      <c r="P110" s="69"/>
      <c r="Q110" s="69"/>
      <c r="R110" s="69"/>
      <c r="S110" s="69"/>
      <c r="T110" s="69"/>
      <c r="U110" s="69"/>
      <c r="V110" s="69"/>
      <c r="W110" s="69"/>
      <c r="X110" s="69"/>
      <c r="Y110" s="69"/>
      <c r="Z110" s="69"/>
      <c r="AA110" s="69"/>
      <c r="AB110" s="69"/>
      <c r="AC110" s="69"/>
      <c r="AD110" s="69"/>
      <c r="AE110" s="69"/>
      <c r="AF110" s="69"/>
      <c r="AG110" s="69"/>
      <c r="AH110" s="69"/>
      <c r="AI110" s="69"/>
      <c r="AJ110" s="69"/>
      <c r="AK110" s="69"/>
      <c r="AL110" s="69"/>
      <c r="AM110" s="69"/>
      <c r="AN110" s="69"/>
      <c r="AO110" s="69"/>
      <c r="AP110" s="69"/>
      <c r="AQ110" s="69"/>
      <c r="AR110" s="69"/>
      <c r="AS110" s="69"/>
      <c r="AT110" s="69"/>
      <c r="AU110" s="69"/>
      <c r="AV110" s="69"/>
      <c r="AW110" s="69"/>
      <c r="AX110" s="69"/>
      <c r="AY110" s="69"/>
      <c r="AZ110" s="69"/>
      <c r="BA110" s="69"/>
      <c r="BB110" s="69"/>
      <c r="BC110" s="69"/>
      <c r="BD110" s="69"/>
      <c r="BE110" s="69"/>
      <c r="BF110" s="69"/>
      <c r="BG110" s="69"/>
      <c r="BH110" s="69"/>
      <c r="BI110" s="69"/>
    </row>
    <row r="111" spans="2:61" x14ac:dyDescent="0.25">
      <c r="B111" s="69"/>
      <c r="C111" s="69"/>
      <c r="D111" s="69"/>
      <c r="E111" s="69"/>
      <c r="F111" s="69"/>
      <c r="G111" s="69"/>
      <c r="H111" s="69"/>
      <c r="I111" s="69"/>
      <c r="J111" s="69"/>
      <c r="K111" s="69"/>
      <c r="L111" s="69"/>
      <c r="M111" s="69"/>
      <c r="N111" s="69"/>
      <c r="O111" s="69"/>
      <c r="P111" s="69"/>
      <c r="Q111" s="69"/>
      <c r="R111" s="69"/>
      <c r="S111" s="69"/>
      <c r="T111" s="69"/>
      <c r="U111" s="69"/>
      <c r="V111" s="69"/>
      <c r="W111" s="69"/>
      <c r="X111" s="69"/>
      <c r="Y111" s="69"/>
      <c r="Z111" s="69"/>
      <c r="AA111" s="69"/>
      <c r="AB111" s="69"/>
      <c r="AC111" s="69"/>
      <c r="AD111" s="69"/>
      <c r="AE111" s="69"/>
      <c r="AF111" s="69"/>
      <c r="AG111" s="69"/>
      <c r="AH111" s="69"/>
      <c r="AI111" s="69"/>
      <c r="AJ111" s="69"/>
      <c r="AK111" s="69"/>
      <c r="AL111" s="69"/>
      <c r="AM111" s="69"/>
      <c r="AN111" s="69"/>
      <c r="AO111" s="69"/>
      <c r="AP111" s="69"/>
      <c r="AQ111" s="69"/>
      <c r="AR111" s="69"/>
      <c r="AS111" s="69"/>
      <c r="AT111" s="69"/>
      <c r="AU111" s="69"/>
      <c r="AV111" s="69"/>
      <c r="AW111" s="69"/>
      <c r="AX111" s="69"/>
      <c r="AY111" s="69"/>
      <c r="AZ111" s="69"/>
      <c r="BA111" s="69"/>
      <c r="BB111" s="69"/>
      <c r="BC111" s="69"/>
      <c r="BD111" s="69"/>
      <c r="BE111" s="69"/>
      <c r="BF111" s="69"/>
      <c r="BG111" s="69"/>
      <c r="BH111" s="69"/>
      <c r="BI111" s="69"/>
    </row>
    <row r="112" spans="2:61" x14ac:dyDescent="0.25">
      <c r="B112" s="69"/>
      <c r="C112" s="69"/>
      <c r="D112" s="69"/>
      <c r="E112" s="69"/>
      <c r="F112" s="69"/>
      <c r="G112" s="69"/>
      <c r="H112" s="69"/>
      <c r="I112" s="69"/>
      <c r="J112" s="69"/>
      <c r="K112" s="69"/>
      <c r="L112" s="69"/>
      <c r="M112" s="69"/>
      <c r="N112" s="69"/>
      <c r="O112" s="69"/>
      <c r="P112" s="69"/>
      <c r="Q112" s="69"/>
      <c r="R112" s="69"/>
      <c r="S112" s="69"/>
      <c r="T112" s="69"/>
      <c r="U112" s="69"/>
      <c r="V112" s="69"/>
      <c r="W112" s="69"/>
      <c r="X112" s="69"/>
      <c r="Y112" s="69"/>
      <c r="Z112" s="69"/>
      <c r="AA112" s="69"/>
      <c r="AB112" s="69"/>
      <c r="AC112" s="69"/>
      <c r="AD112" s="69"/>
      <c r="AE112" s="69"/>
      <c r="AF112" s="69"/>
      <c r="AG112" s="69"/>
      <c r="AH112" s="69"/>
      <c r="AI112" s="69"/>
      <c r="AJ112" s="69"/>
      <c r="AK112" s="69"/>
      <c r="AL112" s="69"/>
      <c r="AM112" s="69"/>
      <c r="AN112" s="69"/>
      <c r="AO112" s="69"/>
      <c r="AP112" s="69"/>
      <c r="AQ112" s="69"/>
      <c r="AR112" s="69"/>
      <c r="AS112" s="69"/>
      <c r="AT112" s="69"/>
      <c r="AU112" s="69"/>
      <c r="AV112" s="69"/>
      <c r="AW112" s="69"/>
      <c r="AX112" s="69"/>
      <c r="AY112" s="69"/>
      <c r="AZ112" s="69"/>
      <c r="BA112" s="69"/>
      <c r="BB112" s="69"/>
      <c r="BC112" s="69"/>
      <c r="BD112" s="69"/>
      <c r="BE112" s="69"/>
      <c r="BF112" s="69"/>
      <c r="BG112" s="69"/>
      <c r="BH112" s="69"/>
      <c r="BI112" s="69"/>
    </row>
    <row r="113" spans="2:61" x14ac:dyDescent="0.25">
      <c r="B113" s="69"/>
      <c r="C113" s="69"/>
      <c r="D113" s="69"/>
      <c r="E113" s="69"/>
      <c r="F113" s="69"/>
      <c r="G113" s="69"/>
      <c r="H113" s="69"/>
      <c r="I113" s="69"/>
      <c r="J113" s="69"/>
      <c r="K113" s="69"/>
      <c r="L113" s="69"/>
      <c r="M113" s="69"/>
      <c r="N113" s="69"/>
      <c r="O113" s="69"/>
      <c r="P113" s="69"/>
      <c r="Q113" s="69"/>
      <c r="R113" s="69"/>
      <c r="S113" s="69"/>
      <c r="T113" s="69"/>
      <c r="U113" s="69"/>
      <c r="V113" s="69"/>
      <c r="W113" s="69"/>
      <c r="X113" s="69"/>
      <c r="Y113" s="69"/>
      <c r="Z113" s="69"/>
      <c r="AA113" s="69"/>
      <c r="AB113" s="69"/>
      <c r="AC113" s="69"/>
      <c r="AD113" s="69"/>
      <c r="AE113" s="69"/>
      <c r="AF113" s="69"/>
      <c r="AG113" s="69"/>
      <c r="AH113" s="69"/>
      <c r="AI113" s="69"/>
      <c r="AJ113" s="69"/>
      <c r="AK113" s="69"/>
      <c r="AL113" s="69"/>
      <c r="AM113" s="69"/>
      <c r="AN113" s="69"/>
      <c r="AO113" s="69"/>
      <c r="AP113" s="69"/>
      <c r="AQ113" s="69"/>
      <c r="AR113" s="69"/>
      <c r="AS113" s="69"/>
      <c r="AT113" s="69"/>
      <c r="AU113" s="69"/>
      <c r="AV113" s="69"/>
      <c r="AW113" s="69"/>
      <c r="AX113" s="69"/>
      <c r="AY113" s="69"/>
      <c r="AZ113" s="69"/>
      <c r="BA113" s="69"/>
      <c r="BB113" s="69"/>
      <c r="BC113" s="69"/>
      <c r="BD113" s="69"/>
      <c r="BE113" s="69"/>
      <c r="BF113" s="69"/>
      <c r="BG113" s="69"/>
      <c r="BH113" s="69"/>
      <c r="BI113" s="69"/>
    </row>
    <row r="114" spans="2:61" x14ac:dyDescent="0.25">
      <c r="B114" s="69"/>
      <c r="C114" s="69"/>
      <c r="D114" s="69"/>
      <c r="E114" s="69"/>
      <c r="F114" s="69"/>
      <c r="G114" s="69"/>
      <c r="H114" s="69"/>
      <c r="I114" s="69"/>
      <c r="J114" s="69"/>
      <c r="K114" s="69"/>
      <c r="L114" s="69"/>
      <c r="M114" s="69"/>
      <c r="N114" s="69"/>
      <c r="O114" s="69"/>
      <c r="P114" s="69"/>
      <c r="Q114" s="69"/>
      <c r="R114" s="69"/>
      <c r="S114" s="69"/>
      <c r="T114" s="69"/>
      <c r="U114" s="69"/>
      <c r="V114" s="69"/>
      <c r="W114" s="69"/>
      <c r="X114" s="69"/>
      <c r="Y114" s="69"/>
      <c r="Z114" s="69"/>
      <c r="AA114" s="69"/>
      <c r="AB114" s="69"/>
      <c r="AC114" s="69"/>
      <c r="AD114" s="69"/>
      <c r="AE114" s="69"/>
      <c r="AF114" s="69"/>
      <c r="AG114" s="69"/>
      <c r="AH114" s="69"/>
      <c r="AI114" s="69"/>
      <c r="AJ114" s="69"/>
      <c r="AK114" s="69"/>
      <c r="AL114" s="69"/>
      <c r="AM114" s="69"/>
      <c r="AN114" s="69"/>
      <c r="AO114" s="69"/>
      <c r="AP114" s="69"/>
      <c r="AQ114" s="69"/>
      <c r="AR114" s="69"/>
      <c r="AS114" s="69"/>
      <c r="AT114" s="69"/>
      <c r="AU114" s="69"/>
      <c r="AV114" s="69"/>
      <c r="AW114" s="69"/>
      <c r="AX114" s="69"/>
      <c r="AY114" s="69"/>
      <c r="AZ114" s="69"/>
      <c r="BA114" s="69"/>
      <c r="BB114" s="69"/>
      <c r="BC114" s="69"/>
      <c r="BD114" s="69"/>
      <c r="BE114" s="69"/>
      <c r="BF114" s="69"/>
      <c r="BG114" s="69"/>
      <c r="BH114" s="69"/>
      <c r="BI114" s="69"/>
    </row>
    <row r="115" spans="2:61" x14ac:dyDescent="0.25">
      <c r="B115" s="69"/>
      <c r="C115" s="69"/>
      <c r="D115" s="69"/>
      <c r="E115" s="69"/>
      <c r="F115" s="69"/>
      <c r="G115" s="69"/>
      <c r="H115" s="69"/>
      <c r="I115" s="69"/>
      <c r="J115" s="69"/>
      <c r="K115" s="69"/>
      <c r="L115" s="69"/>
      <c r="M115" s="69"/>
      <c r="N115" s="69"/>
      <c r="O115" s="69"/>
      <c r="P115" s="69"/>
      <c r="Q115" s="69"/>
      <c r="R115" s="69"/>
      <c r="S115" s="69"/>
      <c r="T115" s="69"/>
      <c r="U115" s="69"/>
      <c r="V115" s="69"/>
      <c r="W115" s="69"/>
      <c r="X115" s="69"/>
      <c r="Y115" s="69"/>
      <c r="Z115" s="69"/>
      <c r="AA115" s="69"/>
      <c r="AB115" s="69"/>
      <c r="AC115" s="69"/>
      <c r="AD115" s="69"/>
      <c r="AE115" s="69"/>
      <c r="AF115" s="69"/>
      <c r="AG115" s="69"/>
      <c r="AH115" s="69"/>
      <c r="AI115" s="69"/>
      <c r="AJ115" s="69"/>
      <c r="AK115" s="69"/>
      <c r="AL115" s="69"/>
      <c r="AM115" s="69"/>
      <c r="AN115" s="69"/>
      <c r="AO115" s="69"/>
      <c r="AP115" s="69"/>
      <c r="AQ115" s="69"/>
      <c r="AR115" s="69"/>
      <c r="AS115" s="69"/>
      <c r="AT115" s="69"/>
      <c r="AU115" s="69"/>
      <c r="AV115" s="69"/>
      <c r="AW115" s="69"/>
      <c r="AX115" s="69"/>
      <c r="AY115" s="69"/>
      <c r="AZ115" s="69"/>
      <c r="BA115" s="69"/>
      <c r="BB115" s="69"/>
      <c r="BC115" s="69"/>
      <c r="BD115" s="69"/>
      <c r="BE115" s="69"/>
      <c r="BF115" s="69"/>
      <c r="BG115" s="69"/>
      <c r="BH115" s="69"/>
      <c r="BI115" s="69"/>
    </row>
    <row r="116" spans="2:61" x14ac:dyDescent="0.25">
      <c r="B116" s="69"/>
      <c r="C116" s="69"/>
      <c r="D116" s="69"/>
      <c r="E116" s="69"/>
      <c r="F116" s="69"/>
      <c r="G116" s="69"/>
      <c r="H116" s="69"/>
      <c r="I116" s="69"/>
      <c r="J116" s="69"/>
      <c r="K116" s="69"/>
      <c r="L116" s="69"/>
      <c r="M116" s="69"/>
      <c r="N116" s="69"/>
      <c r="O116" s="69"/>
      <c r="P116" s="69"/>
      <c r="Q116" s="69"/>
      <c r="R116" s="69"/>
      <c r="S116" s="69"/>
      <c r="T116" s="69"/>
      <c r="U116" s="69"/>
      <c r="V116" s="69"/>
      <c r="W116" s="69"/>
      <c r="X116" s="69"/>
      <c r="Y116" s="69"/>
      <c r="Z116" s="69"/>
      <c r="AA116" s="69"/>
      <c r="AB116" s="69"/>
      <c r="AC116" s="69"/>
      <c r="AD116" s="69"/>
      <c r="AE116" s="69"/>
      <c r="AF116" s="69"/>
      <c r="AG116" s="69"/>
      <c r="AH116" s="69"/>
      <c r="AI116" s="69"/>
      <c r="AJ116" s="69"/>
      <c r="AK116" s="69"/>
      <c r="AL116" s="69"/>
      <c r="AM116" s="69"/>
      <c r="AN116" s="69"/>
      <c r="AO116" s="69"/>
      <c r="AP116" s="69"/>
      <c r="AQ116" s="69"/>
      <c r="AR116" s="69"/>
      <c r="AS116" s="69"/>
      <c r="AT116" s="69"/>
      <c r="AU116" s="69"/>
      <c r="AV116" s="69"/>
      <c r="AW116" s="69"/>
      <c r="AX116" s="69"/>
      <c r="AY116" s="69"/>
      <c r="AZ116" s="69"/>
      <c r="BA116" s="69"/>
      <c r="BB116" s="69"/>
      <c r="BC116" s="69"/>
      <c r="BD116" s="69"/>
      <c r="BE116" s="69"/>
      <c r="BF116" s="69"/>
      <c r="BG116" s="69"/>
      <c r="BH116" s="69"/>
      <c r="BI116" s="69"/>
    </row>
    <row r="117" spans="2:61" x14ac:dyDescent="0.25">
      <c r="B117" s="69"/>
      <c r="C117" s="69"/>
      <c r="D117" s="69"/>
      <c r="E117" s="69"/>
      <c r="F117" s="69"/>
      <c r="G117" s="69"/>
      <c r="H117" s="69"/>
      <c r="I117" s="69"/>
      <c r="J117" s="69"/>
      <c r="K117" s="69"/>
      <c r="L117" s="69"/>
      <c r="M117" s="69"/>
      <c r="N117" s="69"/>
      <c r="O117" s="69"/>
      <c r="P117" s="69"/>
      <c r="Q117" s="69"/>
      <c r="R117" s="69"/>
      <c r="S117" s="69"/>
      <c r="T117" s="69"/>
      <c r="U117" s="69"/>
      <c r="V117" s="69"/>
      <c r="W117" s="69"/>
      <c r="X117" s="69"/>
      <c r="Y117" s="69"/>
      <c r="Z117" s="69"/>
      <c r="AA117" s="69"/>
      <c r="AB117" s="69"/>
      <c r="AC117" s="69"/>
      <c r="AD117" s="69"/>
      <c r="AE117" s="69"/>
      <c r="AF117" s="69"/>
      <c r="AG117" s="69"/>
      <c r="AH117" s="69"/>
      <c r="AI117" s="69"/>
      <c r="AJ117" s="69"/>
      <c r="AK117" s="69"/>
      <c r="AL117" s="69"/>
      <c r="AM117" s="69"/>
      <c r="AN117" s="69"/>
      <c r="AO117" s="69"/>
      <c r="AP117" s="69"/>
      <c r="AQ117" s="69"/>
      <c r="AR117" s="69"/>
      <c r="AS117" s="69"/>
      <c r="AT117" s="69"/>
      <c r="AU117" s="69"/>
      <c r="AV117" s="69"/>
      <c r="AW117" s="69"/>
      <c r="AX117" s="69"/>
      <c r="AY117" s="69"/>
      <c r="AZ117" s="69"/>
      <c r="BA117" s="69"/>
      <c r="BB117" s="69"/>
      <c r="BC117" s="69"/>
      <c r="BD117" s="69"/>
      <c r="BE117" s="69"/>
      <c r="BF117" s="69"/>
      <c r="BG117" s="69"/>
      <c r="BH117" s="69"/>
      <c r="BI117" s="69"/>
    </row>
    <row r="118" spans="2:61" x14ac:dyDescent="0.25">
      <c r="B118" s="69"/>
      <c r="C118" s="69"/>
      <c r="D118" s="69"/>
      <c r="E118" s="69"/>
      <c r="F118" s="69"/>
      <c r="G118" s="69"/>
      <c r="H118" s="69"/>
      <c r="I118" s="69"/>
      <c r="J118" s="69"/>
      <c r="K118" s="69"/>
      <c r="L118" s="69"/>
      <c r="M118" s="69"/>
      <c r="N118" s="69"/>
      <c r="O118" s="69"/>
      <c r="P118" s="69"/>
      <c r="Q118" s="69"/>
      <c r="R118" s="69"/>
      <c r="S118" s="69"/>
      <c r="T118" s="69"/>
      <c r="U118" s="69"/>
      <c r="V118" s="69"/>
      <c r="W118" s="69"/>
      <c r="X118" s="69"/>
      <c r="Y118" s="69"/>
      <c r="Z118" s="69"/>
      <c r="AA118" s="69"/>
      <c r="AB118" s="69"/>
      <c r="AC118" s="69"/>
      <c r="AD118" s="69"/>
      <c r="AE118" s="69"/>
      <c r="AF118" s="69"/>
      <c r="AG118" s="69"/>
      <c r="AH118" s="69"/>
      <c r="AI118" s="69"/>
      <c r="AJ118" s="69"/>
      <c r="AK118" s="69"/>
      <c r="AL118" s="69"/>
      <c r="AM118" s="69"/>
      <c r="AN118" s="69"/>
      <c r="AO118" s="69"/>
      <c r="AP118" s="69"/>
      <c r="AQ118" s="69"/>
      <c r="AR118" s="69"/>
      <c r="AS118" s="69"/>
      <c r="AT118" s="69"/>
      <c r="AU118" s="69"/>
      <c r="AV118" s="69"/>
      <c r="AW118" s="69"/>
      <c r="AX118" s="69"/>
      <c r="AY118" s="69"/>
      <c r="AZ118" s="69"/>
      <c r="BA118" s="69"/>
      <c r="BB118" s="69"/>
      <c r="BC118" s="69"/>
      <c r="BD118" s="69"/>
      <c r="BE118" s="69"/>
      <c r="BF118" s="69"/>
      <c r="BG118" s="69"/>
      <c r="BH118" s="69"/>
      <c r="BI118" s="69"/>
    </row>
    <row r="119" spans="2:61" x14ac:dyDescent="0.25">
      <c r="B119" s="69"/>
      <c r="C119" s="69"/>
      <c r="D119" s="69"/>
      <c r="E119" s="69"/>
      <c r="F119" s="69"/>
      <c r="G119" s="69"/>
      <c r="H119" s="69"/>
      <c r="I119" s="69"/>
      <c r="J119" s="69"/>
      <c r="K119" s="69"/>
      <c r="L119" s="69"/>
      <c r="M119" s="69"/>
      <c r="N119" s="69"/>
      <c r="O119" s="69"/>
      <c r="P119" s="69"/>
      <c r="Q119" s="69"/>
      <c r="R119" s="69"/>
      <c r="S119" s="69"/>
      <c r="T119" s="69"/>
      <c r="U119" s="69"/>
      <c r="V119" s="69"/>
      <c r="W119" s="69"/>
      <c r="X119" s="69"/>
      <c r="Y119" s="69"/>
      <c r="Z119" s="69"/>
      <c r="AA119" s="69"/>
      <c r="AB119" s="69"/>
      <c r="AC119" s="69"/>
      <c r="AD119" s="69"/>
      <c r="AE119" s="69"/>
      <c r="AF119" s="69"/>
      <c r="AG119" s="69"/>
      <c r="AH119" s="69"/>
      <c r="AI119" s="69"/>
      <c r="AJ119" s="69"/>
      <c r="AK119" s="69"/>
      <c r="AL119" s="69"/>
      <c r="AM119" s="69"/>
      <c r="AN119" s="69"/>
      <c r="AO119" s="69"/>
      <c r="AP119" s="69"/>
      <c r="AQ119" s="69"/>
      <c r="AR119" s="69"/>
      <c r="AS119" s="69"/>
      <c r="AT119" s="69"/>
      <c r="AU119" s="69"/>
      <c r="AV119" s="69"/>
      <c r="AW119" s="69"/>
      <c r="AX119" s="69"/>
      <c r="AY119" s="69"/>
      <c r="AZ119" s="69"/>
      <c r="BA119" s="69"/>
      <c r="BB119" s="69"/>
      <c r="BC119" s="69"/>
      <c r="BD119" s="69"/>
      <c r="BE119" s="69"/>
      <c r="BF119" s="69"/>
      <c r="BG119" s="69"/>
      <c r="BH119" s="69"/>
      <c r="BI119" s="69"/>
    </row>
    <row r="120" spans="2:61" x14ac:dyDescent="0.25">
      <c r="B120" s="69"/>
      <c r="C120" s="69"/>
      <c r="D120" s="69"/>
      <c r="E120" s="69"/>
      <c r="F120" s="69"/>
      <c r="G120" s="69"/>
      <c r="H120" s="69"/>
      <c r="I120" s="69"/>
      <c r="J120" s="69"/>
      <c r="K120" s="69"/>
      <c r="L120" s="69"/>
      <c r="M120" s="69"/>
      <c r="N120" s="69"/>
      <c r="O120" s="69"/>
      <c r="P120" s="69"/>
      <c r="Q120" s="69"/>
      <c r="R120" s="69"/>
      <c r="S120" s="69"/>
      <c r="T120" s="69"/>
      <c r="U120" s="69"/>
      <c r="V120" s="69"/>
      <c r="W120" s="69"/>
      <c r="X120" s="69"/>
      <c r="Y120" s="69"/>
      <c r="Z120" s="69"/>
      <c r="AA120" s="69"/>
      <c r="AB120" s="69"/>
      <c r="AC120" s="69"/>
      <c r="AD120" s="69"/>
      <c r="AE120" s="69"/>
      <c r="AF120" s="69"/>
      <c r="AG120" s="69"/>
      <c r="AH120" s="69"/>
      <c r="AI120" s="69"/>
      <c r="AJ120" s="69"/>
      <c r="AK120" s="69"/>
      <c r="AL120" s="69"/>
      <c r="AM120" s="69"/>
      <c r="AN120" s="69"/>
      <c r="AO120" s="69"/>
      <c r="AP120" s="69"/>
      <c r="AQ120" s="69"/>
      <c r="AR120" s="69"/>
      <c r="AS120" s="69"/>
      <c r="AT120" s="69"/>
      <c r="AU120" s="69"/>
      <c r="AV120" s="69"/>
      <c r="AW120" s="69"/>
      <c r="AX120" s="69"/>
      <c r="AY120" s="69"/>
      <c r="AZ120" s="69"/>
      <c r="BA120" s="69"/>
      <c r="BB120" s="69"/>
      <c r="BC120" s="69"/>
      <c r="BD120" s="69"/>
      <c r="BE120" s="69"/>
      <c r="BF120" s="69"/>
      <c r="BG120" s="69"/>
      <c r="BH120" s="69"/>
      <c r="BI120" s="69"/>
    </row>
    <row r="121" spans="2:61" x14ac:dyDescent="0.25">
      <c r="B121" s="69"/>
      <c r="C121" s="69"/>
      <c r="D121" s="69"/>
      <c r="E121" s="69"/>
      <c r="F121" s="69"/>
      <c r="G121" s="69"/>
      <c r="H121" s="69"/>
      <c r="I121" s="69"/>
      <c r="J121" s="69"/>
      <c r="K121" s="69"/>
      <c r="L121" s="69"/>
      <c r="M121" s="69"/>
      <c r="N121" s="69"/>
      <c r="O121" s="69"/>
      <c r="P121" s="69"/>
      <c r="Q121" s="69"/>
      <c r="R121" s="69"/>
      <c r="S121" s="69"/>
      <c r="T121" s="69"/>
      <c r="U121" s="69"/>
      <c r="V121" s="69"/>
      <c r="W121" s="69"/>
      <c r="X121" s="69"/>
      <c r="Y121" s="69"/>
      <c r="Z121" s="69"/>
      <c r="AA121" s="69"/>
      <c r="AB121" s="69"/>
      <c r="AC121" s="69"/>
      <c r="AD121" s="69"/>
      <c r="AE121" s="69"/>
      <c r="AF121" s="69"/>
      <c r="AG121" s="69"/>
      <c r="AH121" s="69"/>
      <c r="AI121" s="69"/>
      <c r="AJ121" s="69"/>
      <c r="AK121" s="69"/>
      <c r="AL121" s="69"/>
      <c r="AM121" s="69"/>
      <c r="AN121" s="69"/>
      <c r="AO121" s="69"/>
      <c r="AP121" s="69"/>
      <c r="AQ121" s="69"/>
      <c r="AR121" s="69"/>
      <c r="AS121" s="69"/>
      <c r="AT121" s="69"/>
      <c r="AU121" s="69"/>
      <c r="AV121" s="69"/>
      <c r="AW121" s="69"/>
      <c r="AX121" s="69"/>
      <c r="AY121" s="69"/>
      <c r="AZ121" s="69"/>
      <c r="BA121" s="69"/>
      <c r="BB121" s="69"/>
      <c r="BC121" s="69"/>
      <c r="BD121" s="69"/>
      <c r="BE121" s="69"/>
      <c r="BF121" s="69"/>
      <c r="BG121" s="69"/>
      <c r="BH121" s="69"/>
      <c r="BI121" s="69"/>
    </row>
    <row r="122" spans="2:61" x14ac:dyDescent="0.25">
      <c r="B122" s="69"/>
      <c r="C122" s="69"/>
      <c r="D122" s="69"/>
      <c r="E122" s="69"/>
      <c r="F122" s="69"/>
      <c r="G122" s="69"/>
      <c r="H122" s="69"/>
      <c r="I122" s="69"/>
      <c r="J122" s="69"/>
      <c r="K122" s="69"/>
      <c r="L122" s="69"/>
      <c r="M122" s="69"/>
      <c r="N122" s="69"/>
      <c r="O122" s="69"/>
      <c r="P122" s="69"/>
      <c r="Q122" s="69"/>
      <c r="R122" s="69"/>
      <c r="S122" s="69"/>
      <c r="T122" s="69"/>
      <c r="U122" s="69"/>
      <c r="V122" s="69"/>
      <c r="W122" s="69"/>
      <c r="X122" s="69"/>
      <c r="Y122" s="69"/>
      <c r="Z122" s="69"/>
      <c r="AA122" s="69"/>
      <c r="AB122" s="69"/>
      <c r="AC122" s="69"/>
      <c r="AD122" s="69"/>
      <c r="AE122" s="69"/>
      <c r="AF122" s="69"/>
      <c r="AG122" s="69"/>
      <c r="AH122" s="69"/>
      <c r="AI122" s="69"/>
      <c r="AJ122" s="69"/>
      <c r="AK122" s="69"/>
      <c r="AL122" s="69"/>
      <c r="AM122" s="69"/>
      <c r="AN122" s="69"/>
      <c r="AO122" s="69"/>
      <c r="AP122" s="69"/>
      <c r="AQ122" s="69"/>
      <c r="AR122" s="69"/>
      <c r="AS122" s="69"/>
      <c r="AT122" s="69"/>
      <c r="AU122" s="69"/>
      <c r="AV122" s="69"/>
      <c r="AW122" s="69"/>
      <c r="AX122" s="69"/>
      <c r="AY122" s="69"/>
      <c r="AZ122" s="69"/>
      <c r="BA122" s="69"/>
      <c r="BB122" s="69"/>
      <c r="BC122" s="69"/>
      <c r="BD122" s="69"/>
      <c r="BE122" s="69"/>
      <c r="BF122" s="69"/>
      <c r="BG122" s="69"/>
      <c r="BH122" s="69"/>
      <c r="BI122" s="69"/>
    </row>
    <row r="123" spans="2:61" x14ac:dyDescent="0.25">
      <c r="B123" s="69"/>
      <c r="C123" s="69"/>
      <c r="D123" s="69"/>
      <c r="E123" s="69"/>
      <c r="F123" s="69"/>
      <c r="G123" s="69"/>
      <c r="H123" s="69"/>
      <c r="I123" s="69"/>
      <c r="J123" s="69"/>
      <c r="K123" s="69"/>
      <c r="L123" s="69"/>
      <c r="M123" s="69"/>
      <c r="N123" s="69"/>
      <c r="O123" s="69"/>
      <c r="P123" s="69"/>
      <c r="Q123" s="69"/>
      <c r="R123" s="69"/>
      <c r="S123" s="69"/>
      <c r="T123" s="69"/>
      <c r="U123" s="69"/>
      <c r="V123" s="69"/>
      <c r="W123" s="69"/>
      <c r="X123" s="69"/>
      <c r="Y123" s="69"/>
      <c r="Z123" s="69"/>
      <c r="AA123" s="69"/>
      <c r="AB123" s="69"/>
      <c r="AC123" s="69"/>
      <c r="AD123" s="69"/>
      <c r="AE123" s="69"/>
      <c r="AF123" s="69"/>
      <c r="AG123" s="69"/>
      <c r="AH123" s="69"/>
      <c r="AI123" s="69"/>
      <c r="AJ123" s="69"/>
      <c r="AK123" s="69"/>
      <c r="AL123" s="69"/>
      <c r="AM123" s="69"/>
      <c r="AN123" s="69"/>
      <c r="AO123" s="69"/>
      <c r="AP123" s="69"/>
      <c r="AQ123" s="69"/>
      <c r="AR123" s="69"/>
      <c r="AS123" s="69"/>
      <c r="AT123" s="69"/>
      <c r="AU123" s="69"/>
      <c r="AV123" s="69"/>
      <c r="AW123" s="69"/>
      <c r="AX123" s="69"/>
      <c r="AY123" s="69"/>
      <c r="AZ123" s="69"/>
      <c r="BA123" s="69"/>
      <c r="BB123" s="69"/>
      <c r="BC123" s="69"/>
      <c r="BD123" s="69"/>
      <c r="BE123" s="69"/>
      <c r="BF123" s="69"/>
      <c r="BG123" s="69"/>
      <c r="BH123" s="69"/>
      <c r="BI123" s="69"/>
    </row>
    <row r="124" spans="2:61" x14ac:dyDescent="0.25">
      <c r="B124" s="69"/>
      <c r="C124" s="69"/>
      <c r="D124" s="69"/>
      <c r="E124" s="69"/>
      <c r="F124" s="69"/>
      <c r="G124" s="69"/>
      <c r="H124" s="69"/>
      <c r="I124" s="69"/>
      <c r="J124" s="69"/>
      <c r="K124" s="69"/>
      <c r="L124" s="69"/>
      <c r="M124" s="69"/>
      <c r="N124" s="69"/>
      <c r="O124" s="69"/>
      <c r="P124" s="69"/>
      <c r="Q124" s="69"/>
      <c r="R124" s="69"/>
      <c r="S124" s="69"/>
      <c r="T124" s="69"/>
      <c r="U124" s="69"/>
      <c r="V124" s="69"/>
      <c r="W124" s="69"/>
      <c r="X124" s="69"/>
      <c r="Y124" s="69"/>
      <c r="Z124" s="69"/>
      <c r="AA124" s="69"/>
      <c r="AB124" s="69"/>
      <c r="AC124" s="69"/>
      <c r="AD124" s="69"/>
      <c r="AE124" s="69"/>
      <c r="AF124" s="69"/>
      <c r="AG124" s="69"/>
      <c r="AH124" s="69"/>
      <c r="AI124" s="69"/>
      <c r="AJ124" s="69"/>
      <c r="AK124" s="69"/>
      <c r="AL124" s="69"/>
      <c r="AM124" s="69"/>
      <c r="AN124" s="69"/>
      <c r="AO124" s="69"/>
      <c r="AP124" s="69"/>
      <c r="AQ124" s="69"/>
      <c r="AR124" s="69"/>
      <c r="AS124" s="69"/>
      <c r="AT124" s="69"/>
      <c r="AU124" s="69"/>
      <c r="AV124" s="69"/>
      <c r="AW124" s="69"/>
      <c r="AX124" s="69"/>
      <c r="AY124" s="69"/>
      <c r="AZ124" s="69"/>
      <c r="BA124" s="69"/>
      <c r="BB124" s="69"/>
      <c r="BC124" s="69"/>
      <c r="BD124" s="69"/>
      <c r="BE124" s="69"/>
      <c r="BF124" s="69"/>
      <c r="BG124" s="69"/>
      <c r="BH124" s="69"/>
      <c r="BI124" s="69"/>
    </row>
    <row r="125" spans="2:61" x14ac:dyDescent="0.25">
      <c r="B125" s="69"/>
      <c r="C125" s="69"/>
      <c r="D125" s="69"/>
      <c r="E125" s="69"/>
      <c r="F125" s="69"/>
      <c r="G125" s="69"/>
      <c r="H125" s="69"/>
      <c r="I125" s="69"/>
      <c r="J125" s="69"/>
      <c r="K125" s="69"/>
      <c r="L125" s="69"/>
      <c r="M125" s="69"/>
      <c r="N125" s="69"/>
      <c r="O125" s="69"/>
      <c r="P125" s="69"/>
      <c r="Q125" s="69"/>
      <c r="R125" s="69"/>
      <c r="S125" s="69"/>
      <c r="T125" s="69"/>
      <c r="U125" s="69"/>
      <c r="V125" s="69"/>
      <c r="W125" s="69"/>
      <c r="X125" s="69"/>
      <c r="Y125" s="69"/>
      <c r="Z125" s="69"/>
      <c r="AA125" s="69"/>
      <c r="AB125" s="69"/>
      <c r="AC125" s="69"/>
      <c r="AD125" s="69"/>
      <c r="AE125" s="69"/>
      <c r="AF125" s="69"/>
      <c r="AG125" s="69"/>
      <c r="AH125" s="69"/>
      <c r="AI125" s="69"/>
      <c r="AJ125" s="69"/>
      <c r="AK125" s="69"/>
      <c r="AL125" s="69"/>
      <c r="AM125" s="69"/>
      <c r="AN125" s="69"/>
      <c r="AO125" s="69"/>
      <c r="AP125" s="69"/>
      <c r="AQ125" s="69"/>
      <c r="AR125" s="69"/>
      <c r="AS125" s="69"/>
      <c r="AT125" s="69"/>
      <c r="AU125" s="69"/>
      <c r="AV125" s="69"/>
      <c r="AW125" s="69"/>
      <c r="AX125" s="69"/>
      <c r="AY125" s="69"/>
      <c r="AZ125" s="69"/>
      <c r="BA125" s="69"/>
      <c r="BB125" s="69"/>
      <c r="BC125" s="69"/>
      <c r="BD125" s="69"/>
      <c r="BE125" s="69"/>
      <c r="BF125" s="69"/>
      <c r="BG125" s="69"/>
      <c r="BH125" s="69"/>
      <c r="BI125" s="69"/>
    </row>
    <row r="126" spans="2:61" x14ac:dyDescent="0.25">
      <c r="B126" s="69"/>
      <c r="C126" s="69"/>
      <c r="D126" s="69"/>
      <c r="E126" s="69"/>
      <c r="F126" s="69"/>
      <c r="G126" s="69"/>
      <c r="H126" s="69"/>
      <c r="I126" s="69"/>
      <c r="J126" s="69"/>
      <c r="K126" s="69"/>
      <c r="L126" s="69"/>
      <c r="M126" s="69"/>
      <c r="N126" s="69"/>
      <c r="O126" s="69"/>
      <c r="P126" s="69"/>
      <c r="Q126" s="69"/>
      <c r="R126" s="69"/>
      <c r="S126" s="69"/>
      <c r="T126" s="69"/>
      <c r="U126" s="69"/>
      <c r="V126" s="69"/>
      <c r="W126" s="69"/>
      <c r="X126" s="69"/>
      <c r="Y126" s="69"/>
      <c r="Z126" s="69"/>
      <c r="AA126" s="69"/>
      <c r="AB126" s="69"/>
      <c r="AC126" s="69"/>
      <c r="AD126" s="69"/>
      <c r="AE126" s="69"/>
      <c r="AF126" s="69"/>
      <c r="AG126" s="69"/>
      <c r="AH126" s="69"/>
      <c r="AI126" s="69"/>
      <c r="AJ126" s="69"/>
      <c r="AK126" s="69"/>
      <c r="AL126" s="69"/>
      <c r="AM126" s="69"/>
      <c r="AN126" s="69"/>
      <c r="AO126" s="69"/>
      <c r="AP126" s="69"/>
      <c r="AQ126" s="69"/>
      <c r="AR126" s="69"/>
      <c r="AS126" s="69"/>
      <c r="AT126" s="69"/>
      <c r="AU126" s="69"/>
      <c r="AV126" s="69"/>
      <c r="AW126" s="69"/>
      <c r="AX126" s="69"/>
      <c r="AY126" s="69"/>
      <c r="AZ126" s="69"/>
      <c r="BA126" s="69"/>
      <c r="BB126" s="69"/>
      <c r="BC126" s="69"/>
      <c r="BD126" s="69"/>
      <c r="BE126" s="69"/>
      <c r="BF126" s="69"/>
      <c r="BG126" s="69"/>
      <c r="BH126" s="69"/>
      <c r="BI126" s="69"/>
    </row>
    <row r="127" spans="2:61" x14ac:dyDescent="0.25">
      <c r="B127" s="69"/>
      <c r="C127" s="69"/>
      <c r="D127" s="69"/>
      <c r="E127" s="69"/>
      <c r="F127" s="69"/>
      <c r="G127" s="69"/>
      <c r="H127" s="69"/>
      <c r="I127" s="69"/>
      <c r="J127" s="69"/>
      <c r="K127" s="69"/>
      <c r="L127" s="69"/>
      <c r="M127" s="69"/>
      <c r="N127" s="69"/>
      <c r="O127" s="69"/>
      <c r="P127" s="69"/>
      <c r="Q127" s="69"/>
      <c r="R127" s="69"/>
      <c r="S127" s="69"/>
      <c r="T127" s="69"/>
      <c r="U127" s="69"/>
      <c r="V127" s="69"/>
      <c r="W127" s="69"/>
      <c r="X127" s="69"/>
      <c r="Y127" s="69"/>
      <c r="Z127" s="69"/>
      <c r="AA127" s="69"/>
      <c r="AB127" s="69"/>
      <c r="AC127" s="69"/>
      <c r="AD127" s="69"/>
      <c r="AE127" s="69"/>
      <c r="AF127" s="69"/>
      <c r="AG127" s="69"/>
      <c r="AH127" s="69"/>
      <c r="AI127" s="69"/>
      <c r="AJ127" s="69"/>
      <c r="AK127" s="69"/>
      <c r="AL127" s="69"/>
      <c r="AM127" s="69"/>
      <c r="AN127" s="69"/>
      <c r="AO127" s="69"/>
      <c r="AP127" s="69"/>
      <c r="AQ127" s="69"/>
      <c r="AR127" s="69"/>
      <c r="AS127" s="69"/>
      <c r="AT127" s="69"/>
      <c r="AU127" s="69"/>
      <c r="AV127" s="69"/>
      <c r="AW127" s="69"/>
      <c r="AX127" s="69"/>
      <c r="AY127" s="69"/>
      <c r="AZ127" s="69"/>
      <c r="BA127" s="69"/>
      <c r="BB127" s="69"/>
      <c r="BC127" s="69"/>
      <c r="BD127" s="69"/>
      <c r="BE127" s="69"/>
      <c r="BF127" s="69"/>
      <c r="BG127" s="69"/>
      <c r="BH127" s="69"/>
      <c r="BI127" s="69"/>
    </row>
    <row r="128" spans="2:61" x14ac:dyDescent="0.25">
      <c r="B128" s="69"/>
      <c r="C128" s="69"/>
      <c r="D128" s="69"/>
      <c r="E128" s="69"/>
      <c r="F128" s="69"/>
      <c r="G128" s="69"/>
      <c r="H128" s="69"/>
      <c r="I128" s="69"/>
      <c r="J128" s="69"/>
      <c r="K128" s="69"/>
      <c r="L128" s="69"/>
      <c r="M128" s="69"/>
      <c r="N128" s="69"/>
      <c r="O128" s="69"/>
      <c r="P128" s="69"/>
      <c r="Q128" s="69"/>
      <c r="R128" s="69"/>
      <c r="S128" s="69"/>
      <c r="T128" s="69"/>
      <c r="U128" s="69"/>
      <c r="V128" s="69"/>
      <c r="W128" s="69"/>
      <c r="X128" s="69"/>
      <c r="Y128" s="69"/>
      <c r="Z128" s="69"/>
      <c r="AA128" s="69"/>
      <c r="AB128" s="69"/>
      <c r="AC128" s="69"/>
      <c r="AD128" s="69"/>
      <c r="AE128" s="69"/>
      <c r="AF128" s="69"/>
      <c r="AG128" s="69"/>
      <c r="AH128" s="69"/>
      <c r="AI128" s="69"/>
      <c r="AJ128" s="69"/>
      <c r="AK128" s="69"/>
      <c r="AL128" s="69"/>
      <c r="AM128" s="69"/>
      <c r="AN128" s="69"/>
      <c r="AO128" s="69"/>
      <c r="AP128" s="69"/>
      <c r="AQ128" s="69"/>
      <c r="AR128" s="69"/>
      <c r="AS128" s="69"/>
      <c r="AT128" s="69"/>
      <c r="AU128" s="69"/>
      <c r="AV128" s="69"/>
      <c r="AW128" s="69"/>
      <c r="AX128" s="69"/>
      <c r="AY128" s="69"/>
      <c r="AZ128" s="69"/>
      <c r="BA128" s="69"/>
      <c r="BB128" s="69"/>
      <c r="BC128" s="69"/>
      <c r="BD128" s="69"/>
      <c r="BE128" s="69"/>
      <c r="BF128" s="69"/>
      <c r="BG128" s="69"/>
      <c r="BH128" s="69"/>
      <c r="BI128" s="69"/>
    </row>
    <row r="129" spans="2:61" x14ac:dyDescent="0.25">
      <c r="B129" s="69"/>
      <c r="C129" s="69"/>
      <c r="D129" s="69"/>
      <c r="E129" s="69"/>
      <c r="F129" s="69"/>
      <c r="G129" s="69"/>
      <c r="H129" s="69"/>
      <c r="I129" s="69"/>
      <c r="J129" s="69"/>
      <c r="K129" s="69"/>
      <c r="L129" s="69"/>
      <c r="M129" s="69"/>
      <c r="N129" s="69"/>
      <c r="O129" s="69"/>
      <c r="P129" s="69"/>
      <c r="Q129" s="69"/>
      <c r="R129" s="69"/>
      <c r="S129" s="69"/>
      <c r="T129" s="69"/>
      <c r="U129" s="69"/>
      <c r="V129" s="69"/>
      <c r="W129" s="69"/>
      <c r="X129" s="69"/>
      <c r="Y129" s="69"/>
      <c r="Z129" s="69"/>
      <c r="AA129" s="69"/>
      <c r="AB129" s="69"/>
      <c r="AC129" s="69"/>
      <c r="AD129" s="69"/>
      <c r="AE129" s="69"/>
      <c r="AF129" s="69"/>
      <c r="AG129" s="69"/>
      <c r="AH129" s="69"/>
      <c r="AI129" s="69"/>
      <c r="AJ129" s="69"/>
      <c r="AK129" s="69"/>
      <c r="AL129" s="69"/>
      <c r="AM129" s="69"/>
      <c r="AN129" s="69"/>
      <c r="AO129" s="69"/>
      <c r="AP129" s="69"/>
      <c r="AQ129" s="69"/>
      <c r="AR129" s="69"/>
      <c r="AS129" s="69"/>
      <c r="AT129" s="69"/>
      <c r="AU129" s="69"/>
      <c r="AV129" s="69"/>
      <c r="AW129" s="69"/>
      <c r="AX129" s="69"/>
      <c r="AY129" s="69"/>
      <c r="AZ129" s="69"/>
      <c r="BA129" s="69"/>
      <c r="BB129" s="69"/>
      <c r="BC129" s="69"/>
      <c r="BD129" s="69"/>
      <c r="BE129" s="69"/>
      <c r="BF129" s="69"/>
      <c r="BG129" s="69"/>
      <c r="BH129" s="69"/>
      <c r="BI129" s="69"/>
    </row>
    <row r="130" spans="2:61" x14ac:dyDescent="0.25">
      <c r="B130" s="69"/>
      <c r="C130" s="69"/>
      <c r="D130" s="69"/>
      <c r="E130" s="69"/>
      <c r="F130" s="69"/>
      <c r="G130" s="69"/>
      <c r="H130" s="69"/>
      <c r="I130" s="69"/>
      <c r="J130" s="69"/>
      <c r="K130" s="69"/>
      <c r="L130" s="69"/>
      <c r="M130" s="69"/>
      <c r="N130" s="69"/>
      <c r="O130" s="69"/>
      <c r="P130" s="69"/>
      <c r="Q130" s="69"/>
      <c r="R130" s="69"/>
      <c r="S130" s="69"/>
      <c r="T130" s="69"/>
      <c r="U130" s="69"/>
      <c r="V130" s="69"/>
      <c r="W130" s="69"/>
      <c r="X130" s="69"/>
      <c r="Y130" s="69"/>
      <c r="Z130" s="69"/>
      <c r="AA130" s="69"/>
      <c r="AB130" s="69"/>
      <c r="AC130" s="69"/>
      <c r="AD130" s="69"/>
      <c r="AE130" s="69"/>
      <c r="AF130" s="69"/>
      <c r="AG130" s="69"/>
      <c r="AH130" s="69"/>
      <c r="AI130" s="69"/>
      <c r="AJ130" s="69"/>
      <c r="AK130" s="69"/>
      <c r="AL130" s="69"/>
      <c r="AM130" s="69"/>
      <c r="AN130" s="69"/>
      <c r="AO130" s="69"/>
      <c r="AP130" s="69"/>
      <c r="AQ130" s="69"/>
      <c r="AR130" s="69"/>
      <c r="AS130" s="69"/>
      <c r="AT130" s="69"/>
      <c r="AU130" s="69"/>
      <c r="AV130" s="69"/>
      <c r="AW130" s="69"/>
      <c r="AX130" s="69"/>
      <c r="AY130" s="69"/>
      <c r="AZ130" s="69"/>
      <c r="BA130" s="69"/>
      <c r="BB130" s="69"/>
      <c r="BC130" s="69"/>
      <c r="BD130" s="69"/>
      <c r="BE130" s="69"/>
      <c r="BF130" s="69"/>
      <c r="BG130" s="69"/>
      <c r="BH130" s="69"/>
      <c r="BI130" s="69"/>
    </row>
    <row r="131" spans="2:61" x14ac:dyDescent="0.25">
      <c r="B131" s="69"/>
      <c r="C131" s="69"/>
      <c r="D131" s="69"/>
      <c r="E131" s="69"/>
      <c r="F131" s="69"/>
      <c r="G131" s="69"/>
      <c r="H131" s="69"/>
      <c r="I131" s="69"/>
      <c r="J131" s="69"/>
      <c r="K131" s="69"/>
      <c r="L131" s="69"/>
      <c r="M131" s="69"/>
      <c r="N131" s="69"/>
      <c r="O131" s="69"/>
      <c r="P131" s="69"/>
      <c r="Q131" s="69"/>
      <c r="R131" s="69"/>
      <c r="S131" s="69"/>
      <c r="T131" s="69"/>
      <c r="U131" s="69"/>
      <c r="V131" s="69"/>
      <c r="W131" s="69"/>
      <c r="X131" s="69"/>
      <c r="Y131" s="69"/>
      <c r="Z131" s="69"/>
      <c r="AA131" s="69"/>
      <c r="AB131" s="69"/>
      <c r="AC131" s="69"/>
      <c r="AD131" s="69"/>
      <c r="AE131" s="69"/>
      <c r="AF131" s="69"/>
      <c r="AG131" s="69"/>
      <c r="AH131" s="69"/>
      <c r="AI131" s="69"/>
      <c r="AJ131" s="69"/>
      <c r="AK131" s="69"/>
      <c r="AL131" s="69"/>
      <c r="AM131" s="69"/>
      <c r="AN131" s="69"/>
      <c r="AO131" s="69"/>
      <c r="AP131" s="69"/>
      <c r="AQ131" s="69"/>
      <c r="AR131" s="69"/>
      <c r="AS131" s="69"/>
      <c r="AT131" s="69"/>
      <c r="AU131" s="69"/>
      <c r="AV131" s="69"/>
      <c r="AW131" s="69"/>
      <c r="AX131" s="69"/>
      <c r="AY131" s="69"/>
      <c r="AZ131" s="69"/>
      <c r="BA131" s="69"/>
      <c r="BB131" s="69"/>
      <c r="BC131" s="69"/>
      <c r="BD131" s="69"/>
      <c r="BE131" s="69"/>
      <c r="BF131" s="69"/>
      <c r="BG131" s="69"/>
      <c r="BH131" s="69"/>
      <c r="BI131" s="69"/>
    </row>
    <row r="132" spans="2:61" x14ac:dyDescent="0.25">
      <c r="B132" s="69"/>
      <c r="C132" s="69"/>
      <c r="D132" s="69"/>
      <c r="E132" s="69"/>
      <c r="F132" s="69"/>
      <c r="G132" s="69"/>
      <c r="H132" s="69"/>
      <c r="I132" s="69"/>
      <c r="J132" s="69"/>
      <c r="K132" s="69"/>
      <c r="L132" s="69"/>
      <c r="M132" s="69"/>
      <c r="N132" s="69"/>
      <c r="O132" s="69"/>
      <c r="P132" s="69"/>
      <c r="Q132" s="69"/>
      <c r="R132" s="69"/>
      <c r="S132" s="69"/>
      <c r="T132" s="69"/>
      <c r="U132" s="69"/>
      <c r="V132" s="69"/>
      <c r="W132" s="69"/>
      <c r="X132" s="69"/>
      <c r="Y132" s="69"/>
      <c r="Z132" s="69"/>
      <c r="AA132" s="69"/>
      <c r="AB132" s="69"/>
      <c r="AC132" s="69"/>
      <c r="AD132" s="69"/>
      <c r="AE132" s="69"/>
      <c r="AF132" s="69"/>
      <c r="AG132" s="69"/>
      <c r="AH132" s="69"/>
      <c r="AI132" s="69"/>
      <c r="AJ132" s="69"/>
      <c r="AK132" s="69"/>
      <c r="AL132" s="69"/>
      <c r="AM132" s="69"/>
      <c r="AN132" s="69"/>
      <c r="AO132" s="69"/>
      <c r="AP132" s="69"/>
      <c r="AQ132" s="69"/>
      <c r="AR132" s="69"/>
      <c r="AS132" s="69"/>
      <c r="AT132" s="69"/>
      <c r="AU132" s="69"/>
      <c r="AV132" s="69"/>
      <c r="AW132" s="69"/>
      <c r="AX132" s="69"/>
      <c r="AY132" s="69"/>
      <c r="AZ132" s="69"/>
      <c r="BA132" s="69"/>
      <c r="BB132" s="69"/>
      <c r="BC132" s="69"/>
      <c r="BD132" s="69"/>
      <c r="BE132" s="69"/>
      <c r="BF132" s="69"/>
      <c r="BG132" s="69"/>
      <c r="BH132" s="69"/>
      <c r="BI132" s="69"/>
    </row>
    <row r="133" spans="2:61" x14ac:dyDescent="0.25">
      <c r="B133" s="69"/>
      <c r="C133" s="69"/>
      <c r="D133" s="69"/>
      <c r="E133" s="69"/>
      <c r="F133" s="69"/>
      <c r="G133" s="69"/>
      <c r="H133" s="69"/>
      <c r="I133" s="69"/>
      <c r="J133" s="69"/>
      <c r="K133" s="69"/>
      <c r="L133" s="69"/>
      <c r="M133" s="69"/>
      <c r="N133" s="69"/>
      <c r="O133" s="69"/>
      <c r="P133" s="69"/>
      <c r="Q133" s="69"/>
      <c r="R133" s="69"/>
      <c r="S133" s="69"/>
      <c r="T133" s="69"/>
      <c r="U133" s="69"/>
      <c r="V133" s="69"/>
      <c r="W133" s="69"/>
      <c r="X133" s="69"/>
      <c r="Y133" s="69"/>
      <c r="Z133" s="69"/>
      <c r="AA133" s="69"/>
      <c r="AB133" s="69"/>
      <c r="AC133" s="69"/>
      <c r="AD133" s="69"/>
      <c r="AE133" s="69"/>
      <c r="AF133" s="69"/>
      <c r="AG133" s="69"/>
      <c r="AH133" s="69"/>
      <c r="AI133" s="69"/>
      <c r="AJ133" s="69"/>
      <c r="AK133" s="69"/>
      <c r="AL133" s="69"/>
      <c r="AM133" s="69"/>
      <c r="AN133" s="69"/>
      <c r="AO133" s="69"/>
      <c r="AP133" s="69"/>
      <c r="AQ133" s="69"/>
      <c r="AR133" s="69"/>
      <c r="AS133" s="69"/>
      <c r="AT133" s="69"/>
      <c r="AU133" s="69"/>
      <c r="AV133" s="69"/>
      <c r="AW133" s="69"/>
      <c r="AX133" s="69"/>
      <c r="AY133" s="69"/>
      <c r="AZ133" s="69"/>
      <c r="BA133" s="69"/>
      <c r="BB133" s="69"/>
      <c r="BC133" s="69"/>
      <c r="BD133" s="69"/>
      <c r="BE133" s="69"/>
      <c r="BF133" s="69"/>
      <c r="BG133" s="69"/>
      <c r="BH133" s="69"/>
      <c r="BI133" s="69"/>
    </row>
    <row r="134" spans="2:61" x14ac:dyDescent="0.25">
      <c r="B134" s="69"/>
      <c r="C134" s="69"/>
      <c r="D134" s="69"/>
      <c r="E134" s="69"/>
      <c r="F134" s="69"/>
      <c r="G134" s="69"/>
      <c r="H134" s="69"/>
      <c r="I134" s="69"/>
      <c r="J134" s="69"/>
      <c r="K134" s="69"/>
      <c r="L134" s="69"/>
      <c r="M134" s="69"/>
      <c r="N134" s="69"/>
      <c r="O134" s="69"/>
      <c r="P134" s="69"/>
      <c r="Q134" s="69"/>
      <c r="R134" s="69"/>
      <c r="S134" s="69"/>
      <c r="T134" s="69"/>
      <c r="U134" s="69"/>
      <c r="V134" s="69"/>
      <c r="W134" s="69"/>
      <c r="X134" s="69"/>
      <c r="Y134" s="69"/>
      <c r="Z134" s="69"/>
      <c r="AA134" s="69"/>
      <c r="AB134" s="69"/>
      <c r="AC134" s="69"/>
      <c r="AD134" s="69"/>
      <c r="AE134" s="69"/>
      <c r="AF134" s="69"/>
      <c r="AG134" s="69"/>
      <c r="AH134" s="69"/>
      <c r="AI134" s="69"/>
      <c r="AJ134" s="69"/>
      <c r="AK134" s="69"/>
      <c r="AL134" s="69"/>
      <c r="AM134" s="69"/>
      <c r="AN134" s="69"/>
      <c r="AO134" s="69"/>
      <c r="AP134" s="69"/>
      <c r="AQ134" s="69"/>
      <c r="AR134" s="69"/>
      <c r="AS134" s="69"/>
      <c r="AT134" s="69"/>
      <c r="AU134" s="69"/>
      <c r="AV134" s="69"/>
      <c r="AW134" s="69"/>
      <c r="AX134" s="69"/>
      <c r="AY134" s="69"/>
      <c r="AZ134" s="69"/>
      <c r="BA134" s="69"/>
      <c r="BB134" s="69"/>
      <c r="BC134" s="69"/>
      <c r="BD134" s="69"/>
      <c r="BE134" s="69"/>
      <c r="BF134" s="69"/>
      <c r="BG134" s="69"/>
      <c r="BH134" s="69"/>
      <c r="BI134" s="69"/>
    </row>
    <row r="135" spans="2:61" x14ac:dyDescent="0.25">
      <c r="B135" s="69"/>
      <c r="C135" s="69"/>
      <c r="D135" s="69"/>
      <c r="E135" s="69"/>
      <c r="F135" s="69"/>
      <c r="G135" s="69"/>
      <c r="H135" s="69"/>
      <c r="I135" s="69"/>
      <c r="J135" s="69"/>
      <c r="K135" s="69"/>
      <c r="L135" s="69"/>
      <c r="M135" s="69"/>
      <c r="N135" s="69"/>
      <c r="O135" s="69"/>
      <c r="P135" s="69"/>
      <c r="Q135" s="69"/>
      <c r="R135" s="69"/>
      <c r="S135" s="69"/>
      <c r="T135" s="69"/>
      <c r="U135" s="69"/>
      <c r="V135" s="69"/>
      <c r="W135" s="69"/>
      <c r="X135" s="69"/>
      <c r="Y135" s="69"/>
      <c r="Z135" s="69"/>
      <c r="AA135" s="69"/>
      <c r="AB135" s="69"/>
      <c r="AC135" s="69"/>
      <c r="AD135" s="69"/>
      <c r="AE135" s="69"/>
      <c r="AF135" s="69"/>
      <c r="AG135" s="69"/>
      <c r="AH135" s="69"/>
      <c r="AI135" s="69"/>
      <c r="AJ135" s="69"/>
      <c r="AK135" s="69"/>
      <c r="AL135" s="69"/>
      <c r="AM135" s="69"/>
      <c r="AN135" s="69"/>
      <c r="AO135" s="69"/>
      <c r="AP135" s="69"/>
      <c r="AQ135" s="69"/>
      <c r="AR135" s="69"/>
      <c r="AS135" s="69"/>
      <c r="AT135" s="69"/>
      <c r="AU135" s="69"/>
      <c r="AV135" s="69"/>
      <c r="AW135" s="69"/>
      <c r="AX135" s="69"/>
      <c r="AY135" s="69"/>
      <c r="AZ135" s="69"/>
      <c r="BA135" s="69"/>
      <c r="BB135" s="69"/>
      <c r="BC135" s="69"/>
      <c r="BD135" s="69"/>
      <c r="BE135" s="69"/>
      <c r="BF135" s="69"/>
      <c r="BG135" s="69"/>
      <c r="BH135" s="69"/>
      <c r="BI135" s="69"/>
    </row>
    <row r="136" spans="2:61" x14ac:dyDescent="0.25">
      <c r="B136" s="69"/>
      <c r="C136" s="69"/>
      <c r="D136" s="69"/>
      <c r="E136" s="69"/>
      <c r="F136" s="69"/>
      <c r="G136" s="69"/>
      <c r="H136" s="69"/>
      <c r="I136" s="69"/>
      <c r="J136" s="69"/>
      <c r="K136" s="69"/>
      <c r="L136" s="69"/>
      <c r="M136" s="69"/>
      <c r="N136" s="69"/>
      <c r="O136" s="69"/>
      <c r="P136" s="69"/>
      <c r="Q136" s="69"/>
      <c r="R136" s="69"/>
      <c r="S136" s="69"/>
      <c r="T136" s="69"/>
      <c r="U136" s="69"/>
      <c r="V136" s="69"/>
      <c r="W136" s="69"/>
      <c r="X136" s="69"/>
      <c r="Y136" s="69"/>
      <c r="Z136" s="69"/>
      <c r="AA136" s="69"/>
      <c r="AB136" s="69"/>
      <c r="AC136" s="69"/>
      <c r="AD136" s="69"/>
      <c r="AE136" s="69"/>
      <c r="AF136" s="69"/>
      <c r="AG136" s="69"/>
      <c r="AH136" s="69"/>
      <c r="AI136" s="69"/>
      <c r="AJ136" s="69"/>
      <c r="AK136" s="69"/>
      <c r="AL136" s="69"/>
      <c r="AM136" s="69"/>
      <c r="AN136" s="69"/>
      <c r="AO136" s="69"/>
      <c r="AP136" s="69"/>
      <c r="AQ136" s="69"/>
      <c r="AR136" s="69"/>
      <c r="AS136" s="69"/>
      <c r="AT136" s="69"/>
      <c r="AU136" s="69"/>
      <c r="AV136" s="69"/>
      <c r="AW136" s="69"/>
      <c r="AX136" s="69"/>
      <c r="AY136" s="69"/>
      <c r="AZ136" s="69"/>
      <c r="BA136" s="69"/>
      <c r="BB136" s="69"/>
      <c r="BC136" s="69"/>
      <c r="BD136" s="69"/>
      <c r="BE136" s="69"/>
      <c r="BF136" s="69"/>
      <c r="BG136" s="69"/>
      <c r="BH136" s="69"/>
      <c r="BI136" s="69"/>
    </row>
    <row r="137" spans="2:61" x14ac:dyDescent="0.25">
      <c r="B137" s="69"/>
      <c r="C137" s="69"/>
      <c r="D137" s="69"/>
      <c r="E137" s="69"/>
      <c r="F137" s="69"/>
      <c r="G137" s="69"/>
      <c r="H137" s="69"/>
      <c r="I137" s="69"/>
      <c r="J137" s="69"/>
      <c r="K137" s="69"/>
      <c r="L137" s="69"/>
      <c r="M137" s="69"/>
      <c r="N137" s="69"/>
      <c r="O137" s="69"/>
      <c r="P137" s="69"/>
      <c r="Q137" s="69"/>
      <c r="R137" s="69"/>
      <c r="S137" s="69"/>
      <c r="T137" s="69"/>
      <c r="U137" s="69"/>
      <c r="V137" s="69"/>
      <c r="W137" s="69"/>
      <c r="X137" s="69"/>
      <c r="Y137" s="69"/>
      <c r="Z137" s="69"/>
      <c r="AA137" s="69"/>
      <c r="AB137" s="69"/>
      <c r="AC137" s="69"/>
      <c r="AD137" s="69"/>
      <c r="AE137" s="69"/>
      <c r="AF137" s="69"/>
      <c r="AG137" s="69"/>
      <c r="AH137" s="69"/>
      <c r="AI137" s="69"/>
      <c r="AJ137" s="69"/>
      <c r="AK137" s="69"/>
      <c r="AL137" s="69"/>
      <c r="AM137" s="69"/>
      <c r="AN137" s="69"/>
      <c r="AO137" s="69"/>
      <c r="AP137" s="69"/>
      <c r="AQ137" s="69"/>
      <c r="AR137" s="69"/>
      <c r="AS137" s="69"/>
      <c r="AT137" s="69"/>
      <c r="AU137" s="69"/>
      <c r="AV137" s="69"/>
      <c r="AW137" s="69"/>
      <c r="AX137" s="69"/>
      <c r="AY137" s="69"/>
      <c r="AZ137" s="69"/>
      <c r="BA137" s="69"/>
      <c r="BB137" s="69"/>
      <c r="BC137" s="69"/>
      <c r="BD137" s="69"/>
      <c r="BE137" s="69"/>
      <c r="BF137" s="69"/>
      <c r="BG137" s="69"/>
      <c r="BH137" s="69"/>
      <c r="BI137" s="69"/>
    </row>
    <row r="138" spans="2:61" x14ac:dyDescent="0.25">
      <c r="B138" s="69"/>
      <c r="C138" s="69"/>
      <c r="D138" s="69"/>
      <c r="E138" s="69"/>
      <c r="F138" s="69"/>
      <c r="G138" s="69"/>
      <c r="H138" s="69"/>
      <c r="I138" s="69"/>
      <c r="J138" s="69"/>
      <c r="K138" s="69"/>
      <c r="L138" s="69"/>
      <c r="M138" s="69"/>
      <c r="N138" s="69"/>
      <c r="O138" s="69"/>
      <c r="P138" s="69"/>
      <c r="Q138" s="69"/>
      <c r="R138" s="69"/>
      <c r="S138" s="69"/>
      <c r="T138" s="69"/>
      <c r="U138" s="69"/>
      <c r="V138" s="69"/>
      <c r="W138" s="69"/>
      <c r="X138" s="69"/>
      <c r="Y138" s="69"/>
      <c r="Z138" s="69"/>
      <c r="AA138" s="69"/>
      <c r="AB138" s="69"/>
      <c r="AC138" s="69"/>
      <c r="AD138" s="69"/>
      <c r="AE138" s="69"/>
      <c r="AF138" s="69"/>
      <c r="AG138" s="69"/>
      <c r="AH138" s="69"/>
      <c r="AI138" s="69"/>
      <c r="AJ138" s="69"/>
      <c r="AK138" s="69"/>
      <c r="AL138" s="69"/>
      <c r="AM138" s="69"/>
      <c r="AN138" s="69"/>
      <c r="AO138" s="69"/>
      <c r="AP138" s="69"/>
      <c r="AQ138" s="69"/>
      <c r="AR138" s="69"/>
      <c r="AS138" s="69"/>
      <c r="AT138" s="69"/>
      <c r="AU138" s="69"/>
      <c r="AV138" s="69"/>
      <c r="AW138" s="69"/>
      <c r="AX138" s="69"/>
      <c r="AY138" s="69"/>
      <c r="AZ138" s="69"/>
      <c r="BA138" s="69"/>
      <c r="BB138" s="69"/>
      <c r="BC138" s="69"/>
      <c r="BD138" s="69"/>
      <c r="BE138" s="69"/>
      <c r="BF138" s="69"/>
      <c r="BG138" s="69"/>
      <c r="BH138" s="69"/>
      <c r="BI138" s="69"/>
    </row>
    <row r="139" spans="2:61" x14ac:dyDescent="0.25">
      <c r="B139" s="69"/>
      <c r="C139" s="69"/>
      <c r="D139" s="69"/>
      <c r="E139" s="69"/>
      <c r="F139" s="69"/>
      <c r="G139" s="69"/>
      <c r="H139" s="69"/>
      <c r="I139" s="69"/>
      <c r="J139" s="69"/>
      <c r="K139" s="69"/>
      <c r="L139" s="69"/>
      <c r="M139" s="69"/>
      <c r="N139" s="69"/>
      <c r="O139" s="69"/>
      <c r="P139" s="69"/>
      <c r="Q139" s="69"/>
      <c r="R139" s="69"/>
      <c r="S139" s="69"/>
      <c r="T139" s="69"/>
      <c r="U139" s="69"/>
      <c r="V139" s="69"/>
      <c r="W139" s="69"/>
      <c r="X139" s="69"/>
      <c r="Y139" s="69"/>
      <c r="Z139" s="69"/>
      <c r="AA139" s="69"/>
      <c r="AB139" s="69"/>
      <c r="AC139" s="69"/>
      <c r="AD139" s="69"/>
      <c r="AE139" s="69"/>
      <c r="AF139" s="69"/>
      <c r="AG139" s="69"/>
      <c r="AH139" s="69"/>
      <c r="AI139" s="69"/>
      <c r="AJ139" s="69"/>
      <c r="AK139" s="69"/>
      <c r="AL139" s="69"/>
      <c r="AM139" s="69"/>
      <c r="AN139" s="69"/>
      <c r="AO139" s="69"/>
      <c r="AP139" s="69"/>
      <c r="AQ139" s="69"/>
      <c r="AR139" s="69"/>
      <c r="AS139" s="69"/>
      <c r="AT139" s="69"/>
      <c r="AU139" s="69"/>
      <c r="AV139" s="69"/>
      <c r="AW139" s="69"/>
      <c r="AX139" s="69"/>
      <c r="AY139" s="69"/>
      <c r="AZ139" s="69"/>
      <c r="BA139" s="69"/>
      <c r="BB139" s="69"/>
      <c r="BC139" s="69"/>
      <c r="BD139" s="69"/>
      <c r="BE139" s="69"/>
      <c r="BF139" s="69"/>
      <c r="BG139" s="69"/>
      <c r="BH139" s="69"/>
      <c r="BI139" s="69"/>
    </row>
    <row r="140" spans="2:61" x14ac:dyDescent="0.25">
      <c r="B140" s="69"/>
      <c r="C140" s="69"/>
      <c r="D140" s="69"/>
      <c r="E140" s="69"/>
      <c r="F140" s="69"/>
      <c r="G140" s="69"/>
      <c r="H140" s="69"/>
      <c r="I140" s="69"/>
      <c r="J140" s="69"/>
      <c r="K140" s="69"/>
      <c r="L140" s="69"/>
      <c r="M140" s="69"/>
      <c r="N140" s="69"/>
      <c r="O140" s="69"/>
      <c r="P140" s="69"/>
      <c r="Q140" s="69"/>
      <c r="R140" s="69"/>
      <c r="S140" s="69"/>
      <c r="T140" s="69"/>
      <c r="U140" s="69"/>
      <c r="V140" s="69"/>
      <c r="W140" s="69"/>
      <c r="X140" s="69"/>
      <c r="Y140" s="69"/>
      <c r="Z140" s="69"/>
      <c r="AA140" s="69"/>
      <c r="AB140" s="69"/>
      <c r="AC140" s="69"/>
      <c r="AD140" s="69"/>
      <c r="AE140" s="69"/>
      <c r="AF140" s="69"/>
      <c r="AG140" s="69"/>
      <c r="AH140" s="69"/>
      <c r="AI140" s="69"/>
      <c r="AJ140" s="69"/>
      <c r="AK140" s="69"/>
      <c r="AL140" s="69"/>
      <c r="AM140" s="69"/>
      <c r="AN140" s="69"/>
      <c r="AO140" s="69"/>
      <c r="AP140" s="69"/>
      <c r="AQ140" s="69"/>
      <c r="AR140" s="69"/>
      <c r="AS140" s="69"/>
      <c r="AT140" s="69"/>
      <c r="AU140" s="69"/>
      <c r="AV140" s="69"/>
      <c r="AW140" s="69"/>
      <c r="AX140" s="69"/>
      <c r="AY140" s="69"/>
      <c r="AZ140" s="69"/>
      <c r="BA140" s="69"/>
      <c r="BB140" s="69"/>
      <c r="BC140" s="69"/>
      <c r="BD140" s="69"/>
      <c r="BE140" s="69"/>
      <c r="BF140" s="69"/>
      <c r="BG140" s="69"/>
      <c r="BH140" s="69"/>
      <c r="BI140" s="69"/>
    </row>
    <row r="141" spans="2:61" x14ac:dyDescent="0.25">
      <c r="B141" s="69"/>
      <c r="C141" s="69"/>
      <c r="D141" s="69"/>
      <c r="E141" s="69"/>
      <c r="F141" s="69"/>
      <c r="G141" s="69"/>
      <c r="H141" s="69"/>
      <c r="I141" s="69"/>
      <c r="J141" s="69"/>
      <c r="K141" s="69"/>
      <c r="L141" s="69"/>
      <c r="M141" s="69"/>
      <c r="N141" s="69"/>
      <c r="O141" s="69"/>
      <c r="P141" s="69"/>
      <c r="Q141" s="69"/>
      <c r="R141" s="69"/>
      <c r="S141" s="69"/>
      <c r="T141" s="69"/>
      <c r="U141" s="69"/>
      <c r="V141" s="69"/>
      <c r="W141" s="69"/>
      <c r="X141" s="69"/>
      <c r="Y141" s="69"/>
      <c r="Z141" s="69"/>
      <c r="AA141" s="69"/>
      <c r="AB141" s="69"/>
      <c r="AC141" s="69"/>
      <c r="AD141" s="69"/>
      <c r="AE141" s="69"/>
      <c r="AF141" s="69"/>
      <c r="AG141" s="69"/>
      <c r="AH141" s="69"/>
      <c r="AI141" s="69"/>
      <c r="AJ141" s="69"/>
      <c r="AK141" s="69"/>
      <c r="AL141" s="69"/>
      <c r="AM141" s="69"/>
      <c r="AN141" s="69"/>
      <c r="AO141" s="69"/>
      <c r="AP141" s="69"/>
      <c r="AQ141" s="69"/>
      <c r="AR141" s="69"/>
      <c r="AS141" s="69"/>
      <c r="AT141" s="69"/>
      <c r="AU141" s="69"/>
      <c r="AV141" s="69"/>
      <c r="AW141" s="69"/>
      <c r="AX141" s="69"/>
      <c r="AY141" s="69"/>
      <c r="AZ141" s="69"/>
      <c r="BA141" s="69"/>
      <c r="BB141" s="69"/>
      <c r="BC141" s="69"/>
      <c r="BD141" s="69"/>
      <c r="BE141" s="69"/>
      <c r="BF141" s="69"/>
      <c r="BG141" s="69"/>
      <c r="BH141" s="69"/>
      <c r="BI141" s="69"/>
    </row>
    <row r="142" spans="2:61" x14ac:dyDescent="0.25">
      <c r="B142" s="69"/>
      <c r="C142" s="69"/>
      <c r="D142" s="69"/>
      <c r="E142" s="69"/>
      <c r="F142" s="69"/>
      <c r="G142" s="69"/>
      <c r="H142" s="69"/>
      <c r="I142" s="69"/>
      <c r="J142" s="69"/>
      <c r="K142" s="69"/>
      <c r="L142" s="69"/>
      <c r="M142" s="69"/>
      <c r="N142" s="69"/>
      <c r="O142" s="69"/>
      <c r="P142" s="69"/>
      <c r="Q142" s="69"/>
      <c r="R142" s="69"/>
      <c r="S142" s="69"/>
      <c r="T142" s="69"/>
      <c r="U142" s="69"/>
      <c r="V142" s="69"/>
      <c r="W142" s="69"/>
      <c r="X142" s="69"/>
      <c r="Y142" s="69"/>
      <c r="Z142" s="69"/>
      <c r="AA142" s="69"/>
      <c r="AB142" s="69"/>
      <c r="AC142" s="69"/>
      <c r="AD142" s="69"/>
      <c r="AE142" s="69"/>
      <c r="AF142" s="69"/>
      <c r="AG142" s="69"/>
      <c r="AH142" s="69"/>
      <c r="AI142" s="69"/>
      <c r="AJ142" s="69"/>
      <c r="AK142" s="69"/>
      <c r="AL142" s="69"/>
      <c r="AM142" s="69"/>
      <c r="AN142" s="69"/>
      <c r="AO142" s="69"/>
      <c r="AP142" s="69"/>
      <c r="AQ142" s="69"/>
      <c r="AR142" s="69"/>
      <c r="AS142" s="69"/>
      <c r="AT142" s="69"/>
      <c r="AU142" s="69"/>
      <c r="AV142" s="69"/>
      <c r="AW142" s="69"/>
      <c r="AX142" s="69"/>
      <c r="AY142" s="69"/>
      <c r="AZ142" s="69"/>
      <c r="BA142" s="69"/>
      <c r="BB142" s="69"/>
      <c r="BC142" s="69"/>
      <c r="BD142" s="69"/>
      <c r="BE142" s="69"/>
      <c r="BF142" s="69"/>
      <c r="BG142" s="69"/>
      <c r="BH142" s="69"/>
      <c r="BI142" s="69"/>
    </row>
    <row r="143" spans="2:61" x14ac:dyDescent="0.25">
      <c r="B143" s="69"/>
      <c r="C143" s="69"/>
      <c r="D143" s="69"/>
      <c r="E143" s="69"/>
      <c r="F143" s="69"/>
      <c r="G143" s="69"/>
      <c r="H143" s="69"/>
      <c r="I143" s="69"/>
      <c r="J143" s="69"/>
      <c r="K143" s="69"/>
      <c r="L143" s="69"/>
      <c r="M143" s="69"/>
      <c r="N143" s="69"/>
      <c r="O143" s="69"/>
      <c r="P143" s="69"/>
      <c r="Q143" s="69"/>
      <c r="R143" s="69"/>
      <c r="S143" s="69"/>
      <c r="T143" s="69"/>
      <c r="U143" s="69"/>
      <c r="V143" s="69"/>
      <c r="W143" s="69"/>
      <c r="X143" s="69"/>
      <c r="Y143" s="69"/>
      <c r="Z143" s="69"/>
      <c r="AA143" s="69"/>
      <c r="AB143" s="69"/>
      <c r="AC143" s="69"/>
      <c r="AD143" s="69"/>
      <c r="AE143" s="69"/>
      <c r="AF143" s="69"/>
      <c r="AG143" s="69"/>
      <c r="AH143" s="69"/>
      <c r="AI143" s="69"/>
      <c r="AJ143" s="69"/>
      <c r="AK143" s="69"/>
      <c r="AL143" s="69"/>
      <c r="AM143" s="69"/>
      <c r="AN143" s="69"/>
      <c r="AO143" s="69"/>
      <c r="AP143" s="69"/>
      <c r="AQ143" s="69"/>
      <c r="AR143" s="69"/>
      <c r="AS143" s="69"/>
      <c r="AT143" s="69"/>
      <c r="AU143" s="69"/>
      <c r="AV143" s="69"/>
      <c r="AW143" s="69"/>
      <c r="AX143" s="69"/>
      <c r="AY143" s="69"/>
      <c r="AZ143" s="69"/>
      <c r="BA143" s="69"/>
      <c r="BB143" s="69"/>
      <c r="BC143" s="69"/>
      <c r="BD143" s="69"/>
      <c r="BE143" s="69"/>
      <c r="BF143" s="69"/>
      <c r="BG143" s="69"/>
      <c r="BH143" s="69"/>
      <c r="BI143" s="69"/>
    </row>
    <row r="144" spans="2:61" x14ac:dyDescent="0.25">
      <c r="B144" s="69"/>
      <c r="C144" s="69"/>
      <c r="D144" s="69"/>
      <c r="E144" s="69"/>
      <c r="F144" s="69"/>
      <c r="G144" s="69"/>
      <c r="H144" s="69"/>
      <c r="I144" s="69"/>
      <c r="J144" s="69"/>
      <c r="K144" s="69"/>
      <c r="L144" s="69"/>
      <c r="M144" s="69"/>
      <c r="N144" s="69"/>
      <c r="O144" s="69"/>
      <c r="P144" s="69"/>
      <c r="Q144" s="69"/>
      <c r="R144" s="69"/>
      <c r="S144" s="69"/>
      <c r="T144" s="69"/>
      <c r="U144" s="69"/>
      <c r="V144" s="69"/>
      <c r="W144" s="69"/>
      <c r="X144" s="69"/>
      <c r="Y144" s="69"/>
      <c r="Z144" s="69"/>
      <c r="AA144" s="69"/>
      <c r="AB144" s="69"/>
      <c r="AC144" s="69"/>
      <c r="AD144" s="69"/>
      <c r="AE144" s="69"/>
      <c r="AF144" s="69"/>
      <c r="AG144" s="69"/>
      <c r="AH144" s="69"/>
      <c r="AI144" s="69"/>
      <c r="AJ144" s="69"/>
      <c r="AK144" s="69"/>
      <c r="AL144" s="69"/>
      <c r="AM144" s="69"/>
      <c r="AN144" s="69"/>
      <c r="AO144" s="69"/>
      <c r="AP144" s="69"/>
      <c r="AQ144" s="69"/>
      <c r="AR144" s="69"/>
      <c r="AS144" s="69"/>
      <c r="AT144" s="69"/>
      <c r="AU144" s="69"/>
      <c r="AV144" s="69"/>
      <c r="AW144" s="69"/>
      <c r="AX144" s="69"/>
      <c r="AY144" s="69"/>
      <c r="AZ144" s="69"/>
      <c r="BA144" s="69"/>
      <c r="BB144" s="69"/>
      <c r="BC144" s="69"/>
      <c r="BD144" s="69"/>
      <c r="BE144" s="69"/>
      <c r="BF144" s="69"/>
      <c r="BG144" s="69"/>
      <c r="BH144" s="69"/>
      <c r="BI144" s="69"/>
    </row>
    <row r="145" spans="2:61" x14ac:dyDescent="0.25">
      <c r="B145" s="69"/>
      <c r="C145" s="69"/>
      <c r="D145" s="69"/>
      <c r="E145" s="69"/>
      <c r="F145" s="69"/>
      <c r="G145" s="69"/>
      <c r="H145" s="69"/>
      <c r="I145" s="69"/>
      <c r="J145" s="69"/>
      <c r="K145" s="69"/>
      <c r="L145" s="69"/>
      <c r="M145" s="69"/>
      <c r="N145" s="69"/>
      <c r="O145" s="69"/>
      <c r="P145" s="69"/>
      <c r="Q145" s="69"/>
      <c r="R145" s="69"/>
      <c r="S145" s="69"/>
      <c r="T145" s="69"/>
      <c r="U145" s="69"/>
      <c r="V145" s="69"/>
      <c r="W145" s="69"/>
      <c r="X145" s="69"/>
      <c r="Y145" s="69"/>
      <c r="Z145" s="69"/>
      <c r="AA145" s="69"/>
      <c r="AB145" s="69"/>
      <c r="AC145" s="69"/>
      <c r="AD145" s="69"/>
      <c r="AE145" s="69"/>
      <c r="AF145" s="69"/>
      <c r="AG145" s="69"/>
      <c r="AH145" s="69"/>
      <c r="AI145" s="69"/>
      <c r="AJ145" s="69"/>
      <c r="AK145" s="69"/>
      <c r="AL145" s="69"/>
      <c r="AM145" s="69"/>
      <c r="AN145" s="69"/>
      <c r="AO145" s="69"/>
      <c r="AP145" s="69"/>
      <c r="AQ145" s="69"/>
      <c r="AR145" s="69"/>
      <c r="AS145" s="69"/>
      <c r="AT145" s="69"/>
      <c r="AU145" s="69"/>
      <c r="AV145" s="69"/>
      <c r="AW145" s="69"/>
      <c r="AX145" s="69"/>
      <c r="AY145" s="69"/>
      <c r="AZ145" s="69"/>
      <c r="BA145" s="69"/>
      <c r="BB145" s="69"/>
      <c r="BC145" s="69"/>
      <c r="BD145" s="69"/>
      <c r="BE145" s="69"/>
      <c r="BF145" s="69"/>
      <c r="BG145" s="69"/>
      <c r="BH145" s="69"/>
      <c r="BI145" s="69"/>
    </row>
    <row r="146" spans="2:61" x14ac:dyDescent="0.25">
      <c r="B146" s="69"/>
      <c r="C146" s="69"/>
      <c r="D146" s="69"/>
      <c r="E146" s="69"/>
      <c r="F146" s="69"/>
      <c r="G146" s="69"/>
      <c r="H146" s="69"/>
      <c r="I146" s="69"/>
      <c r="J146" s="69"/>
      <c r="K146" s="69"/>
      <c r="L146" s="69"/>
      <c r="M146" s="69"/>
      <c r="N146" s="69"/>
      <c r="O146" s="69"/>
      <c r="P146" s="69"/>
      <c r="Q146" s="69"/>
      <c r="R146" s="69"/>
      <c r="S146" s="69"/>
      <c r="T146" s="69"/>
      <c r="U146" s="69"/>
      <c r="V146" s="69"/>
      <c r="W146" s="69"/>
      <c r="X146" s="69"/>
      <c r="Y146" s="69"/>
      <c r="Z146" s="69"/>
      <c r="AA146" s="69"/>
      <c r="AB146" s="69"/>
      <c r="AC146" s="69"/>
      <c r="AD146" s="69"/>
      <c r="AE146" s="69"/>
      <c r="AF146" s="69"/>
      <c r="AG146" s="69"/>
      <c r="AH146" s="69"/>
      <c r="AI146" s="69"/>
      <c r="AJ146" s="69"/>
      <c r="AK146" s="69"/>
      <c r="AL146" s="69"/>
      <c r="AM146" s="69"/>
      <c r="AN146" s="69"/>
      <c r="AO146" s="69"/>
      <c r="AP146" s="69"/>
      <c r="AQ146" s="69"/>
      <c r="AR146" s="69"/>
      <c r="AS146" s="69"/>
      <c r="AT146" s="69"/>
      <c r="AU146" s="69"/>
      <c r="AV146" s="69"/>
      <c r="AW146" s="69"/>
      <c r="AX146" s="69"/>
      <c r="AY146" s="69"/>
      <c r="AZ146" s="69"/>
      <c r="BA146" s="69"/>
      <c r="BB146" s="69"/>
      <c r="BC146" s="69"/>
      <c r="BD146" s="69"/>
      <c r="BE146" s="69"/>
      <c r="BF146" s="69"/>
      <c r="BG146" s="69"/>
      <c r="BH146" s="69"/>
      <c r="BI146" s="69"/>
    </row>
    <row r="147" spans="2:61" x14ac:dyDescent="0.25">
      <c r="B147" s="69"/>
      <c r="C147" s="69"/>
      <c r="D147" s="69"/>
      <c r="E147" s="69"/>
      <c r="F147" s="69"/>
      <c r="G147" s="69"/>
      <c r="H147" s="69"/>
      <c r="I147" s="69"/>
      <c r="J147" s="69"/>
      <c r="K147" s="69"/>
      <c r="L147" s="69"/>
      <c r="M147" s="69"/>
      <c r="N147" s="69"/>
      <c r="O147" s="69"/>
      <c r="P147" s="69"/>
      <c r="Q147" s="69"/>
      <c r="R147" s="69"/>
      <c r="S147" s="69"/>
      <c r="T147" s="69"/>
      <c r="U147" s="69"/>
      <c r="V147" s="69"/>
      <c r="W147" s="69"/>
      <c r="X147" s="69"/>
      <c r="Y147" s="69"/>
      <c r="Z147" s="69"/>
      <c r="AA147" s="69"/>
      <c r="AB147" s="69"/>
      <c r="AC147" s="69"/>
      <c r="AD147" s="69"/>
      <c r="AE147" s="69"/>
      <c r="AF147" s="69"/>
      <c r="AG147" s="69"/>
      <c r="AH147" s="69"/>
      <c r="AI147" s="69"/>
      <c r="AJ147" s="69"/>
      <c r="AK147" s="69"/>
      <c r="AL147" s="69"/>
      <c r="AM147" s="69"/>
      <c r="AN147" s="69"/>
      <c r="AO147" s="69"/>
      <c r="AP147" s="69"/>
      <c r="AQ147" s="69"/>
      <c r="AR147" s="69"/>
      <c r="AS147" s="69"/>
      <c r="AT147" s="69"/>
      <c r="AU147" s="69"/>
      <c r="AV147" s="69"/>
      <c r="AW147" s="69"/>
      <c r="AX147" s="69"/>
      <c r="AY147" s="69"/>
      <c r="AZ147" s="69"/>
      <c r="BA147" s="69"/>
      <c r="BB147" s="69"/>
      <c r="BC147" s="69"/>
      <c r="BD147" s="69"/>
      <c r="BE147" s="69"/>
      <c r="BF147" s="69"/>
      <c r="BG147" s="69"/>
      <c r="BH147" s="69"/>
      <c r="BI147" s="69"/>
    </row>
    <row r="148" spans="2:61" x14ac:dyDescent="0.25">
      <c r="B148" s="69"/>
      <c r="C148" s="69"/>
      <c r="D148" s="69"/>
      <c r="E148" s="69"/>
      <c r="F148" s="69"/>
      <c r="G148" s="69"/>
      <c r="H148" s="69"/>
      <c r="I148" s="69"/>
      <c r="J148" s="69"/>
      <c r="K148" s="69"/>
      <c r="L148" s="69"/>
      <c r="M148" s="69"/>
      <c r="N148" s="69"/>
      <c r="O148" s="69"/>
      <c r="P148" s="69"/>
      <c r="Q148" s="69"/>
      <c r="R148" s="69"/>
      <c r="S148" s="69"/>
      <c r="T148" s="69"/>
      <c r="U148" s="69"/>
      <c r="V148" s="69"/>
      <c r="W148" s="69"/>
      <c r="X148" s="69"/>
      <c r="Y148" s="69"/>
      <c r="Z148" s="69"/>
      <c r="AA148" s="69"/>
      <c r="AB148" s="69"/>
      <c r="AC148" s="69"/>
      <c r="AD148" s="69"/>
      <c r="AE148" s="69"/>
      <c r="AF148" s="69"/>
      <c r="AG148" s="69"/>
      <c r="AH148" s="69"/>
      <c r="AI148" s="69"/>
      <c r="AJ148" s="69"/>
      <c r="AK148" s="69"/>
      <c r="AL148" s="69"/>
      <c r="AM148" s="69"/>
      <c r="AN148" s="69"/>
      <c r="AO148" s="69"/>
      <c r="AP148" s="69"/>
      <c r="AQ148" s="69"/>
      <c r="AR148" s="69"/>
      <c r="AS148" s="69"/>
      <c r="AT148" s="69"/>
      <c r="AU148" s="69"/>
      <c r="AV148" s="69"/>
      <c r="AW148" s="69"/>
      <c r="AX148" s="69"/>
      <c r="AY148" s="69"/>
      <c r="AZ148" s="69"/>
      <c r="BA148" s="69"/>
      <c r="BB148" s="69"/>
      <c r="BC148" s="69"/>
      <c r="BD148" s="69"/>
      <c r="BE148" s="69"/>
      <c r="BF148" s="69"/>
      <c r="BG148" s="69"/>
      <c r="BH148" s="69"/>
      <c r="BI148" s="69"/>
    </row>
    <row r="149" spans="2:61" x14ac:dyDescent="0.25">
      <c r="B149" s="69"/>
      <c r="C149" s="69"/>
      <c r="D149" s="69"/>
      <c r="E149" s="69"/>
      <c r="F149" s="69"/>
      <c r="G149" s="69"/>
      <c r="H149" s="69"/>
      <c r="I149" s="69"/>
      <c r="J149" s="69"/>
      <c r="K149" s="69"/>
      <c r="L149" s="69"/>
      <c r="M149" s="69"/>
      <c r="N149" s="69"/>
      <c r="O149" s="69"/>
      <c r="P149" s="69"/>
      <c r="Q149" s="69"/>
      <c r="R149" s="69"/>
      <c r="S149" s="69"/>
      <c r="T149" s="69"/>
      <c r="U149" s="69"/>
      <c r="V149" s="69"/>
      <c r="W149" s="69"/>
      <c r="X149" s="69"/>
      <c r="Y149" s="69"/>
      <c r="Z149" s="69"/>
      <c r="AA149" s="69"/>
      <c r="AB149" s="69"/>
      <c r="AC149" s="69"/>
      <c r="AD149" s="69"/>
      <c r="AE149" s="69"/>
      <c r="AF149" s="69"/>
      <c r="AG149" s="69"/>
      <c r="AH149" s="69"/>
      <c r="AI149" s="69"/>
      <c r="AJ149" s="69"/>
      <c r="AK149" s="69"/>
      <c r="AL149" s="69"/>
      <c r="AM149" s="69"/>
      <c r="AN149" s="69"/>
      <c r="AO149" s="69"/>
      <c r="AP149" s="69"/>
      <c r="AQ149" s="69"/>
      <c r="AR149" s="69"/>
      <c r="AS149" s="69"/>
      <c r="AT149" s="69"/>
      <c r="AU149" s="69"/>
      <c r="AV149" s="69"/>
      <c r="AW149" s="69"/>
      <c r="AX149" s="69"/>
      <c r="AY149" s="69"/>
      <c r="AZ149" s="69"/>
      <c r="BA149" s="69"/>
      <c r="BB149" s="69"/>
      <c r="BC149" s="69"/>
      <c r="BD149" s="69"/>
      <c r="BE149" s="69"/>
      <c r="BF149" s="69"/>
      <c r="BG149" s="69"/>
      <c r="BH149" s="69"/>
      <c r="BI149" s="69"/>
    </row>
    <row r="150" spans="2:61" x14ac:dyDescent="0.25">
      <c r="B150" s="69"/>
      <c r="C150" s="69"/>
      <c r="D150" s="69"/>
      <c r="E150" s="69"/>
      <c r="F150" s="69"/>
      <c r="G150" s="69"/>
      <c r="H150" s="69"/>
      <c r="I150" s="69"/>
      <c r="J150" s="69"/>
      <c r="K150" s="69"/>
      <c r="L150" s="69"/>
      <c r="M150" s="69"/>
      <c r="N150" s="69"/>
      <c r="O150" s="69"/>
      <c r="P150" s="69"/>
      <c r="Q150" s="69"/>
      <c r="R150" s="69"/>
      <c r="S150" s="69"/>
      <c r="T150" s="69"/>
      <c r="U150" s="69"/>
      <c r="V150" s="69"/>
      <c r="W150" s="69"/>
      <c r="X150" s="69"/>
      <c r="Y150" s="69"/>
      <c r="Z150" s="69"/>
      <c r="AA150" s="69"/>
      <c r="AB150" s="69"/>
      <c r="AC150" s="69"/>
      <c r="AD150" s="69"/>
      <c r="AE150" s="69"/>
      <c r="AF150" s="69"/>
      <c r="AG150" s="69"/>
      <c r="AH150" s="69"/>
      <c r="AI150" s="69"/>
      <c r="AJ150" s="69"/>
      <c r="AK150" s="69"/>
      <c r="AL150" s="69"/>
      <c r="AM150" s="69"/>
      <c r="AN150" s="69"/>
      <c r="AO150" s="69"/>
      <c r="AP150" s="69"/>
      <c r="AQ150" s="69"/>
      <c r="AR150" s="69"/>
      <c r="AS150" s="69"/>
      <c r="AT150" s="69"/>
      <c r="AU150" s="69"/>
      <c r="AV150" s="69"/>
      <c r="AW150" s="69"/>
      <c r="AX150" s="69"/>
      <c r="AY150" s="69"/>
      <c r="AZ150" s="69"/>
      <c r="BA150" s="69"/>
      <c r="BB150" s="69"/>
      <c r="BC150" s="69"/>
      <c r="BD150" s="69"/>
      <c r="BE150" s="69"/>
      <c r="BF150" s="69"/>
      <c r="BG150" s="69"/>
      <c r="BH150" s="69"/>
      <c r="BI150" s="69"/>
    </row>
    <row r="151" spans="2:61" x14ac:dyDescent="0.25">
      <c r="B151" s="69"/>
      <c r="C151" s="69"/>
      <c r="D151" s="69"/>
      <c r="E151" s="69"/>
      <c r="F151" s="69"/>
      <c r="G151" s="69"/>
      <c r="H151" s="69"/>
      <c r="I151" s="69"/>
      <c r="J151" s="69"/>
      <c r="K151" s="69"/>
      <c r="L151" s="69"/>
      <c r="M151" s="69"/>
      <c r="N151" s="69"/>
      <c r="O151" s="69"/>
      <c r="P151" s="69"/>
      <c r="Q151" s="69"/>
      <c r="R151" s="69"/>
      <c r="S151" s="69"/>
      <c r="T151" s="69"/>
      <c r="U151" s="69"/>
      <c r="V151" s="69"/>
      <c r="W151" s="69"/>
      <c r="X151" s="69"/>
      <c r="Y151" s="69"/>
      <c r="Z151" s="69"/>
      <c r="AA151" s="69"/>
      <c r="AB151" s="69"/>
      <c r="AC151" s="69"/>
      <c r="AD151" s="69"/>
      <c r="AE151" s="69"/>
      <c r="AF151" s="69"/>
      <c r="AG151" s="69"/>
      <c r="AH151" s="69"/>
      <c r="AI151" s="69"/>
      <c r="AJ151" s="69"/>
      <c r="AK151" s="69"/>
      <c r="AL151" s="69"/>
      <c r="AM151" s="69"/>
      <c r="AN151" s="69"/>
      <c r="AO151" s="69"/>
      <c r="AP151" s="69"/>
      <c r="AQ151" s="69"/>
      <c r="AR151" s="69"/>
      <c r="AS151" s="69"/>
      <c r="AT151" s="69"/>
      <c r="AU151" s="69"/>
      <c r="AV151" s="69"/>
      <c r="AW151" s="69"/>
      <c r="AX151" s="69"/>
      <c r="AY151" s="69"/>
      <c r="AZ151" s="69"/>
      <c r="BA151" s="69"/>
      <c r="BB151" s="69"/>
      <c r="BC151" s="69"/>
      <c r="BD151" s="69"/>
      <c r="BE151" s="69"/>
      <c r="BF151" s="69"/>
      <c r="BG151" s="69"/>
      <c r="BH151" s="69"/>
      <c r="BI151" s="69"/>
    </row>
    <row r="152" spans="2:61" x14ac:dyDescent="0.25">
      <c r="B152" s="69"/>
      <c r="C152" s="69"/>
      <c r="D152" s="69"/>
      <c r="E152" s="69"/>
      <c r="F152" s="69"/>
      <c r="G152" s="69"/>
      <c r="H152" s="69"/>
      <c r="I152" s="69"/>
      <c r="J152" s="69"/>
      <c r="K152" s="69"/>
      <c r="L152" s="69"/>
      <c r="M152" s="69"/>
      <c r="N152" s="69"/>
      <c r="O152" s="69"/>
      <c r="P152" s="69"/>
      <c r="Q152" s="69"/>
      <c r="R152" s="69"/>
      <c r="S152" s="69"/>
      <c r="T152" s="69"/>
      <c r="U152" s="69"/>
      <c r="V152" s="69"/>
      <c r="W152" s="69"/>
      <c r="X152" s="69"/>
      <c r="Y152" s="69"/>
      <c r="Z152" s="69"/>
      <c r="AA152" s="69"/>
      <c r="AB152" s="69"/>
      <c r="AC152" s="69"/>
      <c r="AD152" s="69"/>
      <c r="AE152" s="69"/>
      <c r="AF152" s="69"/>
      <c r="AG152" s="69"/>
      <c r="AH152" s="69"/>
      <c r="AI152" s="69"/>
      <c r="AJ152" s="69"/>
      <c r="AK152" s="69"/>
      <c r="AL152" s="69"/>
      <c r="AM152" s="69"/>
      <c r="AN152" s="69"/>
      <c r="AO152" s="69"/>
      <c r="AP152" s="69"/>
      <c r="AQ152" s="69"/>
      <c r="AR152" s="69"/>
      <c r="AS152" s="69"/>
      <c r="AT152" s="69"/>
      <c r="AU152" s="69"/>
      <c r="AV152" s="69"/>
      <c r="AW152" s="69"/>
      <c r="AX152" s="69"/>
      <c r="AY152" s="69"/>
      <c r="AZ152" s="69"/>
      <c r="BA152" s="69"/>
      <c r="BB152" s="69"/>
      <c r="BC152" s="69"/>
      <c r="BD152" s="69"/>
      <c r="BE152" s="69"/>
      <c r="BF152" s="69"/>
      <c r="BG152" s="69"/>
      <c r="BH152" s="69"/>
      <c r="BI152" s="69"/>
    </row>
    <row r="153" spans="2:61" x14ac:dyDescent="0.25">
      <c r="B153" s="69"/>
      <c r="C153" s="69"/>
      <c r="D153" s="69"/>
      <c r="E153" s="69"/>
      <c r="F153" s="69"/>
      <c r="G153" s="69"/>
      <c r="H153" s="69"/>
      <c r="I153" s="69"/>
      <c r="J153" s="69"/>
      <c r="K153" s="69"/>
      <c r="L153" s="69"/>
      <c r="M153" s="69"/>
      <c r="N153" s="69"/>
      <c r="O153" s="69"/>
      <c r="P153" s="69"/>
      <c r="Q153" s="69"/>
      <c r="R153" s="69"/>
      <c r="S153" s="69"/>
      <c r="T153" s="69"/>
      <c r="U153" s="69"/>
      <c r="V153" s="69"/>
      <c r="W153" s="69"/>
      <c r="X153" s="69"/>
      <c r="Y153" s="69"/>
      <c r="Z153" s="69"/>
      <c r="AA153" s="69"/>
      <c r="AB153" s="69"/>
      <c r="AC153" s="69"/>
      <c r="AD153" s="69"/>
      <c r="AE153" s="69"/>
      <c r="AF153" s="69"/>
      <c r="AG153" s="69"/>
      <c r="AH153" s="69"/>
      <c r="AI153" s="69"/>
      <c r="AJ153" s="69"/>
      <c r="AK153" s="69"/>
      <c r="AL153" s="69"/>
      <c r="AM153" s="69"/>
      <c r="AN153" s="69"/>
      <c r="AO153" s="69"/>
      <c r="AP153" s="69"/>
      <c r="AQ153" s="69"/>
      <c r="AR153" s="69"/>
      <c r="AS153" s="69"/>
      <c r="AT153" s="69"/>
      <c r="AU153" s="69"/>
      <c r="AV153" s="69"/>
      <c r="AW153" s="69"/>
      <c r="AX153" s="69"/>
      <c r="AY153" s="69"/>
      <c r="AZ153" s="69"/>
      <c r="BA153" s="69"/>
      <c r="BB153" s="69"/>
      <c r="BC153" s="69"/>
      <c r="BD153" s="69"/>
      <c r="BE153" s="69"/>
      <c r="BF153" s="69"/>
      <c r="BG153" s="69"/>
      <c r="BH153" s="69"/>
      <c r="BI153" s="69"/>
    </row>
    <row r="154" spans="2:61" x14ac:dyDescent="0.25">
      <c r="B154" s="69"/>
      <c r="C154" s="69"/>
      <c r="D154" s="69"/>
      <c r="E154" s="69"/>
      <c r="F154" s="69"/>
      <c r="G154" s="69"/>
      <c r="H154" s="69"/>
      <c r="I154" s="69"/>
      <c r="J154" s="69"/>
      <c r="K154" s="69"/>
      <c r="L154" s="69"/>
      <c r="M154" s="69"/>
      <c r="N154" s="69"/>
      <c r="O154" s="69"/>
      <c r="P154" s="69"/>
      <c r="Q154" s="69"/>
      <c r="R154" s="69"/>
      <c r="S154" s="69"/>
      <c r="T154" s="69"/>
      <c r="U154" s="69"/>
      <c r="V154" s="69"/>
      <c r="W154" s="69"/>
      <c r="X154" s="69"/>
      <c r="Y154" s="69"/>
      <c r="Z154" s="69"/>
      <c r="AA154" s="69"/>
      <c r="AB154" s="69"/>
      <c r="AC154" s="69"/>
      <c r="AD154" s="69"/>
      <c r="AE154" s="69"/>
      <c r="AF154" s="69"/>
      <c r="AG154" s="69"/>
      <c r="AH154" s="69"/>
      <c r="AI154" s="69"/>
      <c r="AJ154" s="69"/>
      <c r="AK154" s="69"/>
      <c r="AL154" s="69"/>
      <c r="AM154" s="69"/>
      <c r="AN154" s="69"/>
      <c r="AO154" s="69"/>
      <c r="AP154" s="69"/>
      <c r="AQ154" s="69"/>
      <c r="AR154" s="69"/>
      <c r="AS154" s="69"/>
      <c r="AT154" s="69"/>
      <c r="AU154" s="69"/>
      <c r="AV154" s="69"/>
      <c r="AW154" s="69"/>
      <c r="AX154" s="69"/>
      <c r="AY154" s="69"/>
      <c r="AZ154" s="69"/>
      <c r="BA154" s="69"/>
      <c r="BB154" s="69"/>
      <c r="BC154" s="69"/>
      <c r="BD154" s="69"/>
      <c r="BE154" s="69"/>
      <c r="BF154" s="69"/>
      <c r="BG154" s="69"/>
      <c r="BH154" s="69"/>
      <c r="BI154" s="69"/>
    </row>
    <row r="155" spans="2:61" x14ac:dyDescent="0.25">
      <c r="B155" s="69"/>
      <c r="C155" s="69"/>
      <c r="D155" s="69"/>
      <c r="E155" s="69"/>
      <c r="F155" s="69"/>
      <c r="G155" s="69"/>
      <c r="H155" s="69"/>
      <c r="I155" s="69"/>
      <c r="J155" s="69"/>
      <c r="K155" s="69"/>
      <c r="L155" s="69"/>
      <c r="M155" s="69"/>
      <c r="N155" s="69"/>
      <c r="O155" s="69"/>
      <c r="P155" s="69"/>
      <c r="Q155" s="69"/>
      <c r="R155" s="69"/>
      <c r="S155" s="69"/>
      <c r="T155" s="69"/>
      <c r="U155" s="69"/>
      <c r="V155" s="69"/>
      <c r="W155" s="69"/>
      <c r="X155" s="69"/>
      <c r="Y155" s="69"/>
      <c r="Z155" s="69"/>
      <c r="AA155" s="69"/>
      <c r="AB155" s="69"/>
      <c r="AC155" s="69"/>
      <c r="AD155" s="69"/>
      <c r="AE155" s="69"/>
      <c r="AF155" s="69"/>
      <c r="AG155" s="69"/>
      <c r="AH155" s="69"/>
      <c r="AI155" s="69"/>
      <c r="AJ155" s="69"/>
      <c r="AK155" s="69"/>
      <c r="AL155" s="69"/>
      <c r="AM155" s="69"/>
      <c r="AN155" s="69"/>
      <c r="AO155" s="69"/>
      <c r="AP155" s="69"/>
      <c r="AQ155" s="69"/>
      <c r="AR155" s="69"/>
      <c r="AS155" s="69"/>
      <c r="AT155" s="69"/>
      <c r="AU155" s="69"/>
      <c r="AV155" s="69"/>
      <c r="AW155" s="69"/>
      <c r="AX155" s="69"/>
      <c r="AY155" s="69"/>
      <c r="AZ155" s="69"/>
      <c r="BA155" s="69"/>
      <c r="BB155" s="69"/>
      <c r="BC155" s="69"/>
      <c r="BD155" s="69"/>
      <c r="BE155" s="69"/>
      <c r="BF155" s="69"/>
      <c r="BG155" s="69"/>
      <c r="BH155" s="69"/>
      <c r="BI155" s="69"/>
    </row>
    <row r="156" spans="2:61" x14ac:dyDescent="0.25">
      <c r="B156" s="69"/>
      <c r="C156" s="69"/>
      <c r="D156" s="69"/>
      <c r="E156" s="69"/>
      <c r="F156" s="69"/>
      <c r="G156" s="69"/>
      <c r="H156" s="69"/>
      <c r="I156" s="69"/>
      <c r="J156" s="69"/>
      <c r="K156" s="69"/>
      <c r="L156" s="69"/>
      <c r="M156" s="69"/>
      <c r="N156" s="69"/>
      <c r="O156" s="69"/>
      <c r="P156" s="69"/>
      <c r="Q156" s="69"/>
      <c r="R156" s="69"/>
      <c r="S156" s="69"/>
      <c r="T156" s="69"/>
      <c r="U156" s="69"/>
      <c r="V156" s="69"/>
      <c r="W156" s="69"/>
      <c r="X156" s="69"/>
      <c r="Y156" s="69"/>
      <c r="Z156" s="69"/>
      <c r="AA156" s="69"/>
      <c r="AB156" s="69"/>
      <c r="AC156" s="69"/>
      <c r="AD156" s="69"/>
      <c r="AE156" s="69"/>
      <c r="AF156" s="69"/>
      <c r="AG156" s="69"/>
      <c r="AH156" s="69"/>
      <c r="AI156" s="69"/>
      <c r="AJ156" s="69"/>
      <c r="AK156" s="69"/>
      <c r="AL156" s="69"/>
      <c r="AM156" s="69"/>
      <c r="AN156" s="69"/>
      <c r="AO156" s="69"/>
      <c r="AP156" s="69"/>
      <c r="AQ156" s="69"/>
      <c r="AR156" s="69"/>
      <c r="AS156" s="69"/>
      <c r="AT156" s="69"/>
      <c r="AU156" s="69"/>
      <c r="AV156" s="69"/>
      <c r="AW156" s="69"/>
      <c r="AX156" s="69"/>
      <c r="AY156" s="69"/>
      <c r="AZ156" s="69"/>
      <c r="BA156" s="69"/>
      <c r="BB156" s="69"/>
      <c r="BC156" s="69"/>
      <c r="BD156" s="69"/>
      <c r="BE156" s="69"/>
      <c r="BF156" s="69"/>
      <c r="BG156" s="69"/>
      <c r="BH156" s="69"/>
      <c r="BI156" s="69"/>
    </row>
    <row r="157" spans="2:61" x14ac:dyDescent="0.25">
      <c r="B157" s="69"/>
      <c r="C157" s="69"/>
      <c r="D157" s="69"/>
      <c r="E157" s="69"/>
      <c r="F157" s="69"/>
      <c r="G157" s="69"/>
      <c r="H157" s="69"/>
      <c r="I157" s="69"/>
      <c r="J157" s="69"/>
      <c r="K157" s="69"/>
      <c r="L157" s="69"/>
      <c r="M157" s="69"/>
      <c r="N157" s="69"/>
      <c r="O157" s="69"/>
      <c r="P157" s="69"/>
      <c r="Q157" s="69"/>
      <c r="R157" s="69"/>
      <c r="S157" s="69"/>
      <c r="T157" s="69"/>
      <c r="U157" s="69"/>
      <c r="V157" s="69"/>
      <c r="W157" s="69"/>
      <c r="X157" s="69"/>
      <c r="Y157" s="69"/>
      <c r="Z157" s="69"/>
      <c r="AA157" s="69"/>
      <c r="AB157" s="69"/>
      <c r="AC157" s="69"/>
      <c r="AD157" s="69"/>
      <c r="AE157" s="69"/>
      <c r="AF157" s="69"/>
      <c r="AG157" s="69"/>
      <c r="AH157" s="69"/>
      <c r="AI157" s="69"/>
      <c r="AJ157" s="69"/>
      <c r="AK157" s="69"/>
      <c r="AL157" s="69"/>
      <c r="AM157" s="69"/>
      <c r="AN157" s="69"/>
      <c r="AO157" s="69"/>
      <c r="AP157" s="69"/>
      <c r="AQ157" s="69"/>
      <c r="AR157" s="69"/>
      <c r="AS157" s="69"/>
      <c r="AT157" s="69"/>
      <c r="AU157" s="69"/>
      <c r="AV157" s="69"/>
      <c r="AW157" s="69"/>
      <c r="AX157" s="69"/>
      <c r="AY157" s="69"/>
      <c r="AZ157" s="69"/>
      <c r="BA157" s="69"/>
      <c r="BB157" s="69"/>
      <c r="BC157" s="69"/>
      <c r="BD157" s="69"/>
      <c r="BE157" s="69"/>
      <c r="BF157" s="69"/>
      <c r="BG157" s="69"/>
      <c r="BH157" s="69"/>
      <c r="BI157" s="69"/>
    </row>
    <row r="158" spans="2:61" x14ac:dyDescent="0.25">
      <c r="B158" s="69"/>
      <c r="C158" s="69"/>
      <c r="D158" s="69"/>
      <c r="E158" s="69"/>
      <c r="F158" s="69"/>
      <c r="G158" s="69"/>
      <c r="H158" s="69"/>
      <c r="I158" s="69"/>
      <c r="J158" s="69"/>
      <c r="K158" s="69"/>
      <c r="L158" s="69"/>
      <c r="M158" s="69"/>
      <c r="N158" s="69"/>
      <c r="O158" s="69"/>
      <c r="P158" s="69"/>
      <c r="Q158" s="69"/>
      <c r="R158" s="69"/>
      <c r="S158" s="69"/>
      <c r="T158" s="69"/>
      <c r="U158" s="69"/>
      <c r="V158" s="69"/>
      <c r="W158" s="69"/>
      <c r="X158" s="69"/>
      <c r="Y158" s="69"/>
      <c r="Z158" s="69"/>
      <c r="AA158" s="69"/>
      <c r="AB158" s="69"/>
      <c r="AC158" s="69"/>
      <c r="AD158" s="69"/>
      <c r="AE158" s="69"/>
      <c r="AF158" s="69"/>
      <c r="AG158" s="69"/>
      <c r="AH158" s="69"/>
      <c r="AI158" s="69"/>
      <c r="AJ158" s="69"/>
      <c r="AK158" s="69"/>
      <c r="AL158" s="69"/>
      <c r="AM158" s="69"/>
      <c r="AN158" s="69"/>
      <c r="AO158" s="69"/>
      <c r="AP158" s="69"/>
      <c r="AQ158" s="69"/>
      <c r="AR158" s="69"/>
      <c r="AS158" s="69"/>
      <c r="AT158" s="69"/>
      <c r="AU158" s="69"/>
      <c r="AV158" s="69"/>
      <c r="AW158" s="69"/>
      <c r="AX158" s="69"/>
      <c r="AY158" s="69"/>
      <c r="AZ158" s="69"/>
      <c r="BA158" s="69"/>
      <c r="BB158" s="69"/>
      <c r="BC158" s="69"/>
      <c r="BD158" s="69"/>
      <c r="BE158" s="69"/>
      <c r="BF158" s="69"/>
      <c r="BG158" s="69"/>
      <c r="BH158" s="69"/>
      <c r="BI158" s="69"/>
    </row>
    <row r="159" spans="2:61" x14ac:dyDescent="0.25">
      <c r="B159" s="69"/>
      <c r="C159" s="69"/>
      <c r="D159" s="69"/>
      <c r="E159" s="69"/>
      <c r="F159" s="69"/>
      <c r="G159" s="69"/>
      <c r="H159" s="69"/>
      <c r="I159" s="69"/>
      <c r="J159" s="69"/>
      <c r="K159" s="69"/>
      <c r="L159" s="69"/>
      <c r="M159" s="69"/>
      <c r="N159" s="69"/>
      <c r="O159" s="69"/>
      <c r="P159" s="69"/>
      <c r="Q159" s="69"/>
      <c r="R159" s="69"/>
      <c r="S159" s="69"/>
      <c r="T159" s="69"/>
      <c r="U159" s="69"/>
      <c r="V159" s="69"/>
      <c r="W159" s="69"/>
      <c r="X159" s="69"/>
      <c r="Y159" s="69"/>
      <c r="Z159" s="69"/>
      <c r="AA159" s="69"/>
      <c r="AB159" s="69"/>
      <c r="AC159" s="69"/>
      <c r="AD159" s="69"/>
      <c r="AE159" s="69"/>
      <c r="AF159" s="69"/>
      <c r="AG159" s="69"/>
      <c r="AH159" s="69"/>
      <c r="AI159" s="69"/>
      <c r="AJ159" s="69"/>
      <c r="AK159" s="69"/>
      <c r="AL159" s="69"/>
      <c r="AM159" s="69"/>
      <c r="AN159" s="69"/>
      <c r="AO159" s="69"/>
      <c r="AP159" s="69"/>
      <c r="AQ159" s="69"/>
      <c r="AR159" s="69"/>
      <c r="AS159" s="69"/>
      <c r="AT159" s="69"/>
      <c r="AU159" s="69"/>
      <c r="AV159" s="69"/>
      <c r="AW159" s="69"/>
      <c r="AX159" s="69"/>
      <c r="AY159" s="69"/>
      <c r="AZ159" s="69"/>
      <c r="BA159" s="69"/>
      <c r="BB159" s="69"/>
      <c r="BC159" s="69"/>
      <c r="BD159" s="69"/>
      <c r="BE159" s="69"/>
      <c r="BF159" s="69"/>
      <c r="BG159" s="69"/>
      <c r="BH159" s="69"/>
      <c r="BI159" s="69"/>
    </row>
    <row r="160" spans="2:61" x14ac:dyDescent="0.25">
      <c r="B160" s="69"/>
      <c r="C160" s="69"/>
      <c r="D160" s="69"/>
      <c r="E160" s="69"/>
      <c r="F160" s="69"/>
      <c r="G160" s="69"/>
      <c r="H160" s="69"/>
      <c r="I160" s="69"/>
      <c r="J160" s="69"/>
      <c r="K160" s="69"/>
      <c r="L160" s="69"/>
      <c r="M160" s="69"/>
      <c r="N160" s="69"/>
      <c r="O160" s="69"/>
      <c r="P160" s="69"/>
      <c r="Q160" s="69"/>
      <c r="R160" s="69"/>
      <c r="S160" s="69"/>
      <c r="T160" s="69"/>
      <c r="U160" s="69"/>
      <c r="V160" s="69"/>
      <c r="W160" s="69"/>
      <c r="X160" s="69"/>
      <c r="Y160" s="69"/>
      <c r="Z160" s="69"/>
      <c r="AA160" s="69"/>
      <c r="AB160" s="69"/>
      <c r="AC160" s="69"/>
      <c r="AD160" s="69"/>
      <c r="AE160" s="69"/>
      <c r="AF160" s="69"/>
      <c r="AG160" s="69"/>
      <c r="AH160" s="69"/>
      <c r="AI160" s="69"/>
      <c r="AJ160" s="69"/>
      <c r="AK160" s="69"/>
      <c r="AL160" s="69"/>
      <c r="AM160" s="69"/>
      <c r="AN160" s="69"/>
      <c r="AO160" s="69"/>
      <c r="AP160" s="69"/>
      <c r="AQ160" s="69"/>
      <c r="AR160" s="69"/>
      <c r="AS160" s="69"/>
      <c r="AT160" s="69"/>
      <c r="AU160" s="69"/>
      <c r="AV160" s="69"/>
      <c r="AW160" s="69"/>
      <c r="AX160" s="69"/>
      <c r="AY160" s="69"/>
      <c r="AZ160" s="69"/>
      <c r="BA160" s="69"/>
      <c r="BB160" s="69"/>
      <c r="BC160" s="69"/>
      <c r="BD160" s="69"/>
      <c r="BE160" s="69"/>
      <c r="BF160" s="69"/>
      <c r="BG160" s="69"/>
      <c r="BH160" s="69"/>
      <c r="BI160" s="69"/>
    </row>
    <row r="161" spans="2:61" x14ac:dyDescent="0.25">
      <c r="B161" s="69"/>
      <c r="C161" s="69"/>
      <c r="D161" s="69"/>
      <c r="E161" s="69"/>
      <c r="F161" s="69"/>
      <c r="G161" s="69"/>
      <c r="H161" s="69"/>
      <c r="I161" s="69"/>
      <c r="J161" s="69"/>
      <c r="K161" s="69"/>
      <c r="L161" s="69"/>
      <c r="M161" s="69"/>
      <c r="N161" s="69"/>
      <c r="O161" s="69"/>
      <c r="P161" s="69"/>
      <c r="Q161" s="69"/>
      <c r="R161" s="69"/>
      <c r="S161" s="69"/>
      <c r="T161" s="69"/>
      <c r="U161" s="69"/>
      <c r="V161" s="69"/>
      <c r="W161" s="69"/>
      <c r="X161" s="69"/>
      <c r="Y161" s="69"/>
      <c r="Z161" s="69"/>
      <c r="AA161" s="69"/>
      <c r="AB161" s="69"/>
      <c r="AC161" s="69"/>
      <c r="AD161" s="69"/>
      <c r="AE161" s="69"/>
      <c r="AF161" s="69"/>
      <c r="AG161" s="69"/>
      <c r="AH161" s="69"/>
      <c r="AI161" s="69"/>
      <c r="AJ161" s="69"/>
      <c r="AK161" s="69"/>
      <c r="AL161" s="69"/>
      <c r="AM161" s="69"/>
      <c r="AN161" s="69"/>
      <c r="AO161" s="69"/>
      <c r="AP161" s="69"/>
      <c r="AQ161" s="69"/>
      <c r="AR161" s="69"/>
      <c r="AS161" s="69"/>
      <c r="AT161" s="69"/>
      <c r="AU161" s="69"/>
      <c r="AV161" s="69"/>
      <c r="AW161" s="69"/>
      <c r="AX161" s="69"/>
      <c r="AY161" s="69"/>
      <c r="AZ161" s="69"/>
      <c r="BA161" s="69"/>
      <c r="BB161" s="69"/>
      <c r="BC161" s="69"/>
      <c r="BD161" s="69"/>
      <c r="BE161" s="69"/>
      <c r="BF161" s="69"/>
      <c r="BG161" s="69"/>
      <c r="BH161" s="69"/>
      <c r="BI161" s="69"/>
    </row>
    <row r="162" spans="2:61" x14ac:dyDescent="0.25">
      <c r="B162" s="69"/>
      <c r="C162" s="69"/>
      <c r="D162" s="69"/>
      <c r="E162" s="69"/>
      <c r="F162" s="69"/>
      <c r="G162" s="69"/>
      <c r="H162" s="69"/>
      <c r="I162" s="69"/>
      <c r="J162" s="69"/>
      <c r="K162" s="69"/>
      <c r="L162" s="69"/>
      <c r="M162" s="69"/>
      <c r="N162" s="69"/>
      <c r="O162" s="69"/>
      <c r="P162" s="69"/>
      <c r="Q162" s="69"/>
      <c r="R162" s="69"/>
      <c r="S162" s="69"/>
      <c r="T162" s="69"/>
      <c r="U162" s="69"/>
      <c r="V162" s="69"/>
      <c r="W162" s="69"/>
      <c r="X162" s="69"/>
      <c r="Y162" s="69"/>
      <c r="Z162" s="69"/>
      <c r="AA162" s="69"/>
      <c r="AB162" s="69"/>
      <c r="AC162" s="69"/>
      <c r="AD162" s="69"/>
      <c r="AE162" s="69"/>
      <c r="AF162" s="69"/>
      <c r="AG162" s="69"/>
      <c r="AH162" s="69"/>
      <c r="AI162" s="69"/>
      <c r="AJ162" s="69"/>
      <c r="AK162" s="69"/>
      <c r="AL162" s="69"/>
      <c r="AM162" s="69"/>
      <c r="AN162" s="69"/>
      <c r="AO162" s="69"/>
      <c r="AP162" s="69"/>
      <c r="AQ162" s="69"/>
      <c r="AR162" s="69"/>
      <c r="AS162" s="69"/>
      <c r="AT162" s="69"/>
      <c r="AU162" s="69"/>
      <c r="AV162" s="69"/>
      <c r="AW162" s="69"/>
      <c r="AX162" s="69"/>
      <c r="AY162" s="69"/>
      <c r="AZ162" s="69"/>
      <c r="BA162" s="69"/>
      <c r="BB162" s="69"/>
      <c r="BC162" s="69"/>
      <c r="BD162" s="69"/>
      <c r="BE162" s="69"/>
      <c r="BF162" s="69"/>
      <c r="BG162" s="69"/>
      <c r="BH162" s="69"/>
      <c r="BI162" s="69"/>
    </row>
    <row r="163" spans="2:61" x14ac:dyDescent="0.25">
      <c r="B163" s="69"/>
      <c r="C163" s="69"/>
      <c r="D163" s="69"/>
      <c r="E163" s="69"/>
      <c r="F163" s="69"/>
      <c r="G163" s="69"/>
      <c r="H163" s="69"/>
      <c r="I163" s="69"/>
      <c r="J163" s="69"/>
      <c r="K163" s="69"/>
      <c r="L163" s="69"/>
      <c r="M163" s="69"/>
      <c r="N163" s="69"/>
      <c r="O163" s="69"/>
      <c r="P163" s="69"/>
      <c r="Q163" s="69"/>
      <c r="R163" s="69"/>
      <c r="S163" s="69"/>
      <c r="T163" s="69"/>
      <c r="U163" s="69"/>
      <c r="V163" s="69"/>
      <c r="W163" s="69"/>
      <c r="X163" s="69"/>
      <c r="Y163" s="69"/>
      <c r="Z163" s="69"/>
      <c r="AA163" s="69"/>
      <c r="AB163" s="69"/>
      <c r="AC163" s="69"/>
      <c r="AD163" s="69"/>
      <c r="AE163" s="69"/>
      <c r="AF163" s="69"/>
      <c r="AG163" s="69"/>
      <c r="AH163" s="69"/>
      <c r="AI163" s="69"/>
      <c r="AJ163" s="69"/>
      <c r="AK163" s="69"/>
      <c r="AL163" s="69"/>
      <c r="AM163" s="69"/>
      <c r="AN163" s="69"/>
      <c r="AO163" s="69"/>
      <c r="AP163" s="69"/>
      <c r="AQ163" s="69"/>
      <c r="AR163" s="69"/>
      <c r="AS163" s="69"/>
      <c r="AT163" s="69"/>
      <c r="AU163" s="69"/>
      <c r="AV163" s="69"/>
      <c r="AW163" s="69"/>
      <c r="AX163" s="69"/>
      <c r="AY163" s="69"/>
      <c r="AZ163" s="69"/>
      <c r="BA163" s="69"/>
      <c r="BB163" s="69"/>
      <c r="BC163" s="69"/>
      <c r="BD163" s="69"/>
      <c r="BE163" s="69"/>
      <c r="BF163" s="69"/>
      <c r="BG163" s="69"/>
      <c r="BH163" s="69"/>
      <c r="BI163" s="69"/>
    </row>
    <row r="164" spans="2:61" x14ac:dyDescent="0.25">
      <c r="B164" s="69"/>
      <c r="C164" s="69"/>
      <c r="D164" s="69"/>
      <c r="E164" s="69"/>
      <c r="F164" s="69"/>
      <c r="G164" s="69"/>
      <c r="H164" s="69"/>
      <c r="I164" s="69"/>
      <c r="J164" s="69"/>
      <c r="K164" s="69"/>
      <c r="L164" s="69"/>
      <c r="M164" s="69"/>
      <c r="N164" s="69"/>
      <c r="O164" s="69"/>
      <c r="P164" s="69"/>
      <c r="Q164" s="69"/>
      <c r="R164" s="69"/>
      <c r="S164" s="69"/>
      <c r="T164" s="69"/>
      <c r="U164" s="69"/>
      <c r="V164" s="69"/>
      <c r="W164" s="69"/>
      <c r="X164" s="69"/>
      <c r="Y164" s="69"/>
      <c r="Z164" s="69"/>
      <c r="AA164" s="69"/>
      <c r="AB164" s="69"/>
      <c r="AC164" s="69"/>
      <c r="AD164" s="69"/>
      <c r="AE164" s="69"/>
      <c r="AF164" s="69"/>
      <c r="AG164" s="69"/>
      <c r="AH164" s="69"/>
      <c r="AI164" s="69"/>
      <c r="AJ164" s="69"/>
      <c r="AK164" s="69"/>
      <c r="AL164" s="69"/>
      <c r="AM164" s="69"/>
      <c r="AN164" s="69"/>
      <c r="AO164" s="69"/>
      <c r="AP164" s="69"/>
      <c r="AQ164" s="69"/>
      <c r="AR164" s="69"/>
      <c r="AS164" s="69"/>
      <c r="AT164" s="69"/>
      <c r="AU164" s="69"/>
      <c r="AV164" s="69"/>
      <c r="AW164" s="69"/>
      <c r="AX164" s="69"/>
      <c r="AY164" s="69"/>
      <c r="AZ164" s="69"/>
      <c r="BA164" s="69"/>
      <c r="BB164" s="69"/>
      <c r="BC164" s="69"/>
      <c r="BD164" s="69"/>
      <c r="BE164" s="69"/>
      <c r="BF164" s="69"/>
      <c r="BG164" s="69"/>
      <c r="BH164" s="69"/>
      <c r="BI164" s="69"/>
    </row>
    <row r="165" spans="2:61" x14ac:dyDescent="0.25">
      <c r="B165" s="69"/>
      <c r="C165" s="69"/>
      <c r="D165" s="69"/>
      <c r="E165" s="69"/>
      <c r="F165" s="69"/>
      <c r="G165" s="69"/>
      <c r="H165" s="69"/>
      <c r="I165" s="69"/>
      <c r="J165" s="69"/>
      <c r="K165" s="69"/>
      <c r="L165" s="69"/>
      <c r="M165" s="69"/>
      <c r="N165" s="69"/>
      <c r="O165" s="69"/>
      <c r="P165" s="69"/>
      <c r="Q165" s="69"/>
      <c r="R165" s="69"/>
      <c r="S165" s="69"/>
      <c r="T165" s="69"/>
      <c r="U165" s="69"/>
      <c r="V165" s="69"/>
      <c r="W165" s="69"/>
      <c r="X165" s="69"/>
      <c r="Y165" s="69"/>
      <c r="Z165" s="69"/>
      <c r="AA165" s="69"/>
      <c r="AB165" s="69"/>
      <c r="AC165" s="69"/>
      <c r="AD165" s="69"/>
      <c r="AE165" s="69"/>
      <c r="AF165" s="69"/>
      <c r="AG165" s="69"/>
      <c r="AH165" s="69"/>
      <c r="AI165" s="69"/>
      <c r="AJ165" s="69"/>
      <c r="AK165" s="69"/>
      <c r="AL165" s="69"/>
      <c r="AM165" s="69"/>
      <c r="AN165" s="69"/>
      <c r="AO165" s="69"/>
      <c r="AP165" s="69"/>
      <c r="AQ165" s="69"/>
      <c r="AR165" s="69"/>
      <c r="AS165" s="69"/>
      <c r="AT165" s="69"/>
      <c r="AU165" s="69"/>
      <c r="AV165" s="69"/>
      <c r="AW165" s="69"/>
      <c r="AX165" s="69"/>
      <c r="AY165" s="69"/>
      <c r="AZ165" s="69"/>
      <c r="BA165" s="69"/>
      <c r="BB165" s="69"/>
      <c r="BC165" s="69"/>
      <c r="BD165" s="69"/>
      <c r="BE165" s="69"/>
      <c r="BF165" s="69"/>
      <c r="BG165" s="69"/>
      <c r="BH165" s="69"/>
      <c r="BI165" s="69"/>
    </row>
    <row r="166" spans="2:61" x14ac:dyDescent="0.25">
      <c r="B166" s="69"/>
      <c r="C166" s="69"/>
      <c r="D166" s="69"/>
      <c r="E166" s="69"/>
      <c r="F166" s="69"/>
      <c r="G166" s="69"/>
      <c r="H166" s="69"/>
      <c r="I166" s="69"/>
      <c r="J166" s="69"/>
      <c r="K166" s="69"/>
      <c r="L166" s="69"/>
      <c r="M166" s="69"/>
      <c r="N166" s="69"/>
      <c r="O166" s="69"/>
      <c r="P166" s="69"/>
      <c r="Q166" s="69"/>
      <c r="R166" s="69"/>
      <c r="S166" s="69"/>
      <c r="T166" s="69"/>
      <c r="U166" s="69"/>
      <c r="V166" s="69"/>
      <c r="W166" s="69"/>
      <c r="X166" s="69"/>
      <c r="Y166" s="69"/>
      <c r="Z166" s="69"/>
      <c r="AA166" s="69"/>
      <c r="AB166" s="69"/>
      <c r="AC166" s="69"/>
      <c r="AD166" s="69"/>
      <c r="AE166" s="69"/>
      <c r="AF166" s="69"/>
      <c r="AG166" s="69"/>
      <c r="AH166" s="69"/>
      <c r="AI166" s="69"/>
      <c r="AJ166" s="69"/>
      <c r="AK166" s="69"/>
      <c r="AL166" s="69"/>
      <c r="AM166" s="69"/>
      <c r="AN166" s="69"/>
      <c r="AO166" s="69"/>
      <c r="AP166" s="69"/>
      <c r="AQ166" s="69"/>
      <c r="AR166" s="69"/>
      <c r="AS166" s="69"/>
      <c r="AT166" s="69"/>
      <c r="AU166" s="69"/>
      <c r="AV166" s="69"/>
      <c r="AW166" s="69"/>
      <c r="AX166" s="69"/>
      <c r="AY166" s="69"/>
      <c r="AZ166" s="69"/>
      <c r="BA166" s="69"/>
      <c r="BB166" s="69"/>
      <c r="BC166" s="69"/>
      <c r="BD166" s="69"/>
      <c r="BE166" s="69"/>
      <c r="BF166" s="69"/>
      <c r="BG166" s="69"/>
      <c r="BH166" s="69"/>
      <c r="BI166" s="69"/>
    </row>
    <row r="167" spans="2:61" x14ac:dyDescent="0.25">
      <c r="B167" s="69"/>
      <c r="C167" s="69"/>
      <c r="D167" s="69"/>
      <c r="E167" s="69"/>
      <c r="F167" s="69"/>
      <c r="G167" s="69"/>
      <c r="H167" s="69"/>
      <c r="I167" s="69"/>
      <c r="J167" s="69"/>
      <c r="K167" s="69"/>
      <c r="L167" s="69"/>
      <c r="M167" s="69"/>
      <c r="N167" s="69"/>
      <c r="O167" s="69"/>
      <c r="P167" s="69"/>
      <c r="Q167" s="69"/>
      <c r="R167" s="69"/>
      <c r="S167" s="69"/>
      <c r="T167" s="69"/>
      <c r="U167" s="69"/>
      <c r="V167" s="69"/>
      <c r="W167" s="69"/>
      <c r="X167" s="69"/>
      <c r="Y167" s="69"/>
      <c r="Z167" s="69"/>
      <c r="AA167" s="69"/>
      <c r="AB167" s="69"/>
      <c r="AC167" s="69"/>
      <c r="AD167" s="69"/>
      <c r="AE167" s="69"/>
      <c r="AF167" s="69"/>
      <c r="AG167" s="69"/>
      <c r="AH167" s="69"/>
      <c r="AI167" s="69"/>
      <c r="AJ167" s="69"/>
      <c r="AK167" s="69"/>
      <c r="AL167" s="69"/>
      <c r="AM167" s="69"/>
      <c r="AN167" s="69"/>
      <c r="AO167" s="69"/>
      <c r="AP167" s="69"/>
      <c r="AQ167" s="69"/>
      <c r="AR167" s="69"/>
      <c r="AS167" s="69"/>
      <c r="AT167" s="69"/>
      <c r="AU167" s="69"/>
      <c r="AV167" s="69"/>
      <c r="AW167" s="69"/>
      <c r="AX167" s="69"/>
      <c r="AY167" s="69"/>
      <c r="AZ167" s="69"/>
      <c r="BA167" s="69"/>
      <c r="BB167" s="69"/>
      <c r="BC167" s="69"/>
      <c r="BD167" s="69"/>
      <c r="BE167" s="69"/>
      <c r="BF167" s="69"/>
      <c r="BG167" s="69"/>
      <c r="BH167" s="69"/>
      <c r="BI167" s="69"/>
    </row>
    <row r="168" spans="2:61" x14ac:dyDescent="0.25">
      <c r="B168" s="69"/>
      <c r="C168" s="69"/>
      <c r="D168" s="69"/>
      <c r="E168" s="69"/>
      <c r="F168" s="69"/>
      <c r="G168" s="69"/>
      <c r="H168" s="69"/>
      <c r="I168" s="69"/>
      <c r="J168" s="69"/>
      <c r="K168" s="69"/>
      <c r="L168" s="69"/>
      <c r="M168" s="69"/>
      <c r="N168" s="69"/>
      <c r="O168" s="69"/>
      <c r="P168" s="69"/>
      <c r="Q168" s="69"/>
      <c r="R168" s="69"/>
      <c r="S168" s="69"/>
      <c r="T168" s="69"/>
      <c r="U168" s="69"/>
      <c r="V168" s="69"/>
      <c r="W168" s="69"/>
      <c r="X168" s="69"/>
      <c r="Y168" s="69"/>
      <c r="Z168" s="69"/>
      <c r="AA168" s="69"/>
      <c r="AB168" s="69"/>
      <c r="AC168" s="69"/>
      <c r="AD168" s="69"/>
      <c r="AE168" s="69"/>
      <c r="AF168" s="69"/>
      <c r="AG168" s="69"/>
      <c r="AH168" s="69"/>
      <c r="AI168" s="69"/>
      <c r="AJ168" s="69"/>
      <c r="AK168" s="69"/>
      <c r="AL168" s="69"/>
      <c r="AM168" s="69"/>
      <c r="AN168" s="69"/>
      <c r="AO168" s="69"/>
      <c r="AP168" s="69"/>
      <c r="AQ168" s="69"/>
      <c r="AR168" s="69"/>
      <c r="AS168" s="69"/>
      <c r="AT168" s="69"/>
      <c r="AU168" s="69"/>
      <c r="AV168" s="69"/>
      <c r="AW168" s="69"/>
      <c r="AX168" s="69"/>
      <c r="AY168" s="69"/>
      <c r="AZ168" s="69"/>
      <c r="BA168" s="69"/>
      <c r="BB168" s="69"/>
      <c r="BC168" s="69"/>
      <c r="BD168" s="69"/>
      <c r="BE168" s="69"/>
      <c r="BF168" s="69"/>
      <c r="BG168" s="69"/>
      <c r="BH168" s="69"/>
      <c r="BI168" s="69"/>
    </row>
    <row r="169" spans="2:61" x14ac:dyDescent="0.25">
      <c r="B169" s="69"/>
      <c r="C169" s="69"/>
      <c r="D169" s="69"/>
      <c r="E169" s="69"/>
      <c r="F169" s="69"/>
      <c r="G169" s="69"/>
      <c r="H169" s="69"/>
      <c r="I169" s="69"/>
      <c r="J169" s="69"/>
      <c r="K169" s="69"/>
      <c r="L169" s="69"/>
      <c r="M169" s="69"/>
      <c r="N169" s="69"/>
      <c r="O169" s="69"/>
      <c r="P169" s="69"/>
      <c r="Q169" s="69"/>
      <c r="R169" s="69"/>
      <c r="S169" s="69"/>
      <c r="T169" s="69"/>
      <c r="U169" s="69"/>
      <c r="V169" s="69"/>
      <c r="W169" s="69"/>
      <c r="X169" s="69"/>
      <c r="Y169" s="69"/>
      <c r="Z169" s="69"/>
      <c r="AA169" s="69"/>
      <c r="AB169" s="69"/>
      <c r="AC169" s="69"/>
      <c r="AD169" s="69"/>
      <c r="AE169" s="69"/>
      <c r="AF169" s="69"/>
      <c r="AG169" s="69"/>
      <c r="AH169" s="69"/>
      <c r="AI169" s="69"/>
      <c r="AJ169" s="69"/>
      <c r="AK169" s="69"/>
      <c r="AL169" s="69"/>
      <c r="AM169" s="69"/>
      <c r="AN169" s="69"/>
      <c r="AO169" s="69"/>
      <c r="AP169" s="69"/>
      <c r="AQ169" s="69"/>
      <c r="AR169" s="69"/>
      <c r="AS169" s="69"/>
      <c r="AT169" s="69"/>
      <c r="AU169" s="69"/>
      <c r="AV169" s="69"/>
      <c r="AW169" s="69"/>
      <c r="AX169" s="69"/>
      <c r="AY169" s="69"/>
      <c r="AZ169" s="69"/>
      <c r="BA169" s="69"/>
      <c r="BB169" s="69"/>
      <c r="BC169" s="69"/>
      <c r="BD169" s="69"/>
      <c r="BE169" s="69"/>
      <c r="BF169" s="69"/>
      <c r="BG169" s="69"/>
      <c r="BH169" s="69"/>
      <c r="BI169" s="69"/>
    </row>
    <row r="170" spans="2:61" x14ac:dyDescent="0.25">
      <c r="B170" s="69"/>
      <c r="C170" s="69"/>
      <c r="D170" s="69"/>
      <c r="E170" s="69"/>
      <c r="F170" s="69"/>
      <c r="G170" s="69"/>
      <c r="H170" s="69"/>
      <c r="I170" s="69"/>
      <c r="J170" s="69"/>
      <c r="K170" s="69"/>
      <c r="L170" s="69"/>
      <c r="M170" s="69"/>
      <c r="N170" s="69"/>
      <c r="O170" s="69"/>
      <c r="P170" s="69"/>
      <c r="Q170" s="69"/>
      <c r="R170" s="69"/>
      <c r="S170" s="69"/>
      <c r="T170" s="69"/>
      <c r="U170" s="69"/>
      <c r="V170" s="69"/>
      <c r="W170" s="69"/>
      <c r="X170" s="69"/>
      <c r="Y170" s="69"/>
      <c r="Z170" s="69"/>
      <c r="AA170" s="69"/>
      <c r="AB170" s="69"/>
      <c r="AC170" s="69"/>
      <c r="AD170" s="69"/>
      <c r="AE170" s="69"/>
      <c r="AF170" s="69"/>
      <c r="AG170" s="69"/>
      <c r="AH170" s="69"/>
      <c r="AI170" s="69"/>
      <c r="AJ170" s="69"/>
      <c r="AK170" s="69"/>
      <c r="AL170" s="69"/>
      <c r="AM170" s="69"/>
      <c r="AN170" s="69"/>
      <c r="AO170" s="69"/>
      <c r="AP170" s="69"/>
      <c r="AQ170" s="69"/>
      <c r="AR170" s="69"/>
      <c r="AS170" s="69"/>
      <c r="AT170" s="69"/>
      <c r="AU170" s="69"/>
      <c r="AV170" s="69"/>
      <c r="AW170" s="69"/>
      <c r="AX170" s="69"/>
      <c r="AY170" s="69"/>
      <c r="AZ170" s="69"/>
      <c r="BA170" s="69"/>
      <c r="BB170" s="69"/>
      <c r="BC170" s="69"/>
      <c r="BD170" s="69"/>
      <c r="BE170" s="69"/>
      <c r="BF170" s="69"/>
      <c r="BG170" s="69"/>
      <c r="BH170" s="69"/>
      <c r="BI170" s="69"/>
    </row>
    <row r="171" spans="2:61" x14ac:dyDescent="0.25">
      <c r="B171" s="69"/>
      <c r="C171" s="69"/>
      <c r="D171" s="69"/>
      <c r="E171" s="69"/>
      <c r="F171" s="69"/>
      <c r="G171" s="69"/>
      <c r="H171" s="69"/>
      <c r="I171" s="69"/>
      <c r="J171" s="69"/>
      <c r="K171" s="69"/>
      <c r="L171" s="69"/>
      <c r="M171" s="69"/>
      <c r="N171" s="69"/>
      <c r="O171" s="69"/>
      <c r="P171" s="69"/>
      <c r="Q171" s="69"/>
      <c r="R171" s="69"/>
      <c r="S171" s="69"/>
      <c r="T171" s="69"/>
      <c r="U171" s="69"/>
      <c r="V171" s="69"/>
      <c r="W171" s="69"/>
      <c r="X171" s="69"/>
      <c r="Y171" s="69"/>
      <c r="Z171" s="69"/>
      <c r="AA171" s="69"/>
      <c r="AB171" s="69"/>
      <c r="AC171" s="69"/>
      <c r="AD171" s="69"/>
      <c r="AE171" s="69"/>
      <c r="AF171" s="69"/>
      <c r="AG171" s="69"/>
      <c r="AH171" s="69"/>
      <c r="AI171" s="69"/>
      <c r="AJ171" s="69"/>
      <c r="AK171" s="69"/>
      <c r="AL171" s="69"/>
      <c r="AM171" s="69"/>
      <c r="AN171" s="69"/>
      <c r="AO171" s="69"/>
      <c r="AP171" s="69"/>
      <c r="AQ171" s="69"/>
      <c r="AR171" s="69"/>
      <c r="AS171" s="69"/>
      <c r="AT171" s="69"/>
      <c r="AU171" s="69"/>
      <c r="AV171" s="69"/>
      <c r="AW171" s="69"/>
      <c r="AX171" s="69"/>
      <c r="AY171" s="69"/>
      <c r="AZ171" s="69"/>
      <c r="BA171" s="69"/>
      <c r="BB171" s="69"/>
      <c r="BC171" s="69"/>
      <c r="BD171" s="69"/>
      <c r="BE171" s="69"/>
      <c r="BF171" s="69"/>
      <c r="BG171" s="69"/>
      <c r="BH171" s="69"/>
      <c r="BI171" s="69"/>
    </row>
    <row r="172" spans="2:61" x14ac:dyDescent="0.25">
      <c r="B172" s="69"/>
      <c r="C172" s="69"/>
      <c r="D172" s="69"/>
      <c r="E172" s="69"/>
      <c r="F172" s="69"/>
      <c r="G172" s="69"/>
      <c r="H172" s="69"/>
      <c r="I172" s="69"/>
      <c r="J172" s="69"/>
      <c r="K172" s="69"/>
      <c r="L172" s="69"/>
      <c r="M172" s="69"/>
      <c r="N172" s="69"/>
      <c r="O172" s="69"/>
      <c r="P172" s="69"/>
      <c r="Q172" s="69"/>
      <c r="R172" s="69"/>
      <c r="S172" s="69"/>
      <c r="T172" s="69"/>
      <c r="U172" s="69"/>
      <c r="V172" s="69"/>
      <c r="W172" s="69"/>
      <c r="X172" s="69"/>
      <c r="Y172" s="69"/>
      <c r="Z172" s="69"/>
      <c r="AA172" s="69"/>
      <c r="AB172" s="69"/>
      <c r="AC172" s="69"/>
      <c r="AD172" s="69"/>
      <c r="AE172" s="69"/>
      <c r="AF172" s="69"/>
      <c r="AG172" s="69"/>
      <c r="AH172" s="69"/>
      <c r="AI172" s="69"/>
      <c r="AJ172" s="69"/>
      <c r="AK172" s="69"/>
      <c r="AL172" s="69"/>
      <c r="AM172" s="69"/>
      <c r="AN172" s="69"/>
      <c r="AO172" s="69"/>
      <c r="AP172" s="69"/>
      <c r="AQ172" s="69"/>
      <c r="AR172" s="69"/>
      <c r="AS172" s="69"/>
      <c r="AT172" s="69"/>
      <c r="AU172" s="69"/>
      <c r="AV172" s="69"/>
      <c r="AW172" s="69"/>
      <c r="AX172" s="69"/>
      <c r="AY172" s="69"/>
      <c r="AZ172" s="69"/>
      <c r="BA172" s="69"/>
      <c r="BB172" s="69"/>
      <c r="BC172" s="69"/>
      <c r="BD172" s="69"/>
      <c r="BE172" s="69"/>
      <c r="BF172" s="69"/>
      <c r="BG172" s="69"/>
      <c r="BH172" s="69"/>
      <c r="BI172" s="69"/>
    </row>
    <row r="173" spans="2:61" x14ac:dyDescent="0.25">
      <c r="B173" s="69"/>
      <c r="C173" s="69"/>
      <c r="D173" s="69"/>
      <c r="E173" s="69"/>
      <c r="F173" s="69"/>
      <c r="G173" s="69"/>
      <c r="H173" s="69"/>
      <c r="I173" s="69"/>
      <c r="J173" s="69"/>
      <c r="K173" s="69"/>
      <c r="L173" s="69"/>
      <c r="M173" s="69"/>
      <c r="N173" s="69"/>
      <c r="O173" s="69"/>
      <c r="P173" s="69"/>
      <c r="Q173" s="69"/>
      <c r="R173" s="69"/>
      <c r="S173" s="69"/>
      <c r="T173" s="69"/>
      <c r="U173" s="69"/>
      <c r="V173" s="69"/>
      <c r="W173" s="69"/>
      <c r="X173" s="69"/>
      <c r="Y173" s="69"/>
      <c r="Z173" s="69"/>
      <c r="AA173" s="69"/>
      <c r="AB173" s="69"/>
      <c r="AC173" s="69"/>
      <c r="AD173" s="69"/>
      <c r="AE173" s="69"/>
      <c r="AF173" s="69"/>
      <c r="AG173" s="69"/>
      <c r="AH173" s="69"/>
      <c r="AI173" s="69"/>
      <c r="AJ173" s="69"/>
      <c r="AK173" s="69"/>
      <c r="AL173" s="69"/>
      <c r="AM173" s="69"/>
      <c r="AN173" s="69"/>
      <c r="AO173" s="69"/>
      <c r="AP173" s="69"/>
      <c r="AQ173" s="69"/>
      <c r="AR173" s="69"/>
      <c r="AS173" s="69"/>
      <c r="AT173" s="69"/>
      <c r="AU173" s="69"/>
      <c r="AV173" s="69"/>
      <c r="AW173" s="69"/>
      <c r="AX173" s="69"/>
      <c r="AY173" s="69"/>
      <c r="AZ173" s="69"/>
      <c r="BA173" s="69"/>
      <c r="BB173" s="69"/>
      <c r="BC173" s="69"/>
      <c r="BD173" s="69"/>
      <c r="BE173" s="69"/>
      <c r="BF173" s="69"/>
      <c r="BG173" s="69"/>
      <c r="BH173" s="69"/>
      <c r="BI173" s="69"/>
    </row>
    <row r="174" spans="2:61" x14ac:dyDescent="0.25">
      <c r="B174" s="69"/>
      <c r="C174" s="69"/>
      <c r="D174" s="69"/>
      <c r="E174" s="69"/>
      <c r="F174" s="69"/>
      <c r="G174" s="69"/>
      <c r="H174" s="69"/>
      <c r="I174" s="69"/>
      <c r="J174" s="69"/>
      <c r="K174" s="69"/>
      <c r="L174" s="69"/>
      <c r="M174" s="69"/>
      <c r="N174" s="69"/>
      <c r="O174" s="69"/>
      <c r="P174" s="69"/>
      <c r="Q174" s="69"/>
      <c r="R174" s="69"/>
      <c r="S174" s="69"/>
      <c r="T174" s="69"/>
      <c r="U174" s="69"/>
      <c r="V174" s="69"/>
      <c r="W174" s="69"/>
      <c r="X174" s="69"/>
      <c r="Y174" s="69"/>
      <c r="Z174" s="69"/>
      <c r="AA174" s="69"/>
      <c r="AB174" s="69"/>
      <c r="AC174" s="69"/>
      <c r="AD174" s="69"/>
      <c r="AE174" s="69"/>
      <c r="AF174" s="69"/>
      <c r="AG174" s="69"/>
      <c r="AH174" s="69"/>
      <c r="AI174" s="69"/>
      <c r="AJ174" s="69"/>
      <c r="AK174" s="69"/>
      <c r="AL174" s="69"/>
      <c r="AM174" s="69"/>
      <c r="AN174" s="69"/>
      <c r="AO174" s="69"/>
      <c r="AP174" s="69"/>
      <c r="AQ174" s="69"/>
      <c r="AR174" s="69"/>
      <c r="AS174" s="69"/>
      <c r="AT174" s="69"/>
      <c r="AU174" s="69"/>
      <c r="AV174" s="69"/>
      <c r="AW174" s="69"/>
      <c r="AX174" s="69"/>
      <c r="AY174" s="69"/>
      <c r="AZ174" s="69"/>
      <c r="BA174" s="69"/>
      <c r="BB174" s="69"/>
      <c r="BC174" s="69"/>
      <c r="BD174" s="69"/>
      <c r="BE174" s="69"/>
      <c r="BF174" s="69"/>
      <c r="BG174" s="69"/>
      <c r="BH174" s="69"/>
      <c r="BI174" s="69"/>
    </row>
    <row r="175" spans="2:61" x14ac:dyDescent="0.25">
      <c r="B175" s="69"/>
      <c r="C175" s="69"/>
      <c r="D175" s="69"/>
      <c r="E175" s="69"/>
      <c r="F175" s="69"/>
      <c r="G175" s="69"/>
      <c r="H175" s="69"/>
      <c r="I175" s="69"/>
      <c r="J175" s="69"/>
      <c r="K175" s="69"/>
      <c r="L175" s="69"/>
      <c r="M175" s="69"/>
      <c r="N175" s="69"/>
      <c r="O175" s="69"/>
      <c r="P175" s="69"/>
      <c r="Q175" s="69"/>
      <c r="R175" s="69"/>
      <c r="S175" s="69"/>
      <c r="T175" s="69"/>
      <c r="U175" s="69"/>
      <c r="V175" s="69"/>
      <c r="W175" s="69"/>
      <c r="X175" s="69"/>
      <c r="Y175" s="69"/>
      <c r="Z175" s="69"/>
      <c r="AA175" s="69"/>
      <c r="AB175" s="69"/>
      <c r="AC175" s="69"/>
      <c r="AD175" s="69"/>
      <c r="AE175" s="69"/>
      <c r="AF175" s="69"/>
      <c r="AG175" s="69"/>
      <c r="AH175" s="69"/>
      <c r="AI175" s="69"/>
      <c r="AJ175" s="69"/>
      <c r="AK175" s="69"/>
      <c r="AL175" s="69"/>
      <c r="AM175" s="69"/>
      <c r="AN175" s="69"/>
      <c r="AO175" s="69"/>
      <c r="AP175" s="69"/>
      <c r="AQ175" s="69"/>
      <c r="AR175" s="69"/>
      <c r="AS175" s="69"/>
      <c r="AT175" s="69"/>
      <c r="AU175" s="69"/>
      <c r="AV175" s="69"/>
      <c r="AW175" s="69"/>
      <c r="AX175" s="69"/>
      <c r="AY175" s="69"/>
      <c r="AZ175" s="69"/>
      <c r="BA175" s="69"/>
      <c r="BB175" s="69"/>
      <c r="BC175" s="69"/>
      <c r="BD175" s="69"/>
      <c r="BE175" s="69"/>
      <c r="BF175" s="69"/>
      <c r="BG175" s="69"/>
      <c r="BH175" s="69"/>
      <c r="BI175" s="69"/>
    </row>
    <row r="176" spans="2:61" x14ac:dyDescent="0.25">
      <c r="B176" s="69"/>
      <c r="C176" s="69"/>
      <c r="D176" s="69"/>
      <c r="E176" s="69"/>
      <c r="F176" s="69"/>
      <c r="G176" s="69"/>
      <c r="H176" s="69"/>
      <c r="I176" s="69"/>
      <c r="J176" s="69"/>
      <c r="K176" s="69"/>
      <c r="L176" s="69"/>
      <c r="M176" s="69"/>
      <c r="N176" s="69"/>
      <c r="O176" s="69"/>
      <c r="P176" s="69"/>
      <c r="Q176" s="69"/>
      <c r="R176" s="69"/>
      <c r="S176" s="69"/>
      <c r="T176" s="69"/>
      <c r="U176" s="69"/>
      <c r="V176" s="69"/>
      <c r="W176" s="69"/>
      <c r="X176" s="69"/>
      <c r="Y176" s="69"/>
      <c r="Z176" s="69"/>
      <c r="AA176" s="69"/>
      <c r="AB176" s="69"/>
      <c r="AC176" s="69"/>
      <c r="AD176" s="69"/>
      <c r="AE176" s="69"/>
      <c r="AF176" s="69"/>
      <c r="AG176" s="69"/>
      <c r="AH176" s="69"/>
      <c r="AI176" s="69"/>
      <c r="AJ176" s="69"/>
      <c r="AK176" s="69"/>
      <c r="AL176" s="69"/>
      <c r="AM176" s="69"/>
      <c r="AN176" s="69"/>
      <c r="AO176" s="69"/>
      <c r="AP176" s="69"/>
      <c r="AQ176" s="69"/>
      <c r="AR176" s="69"/>
      <c r="AS176" s="69"/>
      <c r="AT176" s="69"/>
      <c r="AU176" s="69"/>
      <c r="AV176" s="69"/>
      <c r="AW176" s="69"/>
      <c r="AX176" s="69"/>
      <c r="AY176" s="69"/>
      <c r="AZ176" s="69"/>
      <c r="BA176" s="69"/>
      <c r="BB176" s="69"/>
      <c r="BC176" s="69"/>
      <c r="BD176" s="69"/>
      <c r="BE176" s="69"/>
      <c r="BF176" s="69"/>
      <c r="BG176" s="69"/>
      <c r="BH176" s="69"/>
      <c r="BI176" s="69"/>
    </row>
    <row r="177" spans="2:61" x14ac:dyDescent="0.25">
      <c r="B177" s="69"/>
      <c r="C177" s="69"/>
      <c r="D177" s="69"/>
      <c r="E177" s="69"/>
      <c r="F177" s="69"/>
      <c r="G177" s="69"/>
      <c r="H177" s="69"/>
      <c r="I177" s="69"/>
      <c r="J177" s="69"/>
      <c r="K177" s="69"/>
      <c r="L177" s="69"/>
      <c r="M177" s="69"/>
      <c r="N177" s="69"/>
      <c r="O177" s="69"/>
      <c r="P177" s="69"/>
      <c r="Q177" s="69"/>
      <c r="R177" s="69"/>
      <c r="S177" s="69"/>
      <c r="T177" s="69"/>
      <c r="U177" s="69"/>
      <c r="V177" s="69"/>
      <c r="W177" s="69"/>
      <c r="X177" s="69"/>
      <c r="Y177" s="69"/>
      <c r="Z177" s="69"/>
      <c r="AA177" s="69"/>
      <c r="AB177" s="69"/>
      <c r="AC177" s="69"/>
      <c r="AD177" s="69"/>
      <c r="AE177" s="69"/>
      <c r="AF177" s="69"/>
      <c r="AG177" s="69"/>
      <c r="AH177" s="69"/>
      <c r="AI177" s="69"/>
      <c r="AJ177" s="69"/>
      <c r="AK177" s="69"/>
      <c r="AL177" s="69"/>
      <c r="AM177" s="69"/>
      <c r="AN177" s="69"/>
      <c r="AO177" s="69"/>
      <c r="AP177" s="69"/>
      <c r="AQ177" s="69"/>
      <c r="AR177" s="69"/>
      <c r="AS177" s="69"/>
      <c r="AT177" s="69"/>
      <c r="AU177" s="69"/>
      <c r="AV177" s="69"/>
      <c r="AW177" s="69"/>
      <c r="AX177" s="69"/>
      <c r="AY177" s="69"/>
      <c r="AZ177" s="69"/>
      <c r="BA177" s="69"/>
      <c r="BB177" s="69"/>
      <c r="BC177" s="69"/>
      <c r="BD177" s="69"/>
      <c r="BE177" s="69"/>
      <c r="BF177" s="69"/>
      <c r="BG177" s="69"/>
      <c r="BH177" s="69"/>
      <c r="BI177" s="69"/>
    </row>
    <row r="178" spans="2:61" x14ac:dyDescent="0.25">
      <c r="B178" s="69"/>
      <c r="C178" s="69"/>
      <c r="D178" s="69"/>
      <c r="E178" s="69"/>
      <c r="F178" s="69"/>
      <c r="G178" s="69"/>
      <c r="H178" s="69"/>
      <c r="I178" s="69"/>
      <c r="J178" s="69"/>
      <c r="K178" s="69"/>
      <c r="L178" s="69"/>
      <c r="M178" s="69"/>
      <c r="N178" s="69"/>
      <c r="O178" s="69"/>
      <c r="P178" s="69"/>
      <c r="Q178" s="69"/>
      <c r="R178" s="69"/>
      <c r="S178" s="69"/>
      <c r="T178" s="69"/>
      <c r="U178" s="69"/>
      <c r="V178" s="69"/>
      <c r="W178" s="69"/>
      <c r="X178" s="69"/>
      <c r="Y178" s="69"/>
      <c r="Z178" s="69"/>
      <c r="AA178" s="69"/>
      <c r="AB178" s="69"/>
      <c r="AC178" s="69"/>
      <c r="AD178" s="69"/>
      <c r="AE178" s="69"/>
      <c r="AF178" s="69"/>
      <c r="AG178" s="69"/>
      <c r="AH178" s="69"/>
      <c r="AI178" s="69"/>
      <c r="AJ178" s="69"/>
      <c r="AK178" s="69"/>
      <c r="AL178" s="69"/>
      <c r="AM178" s="69"/>
      <c r="AN178" s="69"/>
      <c r="AO178" s="69"/>
      <c r="AP178" s="69"/>
      <c r="AQ178" s="69"/>
      <c r="AR178" s="69"/>
      <c r="AS178" s="69"/>
      <c r="AT178" s="69"/>
      <c r="AU178" s="69"/>
      <c r="AV178" s="69"/>
      <c r="AW178" s="69"/>
      <c r="AX178" s="69"/>
      <c r="AY178" s="69"/>
      <c r="AZ178" s="69"/>
      <c r="BA178" s="69"/>
      <c r="BB178" s="69"/>
      <c r="BC178" s="69"/>
      <c r="BD178" s="69"/>
      <c r="BE178" s="69"/>
      <c r="BF178" s="69"/>
      <c r="BG178" s="69"/>
      <c r="BH178" s="69"/>
      <c r="BI178" s="69"/>
    </row>
    <row r="179" spans="2:61" x14ac:dyDescent="0.25">
      <c r="B179" s="69"/>
      <c r="C179" s="69"/>
      <c r="D179" s="69"/>
      <c r="E179" s="69"/>
      <c r="F179" s="69"/>
      <c r="G179" s="69"/>
      <c r="H179" s="69"/>
      <c r="I179" s="69"/>
      <c r="J179" s="69"/>
      <c r="K179" s="69"/>
      <c r="L179" s="69"/>
      <c r="M179" s="69"/>
      <c r="N179" s="69"/>
      <c r="O179" s="69"/>
      <c r="P179" s="69"/>
      <c r="Q179" s="69"/>
      <c r="R179" s="69"/>
      <c r="S179" s="69"/>
      <c r="T179" s="69"/>
      <c r="U179" s="69"/>
      <c r="V179" s="69"/>
      <c r="W179" s="69"/>
      <c r="X179" s="69"/>
      <c r="Y179" s="69"/>
      <c r="Z179" s="69"/>
      <c r="AA179" s="69"/>
      <c r="AB179" s="69"/>
      <c r="AC179" s="69"/>
      <c r="AD179" s="69"/>
      <c r="AE179" s="69"/>
      <c r="AF179" s="69"/>
      <c r="AG179" s="69"/>
      <c r="AH179" s="69"/>
      <c r="AI179" s="69"/>
      <c r="AJ179" s="69"/>
      <c r="AK179" s="69"/>
      <c r="AL179" s="69"/>
      <c r="AM179" s="69"/>
      <c r="AN179" s="69"/>
      <c r="AO179" s="69"/>
      <c r="AP179" s="69"/>
      <c r="AQ179" s="69"/>
      <c r="AR179" s="69"/>
      <c r="AS179" s="69"/>
      <c r="AT179" s="69"/>
      <c r="AU179" s="69"/>
      <c r="AV179" s="69"/>
      <c r="AW179" s="69"/>
      <c r="AX179" s="69"/>
      <c r="AY179" s="69"/>
      <c r="AZ179" s="69"/>
      <c r="BA179" s="69"/>
      <c r="BB179" s="69"/>
      <c r="BC179" s="69"/>
      <c r="BD179" s="69"/>
      <c r="BE179" s="69"/>
      <c r="BF179" s="69"/>
      <c r="BG179" s="69"/>
      <c r="BH179" s="69"/>
      <c r="BI179" s="69"/>
    </row>
    <row r="180" spans="2:61" x14ac:dyDescent="0.25">
      <c r="B180" s="69"/>
      <c r="C180" s="69"/>
      <c r="D180" s="69"/>
      <c r="E180" s="69"/>
      <c r="F180" s="69"/>
      <c r="G180" s="69"/>
      <c r="H180" s="69"/>
      <c r="I180" s="69"/>
      <c r="J180" s="69"/>
      <c r="K180" s="69"/>
      <c r="L180" s="69"/>
      <c r="M180" s="69"/>
      <c r="N180" s="69"/>
      <c r="O180" s="69"/>
      <c r="P180" s="69"/>
      <c r="Q180" s="69"/>
      <c r="R180" s="69"/>
      <c r="S180" s="69"/>
      <c r="T180" s="69"/>
      <c r="U180" s="69"/>
      <c r="V180" s="69"/>
      <c r="W180" s="69"/>
      <c r="X180" s="69"/>
      <c r="Y180" s="69"/>
      <c r="Z180" s="69"/>
      <c r="AA180" s="69"/>
      <c r="AB180" s="69"/>
      <c r="AC180" s="69"/>
      <c r="AD180" s="69"/>
      <c r="AE180" s="69"/>
      <c r="AF180" s="69"/>
      <c r="AG180" s="69"/>
      <c r="AH180" s="69"/>
      <c r="AI180" s="69"/>
      <c r="AJ180" s="69"/>
      <c r="AK180" s="69"/>
      <c r="AL180" s="69"/>
      <c r="AM180" s="69"/>
      <c r="AN180" s="69"/>
      <c r="AO180" s="69"/>
      <c r="AP180" s="69"/>
      <c r="AQ180" s="69"/>
      <c r="AR180" s="69"/>
      <c r="AS180" s="69"/>
      <c r="AT180" s="69"/>
      <c r="AU180" s="69"/>
      <c r="AV180" s="69"/>
      <c r="AW180" s="69"/>
      <c r="AX180" s="69"/>
      <c r="AY180" s="69"/>
      <c r="AZ180" s="69"/>
      <c r="BA180" s="69"/>
      <c r="BB180" s="69"/>
      <c r="BC180" s="69"/>
      <c r="BD180" s="69"/>
      <c r="BE180" s="69"/>
      <c r="BF180" s="69"/>
      <c r="BG180" s="69"/>
      <c r="BH180" s="69"/>
      <c r="BI180" s="69"/>
    </row>
    <row r="181" spans="2:61" x14ac:dyDescent="0.25">
      <c r="B181" s="69"/>
      <c r="C181" s="69"/>
      <c r="D181" s="69"/>
      <c r="E181" s="69"/>
      <c r="F181" s="69"/>
      <c r="G181" s="69"/>
      <c r="H181" s="69"/>
      <c r="I181" s="69"/>
      <c r="J181" s="69"/>
      <c r="K181" s="69"/>
      <c r="L181" s="69"/>
      <c r="M181" s="69"/>
      <c r="N181" s="69"/>
      <c r="O181" s="69"/>
      <c r="P181" s="69"/>
      <c r="Q181" s="69"/>
      <c r="R181" s="69"/>
      <c r="S181" s="69"/>
      <c r="T181" s="69"/>
      <c r="U181" s="69"/>
      <c r="V181" s="69"/>
      <c r="W181" s="69"/>
      <c r="X181" s="69"/>
      <c r="Y181" s="69"/>
      <c r="Z181" s="69"/>
      <c r="AA181" s="69"/>
      <c r="AB181" s="69"/>
      <c r="AC181" s="69"/>
      <c r="AD181" s="69"/>
      <c r="AE181" s="69"/>
      <c r="AF181" s="69"/>
      <c r="AG181" s="69"/>
      <c r="AH181" s="69"/>
      <c r="AI181" s="69"/>
      <c r="AJ181" s="69"/>
      <c r="AK181" s="69"/>
      <c r="AL181" s="69"/>
      <c r="AM181" s="69"/>
      <c r="AN181" s="69"/>
      <c r="AO181" s="69"/>
      <c r="AP181" s="69"/>
      <c r="AQ181" s="69"/>
      <c r="AR181" s="69"/>
      <c r="AS181" s="69"/>
      <c r="AT181" s="69"/>
      <c r="AU181" s="69"/>
      <c r="AV181" s="69"/>
      <c r="AW181" s="69"/>
      <c r="AX181" s="69"/>
      <c r="AY181" s="69"/>
      <c r="AZ181" s="69"/>
      <c r="BA181" s="69"/>
      <c r="BB181" s="69"/>
      <c r="BC181" s="69"/>
      <c r="BD181" s="69"/>
      <c r="BE181" s="69"/>
      <c r="BF181" s="69"/>
      <c r="BG181" s="69"/>
      <c r="BH181" s="69"/>
      <c r="BI181" s="69"/>
    </row>
    <row r="182" spans="2:61" x14ac:dyDescent="0.25">
      <c r="B182" s="69"/>
      <c r="C182" s="69"/>
      <c r="D182" s="69"/>
      <c r="E182" s="69"/>
      <c r="F182" s="69"/>
      <c r="G182" s="69"/>
      <c r="H182" s="69"/>
      <c r="I182" s="69"/>
      <c r="J182" s="69"/>
      <c r="K182" s="69"/>
      <c r="L182" s="69"/>
      <c r="M182" s="69"/>
      <c r="N182" s="69"/>
      <c r="O182" s="69"/>
      <c r="P182" s="69"/>
      <c r="Q182" s="69"/>
      <c r="R182" s="69"/>
      <c r="S182" s="69"/>
      <c r="T182" s="69"/>
      <c r="U182" s="69"/>
      <c r="V182" s="69"/>
      <c r="W182" s="69"/>
      <c r="X182" s="69"/>
      <c r="Y182" s="69"/>
      <c r="Z182" s="69"/>
      <c r="AA182" s="69"/>
      <c r="AB182" s="69"/>
      <c r="AC182" s="69"/>
      <c r="AD182" s="69"/>
      <c r="AE182" s="69"/>
      <c r="AF182" s="69"/>
      <c r="AG182" s="69"/>
      <c r="AH182" s="69"/>
      <c r="AI182" s="69"/>
      <c r="AJ182" s="69"/>
      <c r="AK182" s="69"/>
      <c r="AL182" s="69"/>
      <c r="AM182" s="69"/>
      <c r="AN182" s="69"/>
      <c r="AO182" s="69"/>
      <c r="AP182" s="69"/>
      <c r="AQ182" s="69"/>
      <c r="AR182" s="69"/>
      <c r="AS182" s="69"/>
      <c r="AT182" s="69"/>
      <c r="AU182" s="69"/>
      <c r="AV182" s="69"/>
      <c r="AW182" s="69"/>
      <c r="AX182" s="69"/>
      <c r="AY182" s="69"/>
      <c r="AZ182" s="69"/>
      <c r="BA182" s="69"/>
      <c r="BB182" s="69"/>
      <c r="BC182" s="69"/>
      <c r="BD182" s="69"/>
      <c r="BE182" s="69"/>
      <c r="BF182" s="69"/>
      <c r="BG182" s="69"/>
      <c r="BH182" s="69"/>
      <c r="BI182" s="69"/>
    </row>
    <row r="183" spans="2:61" x14ac:dyDescent="0.25">
      <c r="B183" s="69"/>
      <c r="C183" s="69"/>
      <c r="D183" s="69"/>
      <c r="E183" s="69"/>
      <c r="F183" s="69"/>
      <c r="G183" s="69"/>
      <c r="H183" s="69"/>
      <c r="I183" s="69"/>
      <c r="J183" s="69"/>
      <c r="K183" s="69"/>
      <c r="L183" s="69"/>
      <c r="M183" s="69"/>
      <c r="N183" s="69"/>
      <c r="O183" s="69"/>
      <c r="P183" s="69"/>
      <c r="Q183" s="69"/>
      <c r="R183" s="69"/>
      <c r="S183" s="69"/>
      <c r="T183" s="69"/>
      <c r="U183" s="69"/>
      <c r="V183" s="69"/>
      <c r="W183" s="69"/>
      <c r="X183" s="69"/>
      <c r="Y183" s="69"/>
      <c r="Z183" s="69"/>
      <c r="AA183" s="69"/>
      <c r="AB183" s="69"/>
      <c r="AC183" s="69"/>
      <c r="AD183" s="69"/>
      <c r="AE183" s="69"/>
      <c r="AF183" s="69"/>
      <c r="AG183" s="69"/>
      <c r="AH183" s="69"/>
      <c r="AI183" s="69"/>
      <c r="AJ183" s="69"/>
      <c r="AK183" s="69"/>
      <c r="AL183" s="69"/>
      <c r="AM183" s="69"/>
      <c r="AN183" s="69"/>
      <c r="AO183" s="69"/>
      <c r="AP183" s="69"/>
      <c r="AQ183" s="69"/>
      <c r="AR183" s="69"/>
      <c r="AS183" s="69"/>
      <c r="AT183" s="69"/>
      <c r="AU183" s="69"/>
      <c r="AV183" s="69"/>
      <c r="AW183" s="69"/>
      <c r="AX183" s="69"/>
      <c r="AY183" s="69"/>
      <c r="AZ183" s="69"/>
      <c r="BA183" s="69"/>
      <c r="BB183" s="69"/>
      <c r="BC183" s="69"/>
      <c r="BD183" s="69"/>
      <c r="BE183" s="69"/>
      <c r="BF183" s="69"/>
      <c r="BG183" s="69"/>
      <c r="BH183" s="69"/>
      <c r="BI183" s="69"/>
    </row>
    <row r="184" spans="2:61" x14ac:dyDescent="0.25">
      <c r="B184" s="69"/>
      <c r="C184" s="69"/>
      <c r="D184" s="69"/>
      <c r="E184" s="69"/>
      <c r="F184" s="69"/>
      <c r="G184" s="69"/>
      <c r="H184" s="69"/>
      <c r="I184" s="69"/>
      <c r="J184" s="69"/>
      <c r="K184" s="69"/>
      <c r="L184" s="69"/>
      <c r="M184" s="69"/>
      <c r="N184" s="69"/>
      <c r="O184" s="69"/>
      <c r="P184" s="69"/>
      <c r="Q184" s="69"/>
      <c r="R184" s="69"/>
      <c r="S184" s="69"/>
      <c r="T184" s="69"/>
      <c r="U184" s="69"/>
      <c r="V184" s="69"/>
      <c r="W184" s="69"/>
      <c r="X184" s="69"/>
      <c r="Y184" s="69"/>
      <c r="Z184" s="69"/>
      <c r="AA184" s="69"/>
      <c r="AB184" s="69"/>
      <c r="AC184" s="69"/>
      <c r="AD184" s="69"/>
      <c r="AE184" s="69"/>
      <c r="AF184" s="69"/>
      <c r="AG184" s="69"/>
      <c r="AH184" s="69"/>
      <c r="AI184" s="69"/>
      <c r="AJ184" s="69"/>
      <c r="AK184" s="69"/>
      <c r="AL184" s="69"/>
      <c r="AM184" s="69"/>
      <c r="AN184" s="69"/>
      <c r="AO184" s="69"/>
      <c r="AP184" s="69"/>
      <c r="AQ184" s="69"/>
      <c r="AR184" s="69"/>
      <c r="AS184" s="69"/>
      <c r="AT184" s="69"/>
      <c r="AU184" s="69"/>
      <c r="AV184" s="69"/>
      <c r="AW184" s="69"/>
      <c r="AX184" s="69"/>
      <c r="AY184" s="69"/>
      <c r="AZ184" s="69"/>
      <c r="BA184" s="69"/>
      <c r="BB184" s="69"/>
      <c r="BC184" s="69"/>
      <c r="BD184" s="69"/>
      <c r="BE184" s="69"/>
      <c r="BF184" s="69"/>
      <c r="BG184" s="69"/>
      <c r="BH184" s="69"/>
      <c r="BI184" s="69"/>
    </row>
    <row r="185" spans="2:61" x14ac:dyDescent="0.25">
      <c r="B185" s="69"/>
      <c r="C185" s="69"/>
      <c r="D185" s="69"/>
      <c r="E185" s="69"/>
      <c r="F185" s="69"/>
      <c r="G185" s="69"/>
      <c r="H185" s="69"/>
      <c r="I185" s="69"/>
      <c r="J185" s="69"/>
      <c r="K185" s="69"/>
      <c r="L185" s="69"/>
      <c r="M185" s="69"/>
      <c r="N185" s="69"/>
      <c r="O185" s="69"/>
      <c r="P185" s="69"/>
      <c r="Q185" s="69"/>
      <c r="R185" s="69"/>
      <c r="S185" s="69"/>
      <c r="T185" s="69"/>
      <c r="U185" s="69"/>
      <c r="V185" s="69"/>
      <c r="W185" s="69"/>
      <c r="X185" s="69"/>
      <c r="Y185" s="69"/>
      <c r="Z185" s="69"/>
      <c r="AA185" s="69"/>
      <c r="AB185" s="69"/>
      <c r="AC185" s="69"/>
      <c r="AD185" s="69"/>
      <c r="AE185" s="69"/>
      <c r="AF185" s="69"/>
      <c r="AG185" s="69"/>
      <c r="AH185" s="69"/>
      <c r="AI185" s="69"/>
      <c r="AJ185" s="69"/>
      <c r="AK185" s="69"/>
      <c r="AL185" s="69"/>
      <c r="AM185" s="69"/>
      <c r="AN185" s="69"/>
      <c r="AO185" s="69"/>
      <c r="AP185" s="69"/>
      <c r="AQ185" s="69"/>
      <c r="AR185" s="69"/>
      <c r="AS185" s="69"/>
      <c r="AT185" s="69"/>
      <c r="AU185" s="69"/>
      <c r="AV185" s="69"/>
      <c r="AW185" s="69"/>
      <c r="AX185" s="69"/>
      <c r="AY185" s="69"/>
      <c r="AZ185" s="69"/>
      <c r="BA185" s="69"/>
      <c r="BB185" s="69"/>
      <c r="BC185" s="69"/>
      <c r="BD185" s="69"/>
      <c r="BE185" s="69"/>
      <c r="BF185" s="69"/>
      <c r="BG185" s="69"/>
      <c r="BH185" s="69"/>
      <c r="BI185" s="69"/>
    </row>
    <row r="186" spans="2:61" x14ac:dyDescent="0.25">
      <c r="B186" s="69"/>
      <c r="C186" s="69"/>
      <c r="D186" s="69"/>
      <c r="E186" s="69"/>
      <c r="F186" s="69"/>
      <c r="G186" s="69"/>
      <c r="H186" s="69"/>
      <c r="I186" s="69"/>
      <c r="J186" s="69"/>
      <c r="K186" s="69"/>
      <c r="L186" s="69"/>
      <c r="M186" s="69"/>
      <c r="N186" s="69"/>
      <c r="O186" s="69"/>
      <c r="P186" s="69"/>
      <c r="Q186" s="69"/>
      <c r="R186" s="69"/>
      <c r="S186" s="69"/>
      <c r="T186" s="69"/>
      <c r="U186" s="69"/>
      <c r="V186" s="69"/>
      <c r="W186" s="69"/>
      <c r="X186" s="69"/>
      <c r="Y186" s="69"/>
      <c r="Z186" s="69"/>
      <c r="AA186" s="69"/>
      <c r="AB186" s="69"/>
      <c r="AC186" s="69"/>
      <c r="AD186" s="69"/>
      <c r="AE186" s="69"/>
      <c r="AF186" s="69"/>
      <c r="AG186" s="69"/>
      <c r="AH186" s="69"/>
      <c r="AI186" s="69"/>
      <c r="AJ186" s="69"/>
      <c r="AK186" s="69"/>
      <c r="AL186" s="69"/>
      <c r="AM186" s="69"/>
      <c r="AN186" s="69"/>
      <c r="AO186" s="69"/>
      <c r="AP186" s="69"/>
      <c r="AQ186" s="69"/>
      <c r="AR186" s="69"/>
      <c r="AS186" s="69"/>
      <c r="AT186" s="69"/>
      <c r="AU186" s="69"/>
      <c r="AV186" s="69"/>
      <c r="AW186" s="69"/>
      <c r="AX186" s="69"/>
      <c r="AY186" s="69"/>
      <c r="AZ186" s="69"/>
      <c r="BA186" s="69"/>
      <c r="BB186" s="69"/>
      <c r="BC186" s="69"/>
      <c r="BD186" s="69"/>
      <c r="BE186" s="69"/>
      <c r="BF186" s="69"/>
      <c r="BG186" s="69"/>
      <c r="BH186" s="69"/>
      <c r="BI186" s="69"/>
    </row>
    <row r="187" spans="2:61" x14ac:dyDescent="0.25">
      <c r="B187" s="69"/>
      <c r="C187" s="69"/>
      <c r="D187" s="69"/>
      <c r="E187" s="69"/>
      <c r="F187" s="69"/>
      <c r="G187" s="69"/>
      <c r="H187" s="69"/>
      <c r="I187" s="69"/>
      <c r="J187" s="69"/>
      <c r="K187" s="69"/>
      <c r="L187" s="69"/>
      <c r="M187" s="69"/>
      <c r="N187" s="69"/>
      <c r="O187" s="69"/>
      <c r="P187" s="69"/>
      <c r="Q187" s="69"/>
      <c r="R187" s="69"/>
      <c r="S187" s="69"/>
      <c r="T187" s="69"/>
      <c r="U187" s="69"/>
      <c r="V187" s="69"/>
      <c r="W187" s="69"/>
      <c r="X187" s="69"/>
      <c r="Y187" s="69"/>
      <c r="Z187" s="69"/>
      <c r="AA187" s="69"/>
      <c r="AB187" s="69"/>
      <c r="AC187" s="69"/>
      <c r="AD187" s="69"/>
      <c r="AE187" s="69"/>
      <c r="AF187" s="69"/>
      <c r="AG187" s="69"/>
      <c r="AH187" s="69"/>
      <c r="AI187" s="69"/>
      <c r="AJ187" s="69"/>
      <c r="AK187" s="69"/>
      <c r="AL187" s="69"/>
      <c r="AM187" s="69"/>
      <c r="AN187" s="69"/>
      <c r="AO187" s="69"/>
      <c r="AP187" s="69"/>
      <c r="AQ187" s="69"/>
      <c r="AR187" s="69"/>
      <c r="AS187" s="69"/>
      <c r="AT187" s="69"/>
      <c r="AU187" s="69"/>
      <c r="AV187" s="69"/>
      <c r="AW187" s="69"/>
      <c r="AX187" s="69"/>
      <c r="AY187" s="69"/>
      <c r="AZ187" s="69"/>
      <c r="BA187" s="69"/>
      <c r="BB187" s="69"/>
      <c r="BC187" s="69"/>
      <c r="BD187" s="69"/>
      <c r="BE187" s="69"/>
      <c r="BF187" s="69"/>
      <c r="BG187" s="69"/>
      <c r="BH187" s="69"/>
      <c r="BI187" s="69"/>
    </row>
    <row r="188" spans="2:61" x14ac:dyDescent="0.25">
      <c r="B188" s="69"/>
      <c r="C188" s="69"/>
      <c r="D188" s="69"/>
      <c r="E188" s="69"/>
      <c r="F188" s="69"/>
      <c r="G188" s="69"/>
      <c r="H188" s="69"/>
      <c r="I188" s="69"/>
      <c r="J188" s="69"/>
      <c r="K188" s="69"/>
      <c r="L188" s="69"/>
      <c r="M188" s="69"/>
      <c r="N188" s="69"/>
      <c r="O188" s="69"/>
      <c r="P188" s="69"/>
      <c r="Q188" s="69"/>
      <c r="R188" s="69"/>
      <c r="S188" s="69"/>
      <c r="T188" s="69"/>
      <c r="U188" s="69"/>
      <c r="V188" s="69"/>
      <c r="W188" s="69"/>
      <c r="X188" s="69"/>
      <c r="Y188" s="69"/>
      <c r="Z188" s="69"/>
      <c r="AA188" s="69"/>
      <c r="AB188" s="69"/>
      <c r="AC188" s="69"/>
      <c r="AD188" s="69"/>
      <c r="AE188" s="69"/>
      <c r="AF188" s="69"/>
      <c r="AG188" s="69"/>
      <c r="AH188" s="69"/>
      <c r="AI188" s="69"/>
      <c r="AJ188" s="69"/>
      <c r="AK188" s="69"/>
      <c r="AL188" s="69"/>
      <c r="AM188" s="69"/>
      <c r="AN188" s="69"/>
      <c r="AO188" s="69"/>
      <c r="AP188" s="69"/>
      <c r="AQ188" s="69"/>
      <c r="AR188" s="69"/>
      <c r="AS188" s="69"/>
      <c r="AT188" s="69"/>
      <c r="AU188" s="69"/>
      <c r="AV188" s="69"/>
      <c r="AW188" s="69"/>
      <c r="AX188" s="69"/>
      <c r="AY188" s="69"/>
      <c r="AZ188" s="69"/>
      <c r="BA188" s="69"/>
      <c r="BB188" s="69"/>
      <c r="BC188" s="69"/>
      <c r="BD188" s="69"/>
      <c r="BE188" s="69"/>
      <c r="BF188" s="69"/>
      <c r="BG188" s="69"/>
      <c r="BH188" s="69"/>
      <c r="BI188" s="69"/>
    </row>
    <row r="189" spans="2:61" x14ac:dyDescent="0.25">
      <c r="B189" s="69"/>
      <c r="C189" s="69"/>
      <c r="D189" s="69"/>
      <c r="E189" s="69"/>
      <c r="F189" s="69"/>
      <c r="G189" s="69"/>
      <c r="H189" s="69"/>
      <c r="I189" s="69"/>
      <c r="J189" s="69"/>
      <c r="K189" s="69"/>
      <c r="L189" s="69"/>
      <c r="M189" s="69"/>
      <c r="N189" s="69"/>
      <c r="O189" s="69"/>
      <c r="P189" s="69"/>
      <c r="Q189" s="69"/>
      <c r="R189" s="69"/>
      <c r="S189" s="69"/>
      <c r="T189" s="69"/>
      <c r="U189" s="69"/>
      <c r="V189" s="69"/>
      <c r="W189" s="69"/>
      <c r="X189" s="69"/>
      <c r="Y189" s="69"/>
      <c r="Z189" s="69"/>
      <c r="AA189" s="69"/>
      <c r="AB189" s="69"/>
      <c r="AC189" s="69"/>
      <c r="AD189" s="69"/>
      <c r="AE189" s="69"/>
      <c r="AF189" s="69"/>
      <c r="AG189" s="69"/>
      <c r="AH189" s="69"/>
      <c r="AI189" s="69"/>
      <c r="AJ189" s="69"/>
      <c r="AK189" s="69"/>
      <c r="AL189" s="69"/>
      <c r="AM189" s="69"/>
      <c r="AN189" s="69"/>
      <c r="AO189" s="69"/>
      <c r="AP189" s="69"/>
      <c r="AQ189" s="69"/>
      <c r="AR189" s="69"/>
      <c r="AS189" s="69"/>
      <c r="AT189" s="69"/>
      <c r="AU189" s="69"/>
      <c r="AV189" s="69"/>
      <c r="AW189" s="69"/>
      <c r="AX189" s="69"/>
      <c r="AY189" s="69"/>
      <c r="AZ189" s="69"/>
      <c r="BA189" s="69"/>
      <c r="BB189" s="69"/>
      <c r="BC189" s="69"/>
      <c r="BD189" s="69"/>
      <c r="BE189" s="69"/>
      <c r="BF189" s="69"/>
      <c r="BG189" s="69"/>
      <c r="BH189" s="69"/>
      <c r="BI189" s="69"/>
    </row>
    <row r="190" spans="2:61" x14ac:dyDescent="0.25">
      <c r="B190" s="69"/>
      <c r="C190" s="69"/>
      <c r="D190" s="69"/>
      <c r="E190" s="69"/>
      <c r="F190" s="69"/>
      <c r="G190" s="69"/>
      <c r="H190" s="69"/>
      <c r="I190" s="69"/>
      <c r="J190" s="69"/>
      <c r="K190" s="69"/>
      <c r="L190" s="69"/>
      <c r="M190" s="69"/>
      <c r="N190" s="69"/>
      <c r="O190" s="69"/>
      <c r="P190" s="69"/>
      <c r="Q190" s="69"/>
      <c r="R190" s="69"/>
      <c r="S190" s="69"/>
      <c r="T190" s="69"/>
      <c r="U190" s="69"/>
      <c r="V190" s="69"/>
      <c r="W190" s="69"/>
      <c r="X190" s="69"/>
      <c r="Y190" s="69"/>
      <c r="Z190" s="69"/>
      <c r="AA190" s="69"/>
      <c r="AB190" s="69"/>
      <c r="AC190" s="69"/>
      <c r="AD190" s="69"/>
      <c r="AE190" s="69"/>
      <c r="AF190" s="69"/>
      <c r="AG190" s="69"/>
      <c r="AH190" s="69"/>
      <c r="AI190" s="69"/>
      <c r="AJ190" s="69"/>
      <c r="AK190" s="69"/>
      <c r="AL190" s="69"/>
      <c r="AM190" s="69"/>
      <c r="AN190" s="69"/>
      <c r="AO190" s="69"/>
      <c r="AP190" s="69"/>
      <c r="AQ190" s="69"/>
      <c r="AR190" s="69"/>
      <c r="AS190" s="69"/>
      <c r="AT190" s="69"/>
      <c r="AU190" s="69"/>
      <c r="AV190" s="69"/>
      <c r="AW190" s="69"/>
      <c r="AX190" s="69"/>
      <c r="AY190" s="69"/>
      <c r="AZ190" s="69"/>
      <c r="BA190" s="69"/>
      <c r="BB190" s="69"/>
      <c r="BC190" s="69"/>
      <c r="BD190" s="69"/>
      <c r="BE190" s="69"/>
      <c r="BF190" s="69"/>
      <c r="BG190" s="69"/>
      <c r="BH190" s="69"/>
      <c r="BI190" s="69"/>
    </row>
    <row r="191" spans="2:61" x14ac:dyDescent="0.25">
      <c r="B191" s="69"/>
      <c r="C191" s="69"/>
      <c r="D191" s="69"/>
      <c r="E191" s="69"/>
      <c r="F191" s="69"/>
      <c r="G191" s="69"/>
      <c r="H191" s="69"/>
      <c r="I191" s="69"/>
      <c r="J191" s="69"/>
      <c r="K191" s="69"/>
      <c r="L191" s="69"/>
      <c r="M191" s="69"/>
      <c r="N191" s="69"/>
      <c r="O191" s="69"/>
      <c r="P191" s="69"/>
      <c r="Q191" s="69"/>
      <c r="R191" s="69"/>
      <c r="S191" s="69"/>
      <c r="T191" s="69"/>
      <c r="U191" s="69"/>
      <c r="V191" s="69"/>
      <c r="W191" s="69"/>
      <c r="X191" s="69"/>
      <c r="Y191" s="69"/>
      <c r="Z191" s="69"/>
      <c r="AA191" s="69"/>
      <c r="AB191" s="69"/>
      <c r="AC191" s="69"/>
      <c r="AD191" s="69"/>
      <c r="AE191" s="69"/>
      <c r="AF191" s="69"/>
      <c r="AG191" s="69"/>
      <c r="AH191" s="69"/>
      <c r="AI191" s="69"/>
      <c r="AJ191" s="69"/>
      <c r="AK191" s="69"/>
      <c r="AL191" s="69"/>
      <c r="AM191" s="69"/>
      <c r="AN191" s="69"/>
      <c r="AO191" s="69"/>
      <c r="AP191" s="69"/>
      <c r="AQ191" s="69"/>
      <c r="AR191" s="69"/>
      <c r="AS191" s="69"/>
      <c r="AT191" s="69"/>
      <c r="AU191" s="69"/>
      <c r="AV191" s="69"/>
      <c r="AW191" s="69"/>
      <c r="AX191" s="69"/>
      <c r="AY191" s="69"/>
      <c r="AZ191" s="69"/>
      <c r="BA191" s="69"/>
      <c r="BB191" s="69"/>
      <c r="BC191" s="69"/>
      <c r="BD191" s="69"/>
      <c r="BE191" s="69"/>
      <c r="BF191" s="69"/>
      <c r="BG191" s="69"/>
      <c r="BH191" s="69"/>
      <c r="BI191" s="69"/>
    </row>
    <row r="192" spans="2:61" x14ac:dyDescent="0.25">
      <c r="B192" s="69"/>
      <c r="C192" s="69"/>
      <c r="D192" s="69"/>
      <c r="E192" s="69"/>
      <c r="F192" s="69"/>
      <c r="G192" s="69"/>
      <c r="H192" s="69"/>
      <c r="I192" s="69"/>
      <c r="J192" s="69"/>
      <c r="K192" s="69"/>
      <c r="L192" s="69"/>
      <c r="M192" s="69"/>
      <c r="N192" s="69"/>
      <c r="O192" s="69"/>
      <c r="P192" s="69"/>
      <c r="Q192" s="69"/>
      <c r="R192" s="69"/>
      <c r="S192" s="69"/>
      <c r="T192" s="69"/>
      <c r="U192" s="69"/>
      <c r="V192" s="69"/>
      <c r="W192" s="69"/>
      <c r="X192" s="69"/>
      <c r="Y192" s="69"/>
      <c r="Z192" s="69"/>
      <c r="AA192" s="69"/>
      <c r="AB192" s="69"/>
      <c r="AC192" s="69"/>
      <c r="AD192" s="69"/>
      <c r="AE192" s="69"/>
      <c r="AF192" s="69"/>
      <c r="AG192" s="69"/>
      <c r="AH192" s="69"/>
      <c r="AI192" s="69"/>
      <c r="AJ192" s="69"/>
      <c r="AK192" s="69"/>
      <c r="AL192" s="69"/>
      <c r="AM192" s="69"/>
      <c r="AN192" s="69"/>
      <c r="AO192" s="69"/>
      <c r="AP192" s="69"/>
      <c r="AQ192" s="69"/>
      <c r="AR192" s="69"/>
      <c r="AS192" s="69"/>
      <c r="AT192" s="69"/>
      <c r="AU192" s="69"/>
      <c r="AV192" s="69"/>
      <c r="AW192" s="69"/>
      <c r="AX192" s="69"/>
      <c r="AY192" s="69"/>
      <c r="AZ192" s="69"/>
      <c r="BA192" s="69"/>
      <c r="BB192" s="69"/>
      <c r="BC192" s="69"/>
      <c r="BD192" s="69"/>
      <c r="BE192" s="69"/>
      <c r="BF192" s="69"/>
      <c r="BG192" s="69"/>
      <c r="BH192" s="69"/>
      <c r="BI192" s="69"/>
    </row>
    <row r="193" spans="2:61" x14ac:dyDescent="0.25">
      <c r="B193" s="69"/>
      <c r="C193" s="69"/>
      <c r="D193" s="69"/>
      <c r="E193" s="69"/>
      <c r="F193" s="69"/>
      <c r="G193" s="69"/>
      <c r="H193" s="69"/>
      <c r="I193" s="69"/>
      <c r="J193" s="69"/>
      <c r="K193" s="69"/>
      <c r="L193" s="69"/>
      <c r="M193" s="69"/>
      <c r="N193" s="69"/>
      <c r="O193" s="69"/>
      <c r="P193" s="69"/>
      <c r="Q193" s="69"/>
      <c r="R193" s="69"/>
      <c r="S193" s="69"/>
      <c r="T193" s="69"/>
      <c r="U193" s="69"/>
      <c r="V193" s="69"/>
      <c r="W193" s="69"/>
      <c r="X193" s="69"/>
      <c r="Y193" s="69"/>
      <c r="Z193" s="69"/>
      <c r="AA193" s="69"/>
      <c r="AB193" s="69"/>
      <c r="AC193" s="69"/>
      <c r="AD193" s="69"/>
      <c r="AE193" s="69"/>
      <c r="AF193" s="69"/>
      <c r="AG193" s="69"/>
      <c r="AH193" s="69"/>
      <c r="AI193" s="69"/>
      <c r="AJ193" s="69"/>
      <c r="AK193" s="69"/>
      <c r="AL193" s="69"/>
      <c r="AM193" s="69"/>
      <c r="AN193" s="69"/>
      <c r="AO193" s="69"/>
      <c r="AP193" s="69"/>
      <c r="AQ193" s="69"/>
      <c r="AR193" s="69"/>
      <c r="AS193" s="69"/>
      <c r="AT193" s="69"/>
      <c r="AU193" s="69"/>
      <c r="AV193" s="69"/>
      <c r="AW193" s="69"/>
      <c r="AX193" s="69"/>
      <c r="AY193" s="69"/>
      <c r="AZ193" s="69"/>
      <c r="BA193" s="69"/>
      <c r="BB193" s="69"/>
      <c r="BC193" s="69"/>
      <c r="BD193" s="69"/>
      <c r="BE193" s="69"/>
      <c r="BF193" s="69"/>
      <c r="BG193" s="69"/>
      <c r="BH193" s="69"/>
      <c r="BI193" s="69"/>
    </row>
    <row r="194" spans="2:61" x14ac:dyDescent="0.25">
      <c r="B194" s="69"/>
      <c r="C194" s="69"/>
      <c r="D194" s="69"/>
      <c r="E194" s="69"/>
      <c r="F194" s="69"/>
      <c r="G194" s="69"/>
      <c r="H194" s="69"/>
      <c r="I194" s="69"/>
      <c r="J194" s="69"/>
      <c r="K194" s="69"/>
      <c r="L194" s="69"/>
      <c r="M194" s="69"/>
      <c r="N194" s="69"/>
      <c r="O194" s="69"/>
      <c r="P194" s="69"/>
      <c r="Q194" s="69"/>
      <c r="R194" s="69"/>
      <c r="S194" s="69"/>
      <c r="T194" s="69"/>
      <c r="U194" s="69"/>
      <c r="V194" s="69"/>
      <c r="W194" s="69"/>
      <c r="X194" s="69"/>
      <c r="Y194" s="69"/>
      <c r="Z194" s="69"/>
      <c r="AA194" s="69"/>
      <c r="AB194" s="69"/>
      <c r="AC194" s="69"/>
      <c r="AD194" s="69"/>
      <c r="AE194" s="69"/>
      <c r="AF194" s="69"/>
      <c r="AG194" s="69"/>
      <c r="AH194" s="69"/>
      <c r="AI194" s="69"/>
      <c r="AJ194" s="69"/>
      <c r="AK194" s="69"/>
      <c r="AL194" s="69"/>
      <c r="AM194" s="69"/>
      <c r="AN194" s="69"/>
      <c r="AO194" s="69"/>
      <c r="AP194" s="69"/>
      <c r="AQ194" s="69"/>
      <c r="AR194" s="69"/>
      <c r="AS194" s="69"/>
      <c r="AT194" s="69"/>
      <c r="AU194" s="69"/>
      <c r="AV194" s="69"/>
      <c r="AW194" s="69"/>
      <c r="AX194" s="69"/>
      <c r="AY194" s="69"/>
      <c r="AZ194" s="69"/>
      <c r="BA194" s="69"/>
      <c r="BB194" s="69"/>
      <c r="BC194" s="69"/>
      <c r="BD194" s="69"/>
      <c r="BE194" s="69"/>
      <c r="BF194" s="69"/>
      <c r="BG194" s="69"/>
      <c r="BH194" s="69"/>
      <c r="BI194" s="69"/>
    </row>
    <row r="195" spans="2:61" x14ac:dyDescent="0.25">
      <c r="B195" s="69"/>
      <c r="C195" s="69"/>
      <c r="D195" s="69"/>
      <c r="E195" s="69"/>
      <c r="F195" s="69"/>
      <c r="G195" s="69"/>
      <c r="H195" s="69"/>
      <c r="I195" s="69"/>
      <c r="J195" s="69"/>
      <c r="K195" s="69"/>
      <c r="L195" s="69"/>
      <c r="M195" s="69"/>
      <c r="N195" s="69"/>
      <c r="O195" s="69"/>
      <c r="P195" s="69"/>
      <c r="Q195" s="69"/>
      <c r="R195" s="69"/>
      <c r="S195" s="69"/>
      <c r="T195" s="69"/>
      <c r="U195" s="69"/>
      <c r="V195" s="69"/>
      <c r="W195" s="69"/>
      <c r="X195" s="69"/>
      <c r="Y195" s="69"/>
      <c r="Z195" s="69"/>
      <c r="AA195" s="69"/>
      <c r="AB195" s="69"/>
      <c r="AC195" s="69"/>
      <c r="AD195" s="69"/>
      <c r="AE195" s="69"/>
      <c r="AF195" s="69"/>
      <c r="AG195" s="69"/>
      <c r="AH195" s="69"/>
      <c r="AI195" s="69"/>
      <c r="AJ195" s="69"/>
      <c r="AK195" s="69"/>
      <c r="AL195" s="69"/>
      <c r="AM195" s="69"/>
      <c r="AN195" s="69"/>
      <c r="AO195" s="69"/>
      <c r="AP195" s="69"/>
      <c r="AQ195" s="69"/>
      <c r="AR195" s="69"/>
      <c r="AS195" s="69"/>
      <c r="AT195" s="69"/>
      <c r="AU195" s="69"/>
      <c r="AV195" s="69"/>
      <c r="AW195" s="69"/>
      <c r="AX195" s="69"/>
      <c r="AY195" s="69"/>
      <c r="AZ195" s="69"/>
      <c r="BA195" s="69"/>
      <c r="BB195" s="69"/>
      <c r="BC195" s="69"/>
      <c r="BD195" s="69"/>
      <c r="BE195" s="69"/>
      <c r="BF195" s="69"/>
      <c r="BG195" s="69"/>
      <c r="BH195" s="69"/>
      <c r="BI195" s="69"/>
    </row>
    <row r="196" spans="2:61" x14ac:dyDescent="0.25">
      <c r="B196" s="69"/>
      <c r="C196" s="69"/>
      <c r="D196" s="69"/>
      <c r="E196" s="69"/>
      <c r="F196" s="69"/>
      <c r="G196" s="69"/>
      <c r="H196" s="69"/>
      <c r="I196" s="69"/>
      <c r="J196" s="69"/>
      <c r="K196" s="69"/>
      <c r="L196" s="69"/>
      <c r="M196" s="69"/>
      <c r="N196" s="69"/>
      <c r="O196" s="69"/>
      <c r="P196" s="69"/>
      <c r="Q196" s="69"/>
      <c r="R196" s="69"/>
      <c r="S196" s="69"/>
      <c r="T196" s="69"/>
      <c r="U196" s="69"/>
      <c r="V196" s="69"/>
      <c r="W196" s="69"/>
      <c r="X196" s="69"/>
      <c r="Y196" s="69"/>
      <c r="Z196" s="69"/>
      <c r="AA196" s="69"/>
      <c r="AB196" s="69"/>
      <c r="AC196" s="69"/>
      <c r="AD196" s="69"/>
      <c r="AE196" s="69"/>
      <c r="AF196" s="69"/>
      <c r="AG196" s="69"/>
      <c r="AH196" s="69"/>
      <c r="AI196" s="69"/>
      <c r="AJ196" s="69"/>
      <c r="AK196" s="69"/>
      <c r="AL196" s="69"/>
      <c r="AM196" s="69"/>
      <c r="AN196" s="69"/>
      <c r="AO196" s="69"/>
      <c r="AP196" s="69"/>
      <c r="AQ196" s="69"/>
      <c r="AR196" s="69"/>
      <c r="AS196" s="69"/>
      <c r="AT196" s="69"/>
      <c r="AU196" s="69"/>
      <c r="AV196" s="69"/>
      <c r="AW196" s="69"/>
      <c r="AX196" s="69"/>
      <c r="AY196" s="69"/>
      <c r="AZ196" s="69"/>
      <c r="BA196" s="69"/>
      <c r="BB196" s="69"/>
      <c r="BC196" s="69"/>
      <c r="BD196" s="69"/>
      <c r="BE196" s="69"/>
      <c r="BF196" s="69"/>
      <c r="BG196" s="69"/>
      <c r="BH196" s="69"/>
      <c r="BI196" s="69"/>
    </row>
    <row r="197" spans="2:61" x14ac:dyDescent="0.25">
      <c r="B197" s="69"/>
      <c r="K197" s="69"/>
      <c r="L197" s="69"/>
      <c r="M197" s="69"/>
      <c r="N197" s="69"/>
      <c r="O197" s="69"/>
      <c r="P197" s="69"/>
      <c r="Q197" s="69"/>
      <c r="R197" s="69"/>
      <c r="S197" s="69"/>
      <c r="T197" s="69"/>
      <c r="U197" s="69"/>
      <c r="V197" s="69"/>
      <c r="W197" s="69"/>
      <c r="X197" s="69"/>
      <c r="Y197" s="69"/>
      <c r="Z197" s="69"/>
      <c r="AA197" s="69"/>
      <c r="AB197" s="69"/>
      <c r="AC197" s="69"/>
      <c r="AD197" s="69"/>
      <c r="AE197" s="69"/>
      <c r="AF197" s="69"/>
      <c r="AG197" s="69"/>
      <c r="AH197" s="69"/>
      <c r="AI197" s="69"/>
      <c r="AJ197" s="69"/>
      <c r="AK197" s="69"/>
      <c r="AL197" s="69"/>
      <c r="AM197" s="69"/>
      <c r="AN197" s="69"/>
      <c r="AO197" s="69"/>
      <c r="AP197" s="69"/>
      <c r="AQ197" s="69"/>
      <c r="AR197" s="69"/>
      <c r="AS197" s="69"/>
      <c r="AT197" s="69"/>
      <c r="AU197" s="69"/>
      <c r="AV197" s="69"/>
      <c r="AW197" s="69"/>
      <c r="AX197" s="69"/>
      <c r="AY197" s="69"/>
      <c r="AZ197" s="69"/>
      <c r="BA197" s="69"/>
      <c r="BB197" s="69"/>
      <c r="BC197" s="69"/>
      <c r="BD197" s="69"/>
      <c r="BE197" s="69"/>
      <c r="BF197" s="69"/>
      <c r="BG197" s="69"/>
      <c r="BH197" s="69"/>
      <c r="BI197" s="69"/>
    </row>
    <row r="198" spans="2:61" x14ac:dyDescent="0.25">
      <c r="B198" s="69"/>
      <c r="K198" s="69"/>
      <c r="L198" s="69"/>
      <c r="M198" s="69"/>
      <c r="N198" s="69"/>
      <c r="O198" s="69"/>
      <c r="P198" s="69"/>
      <c r="Q198" s="69"/>
      <c r="R198" s="69"/>
      <c r="S198" s="69"/>
      <c r="T198" s="69"/>
      <c r="U198" s="69"/>
      <c r="V198" s="69"/>
      <c r="W198" s="69"/>
      <c r="X198" s="69"/>
      <c r="Y198" s="69"/>
      <c r="Z198" s="69"/>
      <c r="AA198" s="69"/>
      <c r="AB198" s="69"/>
      <c r="AC198" s="69"/>
      <c r="AD198" s="69"/>
      <c r="AE198" s="69"/>
      <c r="AF198" s="69"/>
      <c r="AG198" s="69"/>
      <c r="AH198" s="69"/>
      <c r="AI198" s="69"/>
      <c r="AJ198" s="69"/>
      <c r="AK198" s="69"/>
      <c r="AL198" s="69"/>
      <c r="AM198" s="69"/>
      <c r="AN198" s="69"/>
      <c r="AO198" s="69"/>
      <c r="AP198" s="69"/>
      <c r="AQ198" s="69"/>
      <c r="AR198" s="69"/>
      <c r="AS198" s="69"/>
      <c r="AT198" s="69"/>
      <c r="AU198" s="69"/>
      <c r="AV198" s="69"/>
      <c r="AW198" s="69"/>
      <c r="AX198" s="69"/>
      <c r="AY198" s="69"/>
      <c r="AZ198" s="69"/>
      <c r="BA198" s="69"/>
      <c r="BB198" s="69"/>
      <c r="BC198" s="69"/>
      <c r="BD198" s="69"/>
      <c r="BE198" s="69"/>
      <c r="BF198" s="69"/>
      <c r="BG198" s="69"/>
      <c r="BH198" s="69"/>
      <c r="BI198" s="69"/>
    </row>
    <row r="199" spans="2:61" x14ac:dyDescent="0.25">
      <c r="B199" s="69"/>
      <c r="K199" s="69"/>
      <c r="L199" s="69"/>
      <c r="M199" s="69"/>
      <c r="N199" s="69"/>
      <c r="O199" s="69"/>
      <c r="P199" s="69"/>
      <c r="Q199" s="69"/>
      <c r="R199" s="69"/>
      <c r="S199" s="69"/>
      <c r="T199" s="69"/>
      <c r="U199" s="69"/>
      <c r="V199" s="69"/>
      <c r="W199" s="69"/>
      <c r="X199" s="69"/>
      <c r="Y199" s="69"/>
      <c r="Z199" s="69"/>
      <c r="AA199" s="69"/>
      <c r="AB199" s="69"/>
      <c r="AC199" s="69"/>
      <c r="AD199" s="69"/>
      <c r="AE199" s="69"/>
      <c r="AF199" s="69"/>
      <c r="AG199" s="69"/>
      <c r="AH199" s="69"/>
      <c r="AI199" s="69"/>
      <c r="AJ199" s="69"/>
      <c r="AK199" s="69"/>
      <c r="AL199" s="69"/>
      <c r="AM199" s="69"/>
      <c r="AN199" s="69"/>
      <c r="AO199" s="69"/>
      <c r="AP199" s="69"/>
      <c r="AQ199" s="69"/>
      <c r="AR199" s="69"/>
      <c r="AS199" s="69"/>
      <c r="AT199" s="69"/>
      <c r="AU199" s="69"/>
      <c r="AV199" s="69"/>
      <c r="AW199" s="69"/>
      <c r="AX199" s="69"/>
      <c r="AY199" s="69"/>
      <c r="AZ199" s="69"/>
      <c r="BA199" s="69"/>
      <c r="BB199" s="69"/>
      <c r="BC199" s="69"/>
      <c r="BD199" s="69"/>
      <c r="BE199" s="69"/>
      <c r="BF199" s="69"/>
      <c r="BG199" s="69"/>
      <c r="BH199" s="69"/>
      <c r="BI199" s="69"/>
    </row>
    <row r="200" spans="2:61" x14ac:dyDescent="0.25">
      <c r="B200" s="69"/>
      <c r="K200" s="69"/>
      <c r="L200" s="69"/>
      <c r="M200" s="69"/>
      <c r="N200" s="69"/>
      <c r="O200" s="69"/>
      <c r="P200" s="69"/>
      <c r="Q200" s="69"/>
      <c r="R200" s="69"/>
      <c r="S200" s="69"/>
      <c r="T200" s="69"/>
      <c r="U200" s="69"/>
      <c r="V200" s="69"/>
      <c r="W200" s="69"/>
      <c r="X200" s="69"/>
      <c r="Y200" s="69"/>
      <c r="Z200" s="69"/>
      <c r="AA200" s="69"/>
      <c r="AB200" s="69"/>
      <c r="AC200" s="69"/>
      <c r="AD200" s="69"/>
      <c r="AE200" s="69"/>
      <c r="AF200" s="69"/>
      <c r="AG200" s="69"/>
      <c r="AH200" s="69"/>
      <c r="AI200" s="69"/>
      <c r="AJ200" s="69"/>
      <c r="AK200" s="69"/>
      <c r="AL200" s="69"/>
      <c r="AM200" s="69"/>
      <c r="AN200" s="69"/>
      <c r="AO200" s="69"/>
      <c r="AP200" s="69"/>
      <c r="AQ200" s="69"/>
      <c r="AR200" s="69"/>
      <c r="AS200" s="69"/>
      <c r="AT200" s="69"/>
      <c r="AU200" s="69"/>
      <c r="AV200" s="69"/>
      <c r="AW200" s="69"/>
      <c r="AX200" s="69"/>
      <c r="AY200" s="69"/>
      <c r="AZ200" s="69"/>
      <c r="BA200" s="69"/>
      <c r="BB200" s="69"/>
      <c r="BC200" s="69"/>
      <c r="BD200" s="69"/>
      <c r="BE200" s="69"/>
      <c r="BF200" s="69"/>
      <c r="BG200" s="69"/>
      <c r="BH200" s="69"/>
      <c r="BI200" s="69"/>
    </row>
    <row r="201" spans="2:61" x14ac:dyDescent="0.25">
      <c r="B201" s="69"/>
      <c r="K201" s="69"/>
      <c r="L201" s="69"/>
      <c r="M201" s="69"/>
      <c r="N201" s="69"/>
      <c r="O201" s="69"/>
      <c r="P201" s="69"/>
      <c r="Q201" s="69"/>
      <c r="R201" s="69"/>
      <c r="S201" s="69"/>
      <c r="T201" s="69"/>
      <c r="U201" s="69"/>
      <c r="V201" s="69"/>
      <c r="W201" s="69"/>
      <c r="X201" s="69"/>
      <c r="Y201" s="69"/>
      <c r="Z201" s="69"/>
      <c r="AA201" s="69"/>
      <c r="AB201" s="69"/>
      <c r="AC201" s="69"/>
      <c r="AD201" s="69"/>
      <c r="AE201" s="69"/>
      <c r="AF201" s="69"/>
      <c r="AG201" s="69"/>
      <c r="AH201" s="69"/>
      <c r="AI201" s="69"/>
      <c r="AJ201" s="69"/>
      <c r="AK201" s="69"/>
      <c r="AL201" s="69"/>
      <c r="AM201" s="69"/>
      <c r="AN201" s="69"/>
      <c r="AO201" s="69"/>
      <c r="AP201" s="69"/>
      <c r="AQ201" s="69"/>
      <c r="AR201" s="69"/>
      <c r="AS201" s="69"/>
      <c r="AT201" s="69"/>
      <c r="AU201" s="69"/>
      <c r="AV201" s="69"/>
      <c r="AW201" s="69"/>
      <c r="AX201" s="69"/>
      <c r="AY201" s="69"/>
      <c r="AZ201" s="69"/>
      <c r="BA201" s="69"/>
      <c r="BB201" s="69"/>
      <c r="BC201" s="69"/>
      <c r="BD201" s="69"/>
      <c r="BE201" s="69"/>
      <c r="BF201" s="69"/>
      <c r="BG201" s="69"/>
      <c r="BH201" s="69"/>
      <c r="BI201" s="69"/>
    </row>
    <row r="202" spans="2:61" x14ac:dyDescent="0.25">
      <c r="B202" s="69"/>
      <c r="K202" s="69"/>
      <c r="L202" s="69"/>
      <c r="M202" s="69"/>
      <c r="N202" s="69"/>
      <c r="O202" s="69"/>
      <c r="P202" s="69"/>
      <c r="Q202" s="69"/>
      <c r="R202" s="69"/>
      <c r="S202" s="69"/>
      <c r="T202" s="69"/>
      <c r="U202" s="69"/>
      <c r="V202" s="69"/>
      <c r="W202" s="69"/>
      <c r="X202" s="69"/>
      <c r="Y202" s="69"/>
      <c r="Z202" s="69"/>
      <c r="AA202" s="69"/>
      <c r="AB202" s="69"/>
      <c r="AC202" s="69"/>
      <c r="AD202" s="69"/>
      <c r="AE202" s="69"/>
      <c r="AF202" s="69"/>
      <c r="AG202" s="69"/>
      <c r="AH202" s="69"/>
      <c r="AI202" s="69"/>
      <c r="AJ202" s="69"/>
      <c r="AK202" s="69"/>
      <c r="AL202" s="69"/>
      <c r="AM202" s="69"/>
      <c r="AN202" s="69"/>
      <c r="AO202" s="69"/>
      <c r="AP202" s="69"/>
      <c r="AQ202" s="69"/>
      <c r="AR202" s="69"/>
      <c r="AS202" s="69"/>
      <c r="AT202" s="69"/>
      <c r="AU202" s="69"/>
      <c r="AV202" s="69"/>
      <c r="AW202" s="69"/>
      <c r="AX202" s="69"/>
      <c r="AY202" s="69"/>
      <c r="AZ202" s="69"/>
      <c r="BA202" s="69"/>
      <c r="BB202" s="69"/>
      <c r="BC202" s="69"/>
      <c r="BD202" s="69"/>
      <c r="BE202" s="69"/>
      <c r="BF202" s="69"/>
      <c r="BG202" s="69"/>
      <c r="BH202" s="69"/>
      <c r="BI202" s="69"/>
    </row>
    <row r="203" spans="2:61" x14ac:dyDescent="0.25">
      <c r="B203" s="69"/>
      <c r="K203" s="69"/>
      <c r="L203" s="69"/>
      <c r="M203" s="69"/>
      <c r="N203" s="69"/>
      <c r="O203" s="69"/>
      <c r="P203" s="69"/>
      <c r="Q203" s="69"/>
      <c r="R203" s="69"/>
      <c r="S203" s="69"/>
      <c r="T203" s="69"/>
      <c r="U203" s="69"/>
      <c r="V203" s="69"/>
      <c r="W203" s="69"/>
      <c r="X203" s="69"/>
      <c r="Y203" s="69"/>
      <c r="Z203" s="69"/>
      <c r="AA203" s="69"/>
      <c r="AB203" s="69"/>
      <c r="AC203" s="69"/>
      <c r="AD203" s="69"/>
      <c r="AE203" s="69"/>
      <c r="AF203" s="69"/>
      <c r="AG203" s="69"/>
      <c r="AH203" s="69"/>
      <c r="AI203" s="69"/>
      <c r="AJ203" s="69"/>
      <c r="AK203" s="69"/>
      <c r="AL203" s="69"/>
      <c r="AM203" s="69"/>
      <c r="AN203" s="69"/>
      <c r="AO203" s="69"/>
      <c r="AP203" s="69"/>
      <c r="AQ203" s="69"/>
      <c r="AR203" s="69"/>
      <c r="AS203" s="69"/>
      <c r="AT203" s="69"/>
      <c r="AU203" s="69"/>
      <c r="AV203" s="69"/>
      <c r="AW203" s="69"/>
      <c r="AX203" s="69"/>
      <c r="AY203" s="69"/>
      <c r="AZ203" s="69"/>
      <c r="BA203" s="69"/>
      <c r="BB203" s="69"/>
      <c r="BC203" s="69"/>
      <c r="BD203" s="69"/>
      <c r="BE203" s="69"/>
      <c r="BF203" s="69"/>
      <c r="BG203" s="69"/>
      <c r="BH203" s="69"/>
      <c r="BI203" s="69"/>
    </row>
    <row r="204" spans="2:61" x14ac:dyDescent="0.25">
      <c r="B204" s="69"/>
      <c r="K204" s="69"/>
      <c r="L204" s="69"/>
      <c r="M204" s="69"/>
      <c r="N204" s="69"/>
      <c r="O204" s="69"/>
      <c r="P204" s="69"/>
      <c r="Q204" s="69"/>
      <c r="R204" s="69"/>
      <c r="S204" s="69"/>
      <c r="T204" s="69"/>
      <c r="U204" s="69"/>
      <c r="V204" s="69"/>
      <c r="W204" s="69"/>
      <c r="X204" s="69"/>
      <c r="Y204" s="69"/>
      <c r="Z204" s="69"/>
      <c r="AA204" s="69"/>
      <c r="AB204" s="69"/>
      <c r="AC204" s="69"/>
      <c r="AD204" s="69"/>
      <c r="AE204" s="69"/>
      <c r="AF204" s="69"/>
      <c r="AG204" s="69"/>
      <c r="AH204" s="69"/>
      <c r="AI204" s="69"/>
      <c r="AJ204" s="69"/>
      <c r="AK204" s="69"/>
      <c r="AL204" s="69"/>
      <c r="AM204" s="69"/>
      <c r="AN204" s="69"/>
      <c r="AO204" s="69"/>
      <c r="AP204" s="69"/>
      <c r="AQ204" s="69"/>
      <c r="AR204" s="69"/>
      <c r="AS204" s="69"/>
      <c r="AT204" s="69"/>
      <c r="AU204" s="69"/>
      <c r="AV204" s="69"/>
      <c r="AW204" s="69"/>
      <c r="AX204" s="69"/>
      <c r="AY204" s="69"/>
      <c r="AZ204" s="69"/>
      <c r="BA204" s="69"/>
      <c r="BB204" s="69"/>
      <c r="BC204" s="69"/>
      <c r="BD204" s="69"/>
      <c r="BE204" s="69"/>
      <c r="BF204" s="69"/>
      <c r="BG204" s="69"/>
      <c r="BH204" s="69"/>
      <c r="BI204" s="69"/>
    </row>
    <row r="205" spans="2:61" x14ac:dyDescent="0.25">
      <c r="B205" s="69"/>
      <c r="K205" s="69"/>
      <c r="L205" s="69"/>
      <c r="M205" s="69"/>
      <c r="N205" s="69"/>
      <c r="O205" s="69"/>
      <c r="P205" s="69"/>
      <c r="Q205" s="69"/>
      <c r="R205" s="69"/>
      <c r="S205" s="69"/>
      <c r="T205" s="69"/>
      <c r="U205" s="69"/>
      <c r="V205" s="69"/>
      <c r="W205" s="69"/>
      <c r="X205" s="69"/>
      <c r="Y205" s="69"/>
      <c r="Z205" s="69"/>
      <c r="AA205" s="69"/>
      <c r="AB205" s="69"/>
      <c r="AC205" s="69"/>
      <c r="AD205" s="69"/>
      <c r="AE205" s="69"/>
      <c r="AF205" s="69"/>
      <c r="AG205" s="69"/>
      <c r="AH205" s="69"/>
      <c r="AI205" s="69"/>
      <c r="AJ205" s="69"/>
      <c r="AK205" s="69"/>
      <c r="AL205" s="69"/>
      <c r="AM205" s="69"/>
      <c r="AN205" s="69"/>
      <c r="AO205" s="69"/>
      <c r="AP205" s="69"/>
      <c r="AQ205" s="69"/>
      <c r="AR205" s="69"/>
      <c r="AS205" s="69"/>
      <c r="AT205" s="69"/>
      <c r="AU205" s="69"/>
      <c r="AV205" s="69"/>
      <c r="AW205" s="69"/>
      <c r="AX205" s="69"/>
      <c r="AY205" s="69"/>
      <c r="AZ205" s="69"/>
      <c r="BA205" s="69"/>
      <c r="BB205" s="69"/>
      <c r="BC205" s="69"/>
      <c r="BD205" s="69"/>
      <c r="BE205" s="69"/>
      <c r="BF205" s="69"/>
      <c r="BG205" s="69"/>
      <c r="BH205" s="69"/>
      <c r="BI205" s="69"/>
    </row>
    <row r="206" spans="2:61" x14ac:dyDescent="0.25">
      <c r="B206" s="69"/>
      <c r="K206" s="69"/>
      <c r="L206" s="69"/>
      <c r="M206" s="69"/>
      <c r="N206" s="69"/>
      <c r="O206" s="69"/>
      <c r="P206" s="69"/>
      <c r="Q206" s="69"/>
      <c r="R206" s="69"/>
      <c r="S206" s="69"/>
      <c r="T206" s="69"/>
      <c r="U206" s="69"/>
      <c r="V206" s="69"/>
      <c r="W206" s="69"/>
      <c r="X206" s="69"/>
      <c r="Y206" s="69"/>
      <c r="Z206" s="69"/>
      <c r="AA206" s="69"/>
      <c r="AB206" s="69"/>
      <c r="AC206" s="69"/>
      <c r="AD206" s="69"/>
      <c r="AE206" s="69"/>
      <c r="AF206" s="69"/>
      <c r="AG206" s="69"/>
      <c r="AH206" s="69"/>
      <c r="AI206" s="69"/>
      <c r="AJ206" s="69"/>
      <c r="AK206" s="69"/>
      <c r="AL206" s="69"/>
      <c r="AM206" s="69"/>
      <c r="AN206" s="69"/>
      <c r="AO206" s="69"/>
      <c r="AP206" s="69"/>
      <c r="AQ206" s="69"/>
      <c r="AR206" s="69"/>
      <c r="AS206" s="69"/>
      <c r="AT206" s="69"/>
      <c r="AU206" s="69"/>
      <c r="AV206" s="69"/>
      <c r="AW206" s="69"/>
      <c r="AX206" s="69"/>
      <c r="AY206" s="69"/>
      <c r="AZ206" s="69"/>
      <c r="BA206" s="69"/>
      <c r="BB206" s="69"/>
      <c r="BC206" s="69"/>
      <c r="BD206" s="69"/>
      <c r="BE206" s="69"/>
      <c r="BF206" s="69"/>
      <c r="BG206" s="69"/>
      <c r="BH206" s="69"/>
      <c r="BI206" s="69"/>
    </row>
    <row r="207" spans="2:61" x14ac:dyDescent="0.25">
      <c r="B207" s="69"/>
      <c r="K207" s="69"/>
      <c r="L207" s="69"/>
      <c r="M207" s="69"/>
      <c r="N207" s="69"/>
      <c r="O207" s="69"/>
      <c r="P207" s="69"/>
      <c r="Q207" s="69"/>
      <c r="R207" s="69"/>
      <c r="S207" s="69"/>
      <c r="T207" s="69"/>
      <c r="U207" s="69"/>
      <c r="V207" s="69"/>
      <c r="W207" s="69"/>
      <c r="X207" s="69"/>
      <c r="Y207" s="69"/>
      <c r="Z207" s="69"/>
      <c r="AA207" s="69"/>
      <c r="AB207" s="69"/>
      <c r="AC207" s="69"/>
      <c r="AD207" s="69"/>
      <c r="AE207" s="69"/>
      <c r="AF207" s="69"/>
      <c r="AG207" s="69"/>
      <c r="AH207" s="69"/>
      <c r="AI207" s="69"/>
      <c r="AJ207" s="69"/>
      <c r="AK207" s="69"/>
      <c r="AL207" s="69"/>
      <c r="AM207" s="69"/>
      <c r="AN207" s="69"/>
      <c r="AO207" s="69"/>
      <c r="AP207" s="69"/>
      <c r="AQ207" s="69"/>
      <c r="AR207" s="69"/>
      <c r="AS207" s="69"/>
      <c r="AT207" s="69"/>
      <c r="AU207" s="69"/>
      <c r="AV207" s="69"/>
      <c r="AW207" s="69"/>
      <c r="AX207" s="69"/>
      <c r="AY207" s="69"/>
      <c r="AZ207" s="69"/>
      <c r="BA207" s="69"/>
      <c r="BB207" s="69"/>
      <c r="BC207" s="69"/>
      <c r="BD207" s="69"/>
      <c r="BE207" s="69"/>
      <c r="BF207" s="69"/>
      <c r="BG207" s="69"/>
      <c r="BH207" s="69"/>
      <c r="BI207" s="69"/>
    </row>
    <row r="208" spans="2:61" x14ac:dyDescent="0.25">
      <c r="B208" s="69"/>
      <c r="K208" s="69"/>
      <c r="L208" s="69"/>
      <c r="M208" s="69"/>
      <c r="N208" s="69"/>
      <c r="O208" s="69"/>
      <c r="P208" s="69"/>
      <c r="Q208" s="69"/>
      <c r="R208" s="69"/>
      <c r="S208" s="69"/>
      <c r="T208" s="69"/>
      <c r="U208" s="69"/>
      <c r="V208" s="69"/>
      <c r="W208" s="69"/>
      <c r="X208" s="69"/>
      <c r="Y208" s="69"/>
      <c r="Z208" s="69"/>
      <c r="AA208" s="69"/>
      <c r="AB208" s="69"/>
      <c r="AC208" s="69"/>
      <c r="AD208" s="69"/>
      <c r="AE208" s="69"/>
      <c r="AF208" s="69"/>
      <c r="AG208" s="69"/>
      <c r="AH208" s="69"/>
      <c r="AI208" s="69"/>
      <c r="AJ208" s="69"/>
      <c r="AK208" s="69"/>
      <c r="AL208" s="69"/>
      <c r="AM208" s="69"/>
      <c r="AN208" s="69"/>
      <c r="AO208" s="69"/>
      <c r="AP208" s="69"/>
      <c r="AQ208" s="69"/>
      <c r="AR208" s="69"/>
      <c r="AS208" s="69"/>
      <c r="AT208" s="69"/>
      <c r="AU208" s="69"/>
      <c r="AV208" s="69"/>
      <c r="AW208" s="69"/>
      <c r="AX208" s="69"/>
      <c r="AY208" s="69"/>
      <c r="AZ208" s="69"/>
      <c r="BA208" s="69"/>
      <c r="BB208" s="69"/>
      <c r="BC208" s="69"/>
      <c r="BD208" s="69"/>
      <c r="BE208" s="69"/>
      <c r="BF208" s="69"/>
      <c r="BG208" s="69"/>
      <c r="BH208" s="69"/>
      <c r="BI208" s="69"/>
    </row>
    <row r="209" spans="2:61" x14ac:dyDescent="0.25">
      <c r="B209" s="69"/>
      <c r="K209" s="69"/>
      <c r="L209" s="69"/>
      <c r="M209" s="69"/>
      <c r="N209" s="69"/>
      <c r="O209" s="69"/>
      <c r="P209" s="69"/>
      <c r="Q209" s="69"/>
      <c r="R209" s="69"/>
      <c r="S209" s="69"/>
      <c r="T209" s="69"/>
      <c r="U209" s="69"/>
      <c r="V209" s="69"/>
      <c r="W209" s="69"/>
      <c r="X209" s="69"/>
      <c r="Y209" s="69"/>
      <c r="Z209" s="69"/>
      <c r="AA209" s="69"/>
      <c r="AB209" s="69"/>
      <c r="AC209" s="69"/>
      <c r="AD209" s="69"/>
      <c r="AE209" s="69"/>
      <c r="AF209" s="69"/>
      <c r="AG209" s="69"/>
      <c r="AH209" s="69"/>
      <c r="AI209" s="69"/>
      <c r="AJ209" s="69"/>
      <c r="AK209" s="69"/>
      <c r="AL209" s="69"/>
      <c r="AM209" s="69"/>
      <c r="AN209" s="69"/>
      <c r="AO209" s="69"/>
      <c r="AP209" s="69"/>
      <c r="AQ209" s="69"/>
      <c r="AR209" s="69"/>
      <c r="AS209" s="69"/>
      <c r="AT209" s="69"/>
      <c r="AU209" s="69"/>
      <c r="AV209" s="69"/>
      <c r="AW209" s="69"/>
      <c r="AX209" s="69"/>
      <c r="AY209" s="69"/>
      <c r="AZ209" s="69"/>
      <c r="BA209" s="69"/>
      <c r="BB209" s="69"/>
      <c r="BC209" s="69"/>
      <c r="BD209" s="69"/>
      <c r="BE209" s="69"/>
      <c r="BF209" s="69"/>
      <c r="BG209" s="69"/>
      <c r="BH209" s="69"/>
      <c r="BI209" s="69"/>
    </row>
    <row r="210" spans="2:61" x14ac:dyDescent="0.25">
      <c r="B210" s="69"/>
      <c r="K210" s="69"/>
      <c r="L210" s="69"/>
      <c r="M210" s="69"/>
      <c r="N210" s="69"/>
      <c r="O210" s="69"/>
      <c r="P210" s="69"/>
      <c r="Q210" s="69"/>
      <c r="R210" s="69"/>
      <c r="S210" s="69"/>
      <c r="T210" s="69"/>
      <c r="U210" s="69"/>
      <c r="V210" s="69"/>
      <c r="W210" s="69"/>
      <c r="X210" s="69"/>
      <c r="Y210" s="69"/>
      <c r="Z210" s="69"/>
      <c r="AA210" s="69"/>
      <c r="AB210" s="69"/>
      <c r="AC210" s="69"/>
      <c r="AD210" s="69"/>
      <c r="AE210" s="69"/>
      <c r="AF210" s="69"/>
      <c r="AG210" s="69"/>
      <c r="AH210" s="69"/>
      <c r="AI210" s="69"/>
      <c r="AJ210" s="69"/>
      <c r="AK210" s="69"/>
      <c r="AL210" s="69"/>
      <c r="AM210" s="69"/>
      <c r="AN210" s="69"/>
      <c r="AO210" s="69"/>
      <c r="AP210" s="69"/>
      <c r="AQ210" s="69"/>
      <c r="AR210" s="69"/>
      <c r="AS210" s="69"/>
      <c r="AT210" s="69"/>
      <c r="AU210" s="69"/>
      <c r="AV210" s="69"/>
      <c r="AW210" s="69"/>
      <c r="AX210" s="69"/>
      <c r="AY210" s="69"/>
      <c r="AZ210" s="69"/>
      <c r="BA210" s="69"/>
      <c r="BB210" s="69"/>
      <c r="BC210" s="69"/>
      <c r="BD210" s="69"/>
      <c r="BE210" s="69"/>
      <c r="BF210" s="69"/>
      <c r="BG210" s="69"/>
      <c r="BH210" s="69"/>
      <c r="BI210" s="69"/>
    </row>
    <row r="211" spans="2:61" x14ac:dyDescent="0.25">
      <c r="B211" s="69"/>
      <c r="K211" s="69"/>
      <c r="L211" s="69"/>
      <c r="M211" s="69"/>
      <c r="N211" s="69"/>
      <c r="O211" s="69"/>
      <c r="P211" s="69"/>
      <c r="Q211" s="69"/>
      <c r="R211" s="69"/>
      <c r="S211" s="69"/>
      <c r="T211" s="69"/>
      <c r="U211" s="69"/>
      <c r="V211" s="69"/>
      <c r="W211" s="69"/>
      <c r="X211" s="69"/>
      <c r="Y211" s="69"/>
      <c r="Z211" s="69"/>
      <c r="AA211" s="69"/>
      <c r="AB211" s="69"/>
      <c r="AC211" s="69"/>
      <c r="AD211" s="69"/>
      <c r="AE211" s="69"/>
      <c r="AF211" s="69"/>
      <c r="AG211" s="69"/>
      <c r="AH211" s="69"/>
      <c r="AI211" s="69"/>
      <c r="AJ211" s="69"/>
      <c r="AK211" s="69"/>
      <c r="AL211" s="69"/>
      <c r="AM211" s="69"/>
      <c r="AN211" s="69"/>
      <c r="AO211" s="69"/>
      <c r="AP211" s="69"/>
      <c r="AQ211" s="69"/>
      <c r="AR211" s="69"/>
      <c r="AS211" s="69"/>
      <c r="AT211" s="69"/>
      <c r="AU211" s="69"/>
      <c r="AV211" s="69"/>
      <c r="AW211" s="69"/>
      <c r="AX211" s="69"/>
      <c r="AY211" s="69"/>
      <c r="AZ211" s="69"/>
      <c r="BA211" s="69"/>
      <c r="BB211" s="69"/>
      <c r="BC211" s="69"/>
      <c r="BD211" s="69"/>
      <c r="BE211" s="69"/>
      <c r="BF211" s="69"/>
      <c r="BG211" s="69"/>
      <c r="BH211" s="69"/>
      <c r="BI211" s="69"/>
    </row>
    <row r="212" spans="2:61" x14ac:dyDescent="0.25">
      <c r="B212" s="69"/>
      <c r="K212" s="69"/>
      <c r="L212" s="69"/>
      <c r="M212" s="69"/>
      <c r="N212" s="69"/>
      <c r="O212" s="69"/>
      <c r="P212" s="69"/>
      <c r="Q212" s="69"/>
      <c r="R212" s="69"/>
      <c r="S212" s="69"/>
      <c r="T212" s="69"/>
      <c r="U212" s="69"/>
      <c r="V212" s="69"/>
      <c r="W212" s="69"/>
      <c r="X212" s="69"/>
      <c r="Y212" s="69"/>
      <c r="Z212" s="69"/>
      <c r="AA212" s="69"/>
      <c r="AB212" s="69"/>
      <c r="AC212" s="69"/>
      <c r="AD212" s="69"/>
      <c r="AE212" s="69"/>
      <c r="AF212" s="69"/>
      <c r="AG212" s="69"/>
      <c r="AH212" s="69"/>
      <c r="AI212" s="69"/>
      <c r="AJ212" s="69"/>
      <c r="AK212" s="69"/>
      <c r="AL212" s="69"/>
      <c r="AM212" s="69"/>
      <c r="AN212" s="69"/>
      <c r="AO212" s="69"/>
      <c r="AP212" s="69"/>
      <c r="AQ212" s="69"/>
      <c r="AR212" s="69"/>
      <c r="AS212" s="69"/>
      <c r="AT212" s="69"/>
      <c r="AU212" s="69"/>
      <c r="AV212" s="69"/>
      <c r="AW212" s="69"/>
      <c r="AX212" s="69"/>
      <c r="AY212" s="69"/>
      <c r="AZ212" s="69"/>
      <c r="BA212" s="69"/>
      <c r="BB212" s="69"/>
      <c r="BC212" s="69"/>
      <c r="BD212" s="69"/>
      <c r="BE212" s="69"/>
      <c r="BF212" s="69"/>
      <c r="BG212" s="69"/>
      <c r="BH212" s="69"/>
      <c r="BI212" s="69"/>
    </row>
    <row r="213" spans="2:61" x14ac:dyDescent="0.25">
      <c r="B213" s="69"/>
      <c r="K213" s="69"/>
      <c r="L213" s="69"/>
      <c r="M213" s="69"/>
      <c r="N213" s="69"/>
      <c r="O213" s="69"/>
      <c r="P213" s="69"/>
      <c r="Q213" s="69"/>
      <c r="R213" s="69"/>
      <c r="S213" s="69"/>
      <c r="T213" s="69"/>
      <c r="U213" s="69"/>
      <c r="V213" s="69"/>
      <c r="W213" s="69"/>
      <c r="X213" s="69"/>
      <c r="Y213" s="69"/>
      <c r="Z213" s="69"/>
      <c r="AA213" s="69"/>
      <c r="AB213" s="69"/>
      <c r="AC213" s="69"/>
      <c r="AD213" s="69"/>
      <c r="AE213" s="69"/>
      <c r="AF213" s="69"/>
      <c r="AG213" s="69"/>
      <c r="AH213" s="69"/>
      <c r="AI213" s="69"/>
      <c r="AJ213" s="69"/>
      <c r="AK213" s="69"/>
      <c r="AL213" s="69"/>
      <c r="AM213" s="69"/>
      <c r="AN213" s="69"/>
      <c r="AO213" s="69"/>
      <c r="AP213" s="69"/>
      <c r="AQ213" s="69"/>
      <c r="AR213" s="69"/>
      <c r="AS213" s="69"/>
      <c r="AT213" s="69"/>
      <c r="AU213" s="69"/>
      <c r="AV213" s="69"/>
      <c r="AW213" s="69"/>
      <c r="AX213" s="69"/>
      <c r="AY213" s="69"/>
      <c r="AZ213" s="69"/>
      <c r="BA213" s="69"/>
      <c r="BB213" s="69"/>
      <c r="BC213" s="69"/>
      <c r="BD213" s="69"/>
      <c r="BE213" s="69"/>
      <c r="BF213" s="69"/>
      <c r="BG213" s="69"/>
      <c r="BH213" s="69"/>
      <c r="BI213" s="69"/>
    </row>
    <row r="214" spans="2:61" x14ac:dyDescent="0.25">
      <c r="B214" s="69"/>
      <c r="K214" s="69"/>
      <c r="L214" s="69"/>
      <c r="M214" s="69"/>
      <c r="N214" s="69"/>
      <c r="O214" s="69"/>
      <c r="P214" s="69"/>
      <c r="Q214" s="69"/>
      <c r="R214" s="69"/>
      <c r="S214" s="69"/>
      <c r="T214" s="69"/>
      <c r="U214" s="69"/>
      <c r="V214" s="69"/>
      <c r="W214" s="69"/>
      <c r="X214" s="69"/>
      <c r="Y214" s="69"/>
      <c r="Z214" s="69"/>
      <c r="AA214" s="69"/>
      <c r="AB214" s="69"/>
      <c r="AC214" s="69"/>
      <c r="AD214" s="69"/>
      <c r="AE214" s="69"/>
      <c r="AF214" s="69"/>
      <c r="AG214" s="69"/>
      <c r="AH214" s="69"/>
      <c r="AI214" s="69"/>
      <c r="AJ214" s="69"/>
      <c r="AK214" s="69"/>
      <c r="AL214" s="69"/>
      <c r="AM214" s="69"/>
      <c r="AN214" s="69"/>
      <c r="AO214" s="69"/>
      <c r="AP214" s="69"/>
      <c r="AQ214" s="69"/>
      <c r="AR214" s="69"/>
      <c r="AS214" s="69"/>
      <c r="AT214" s="69"/>
      <c r="AU214" s="69"/>
      <c r="AV214" s="69"/>
      <c r="AW214" s="69"/>
      <c r="AX214" s="69"/>
      <c r="AY214" s="69"/>
      <c r="AZ214" s="69"/>
      <c r="BA214" s="69"/>
      <c r="BB214" s="69"/>
      <c r="BC214" s="69"/>
      <c r="BD214" s="69"/>
      <c r="BE214" s="69"/>
      <c r="BF214" s="69"/>
      <c r="BG214" s="69"/>
      <c r="BH214" s="69"/>
      <c r="BI214" s="69"/>
    </row>
    <row r="215" spans="2:61" x14ac:dyDescent="0.25">
      <c r="B215" s="69"/>
      <c r="K215" s="69"/>
      <c r="L215" s="69"/>
      <c r="M215" s="69"/>
      <c r="N215" s="69"/>
      <c r="O215" s="69"/>
      <c r="P215" s="69"/>
      <c r="Q215" s="69"/>
      <c r="R215" s="69"/>
      <c r="S215" s="69"/>
      <c r="T215" s="69"/>
      <c r="U215" s="69"/>
      <c r="V215" s="69"/>
      <c r="W215" s="69"/>
      <c r="X215" s="69"/>
      <c r="Y215" s="69"/>
      <c r="Z215" s="69"/>
      <c r="AA215" s="69"/>
      <c r="AB215" s="69"/>
      <c r="AC215" s="69"/>
      <c r="AD215" s="69"/>
      <c r="AE215" s="69"/>
      <c r="AF215" s="69"/>
      <c r="AG215" s="69"/>
      <c r="AH215" s="69"/>
      <c r="AI215" s="69"/>
      <c r="AJ215" s="69"/>
      <c r="AK215" s="69"/>
      <c r="AL215" s="69"/>
      <c r="AM215" s="69"/>
      <c r="AN215" s="69"/>
      <c r="AO215" s="69"/>
      <c r="AP215" s="69"/>
      <c r="AQ215" s="69"/>
      <c r="AR215" s="69"/>
      <c r="AS215" s="69"/>
      <c r="AT215" s="69"/>
      <c r="AU215" s="69"/>
      <c r="AV215" s="69"/>
      <c r="AW215" s="69"/>
      <c r="AX215" s="69"/>
      <c r="AY215" s="69"/>
      <c r="AZ215" s="69"/>
      <c r="BA215" s="69"/>
      <c r="BB215" s="69"/>
      <c r="BC215" s="69"/>
      <c r="BD215" s="69"/>
      <c r="BE215" s="69"/>
      <c r="BF215" s="69"/>
      <c r="BG215" s="69"/>
      <c r="BH215" s="69"/>
      <c r="BI215" s="69"/>
    </row>
    <row r="216" spans="2:61" x14ac:dyDescent="0.25">
      <c r="B216" s="69"/>
      <c r="K216" s="69"/>
      <c r="L216" s="69"/>
      <c r="M216" s="69"/>
      <c r="N216" s="69"/>
      <c r="O216" s="69"/>
      <c r="P216" s="69"/>
      <c r="Q216" s="69"/>
      <c r="R216" s="69"/>
      <c r="S216" s="69"/>
      <c r="T216" s="69"/>
      <c r="U216" s="69"/>
      <c r="V216" s="69"/>
      <c r="W216" s="69"/>
      <c r="X216" s="69"/>
      <c r="Y216" s="69"/>
      <c r="Z216" s="69"/>
      <c r="AA216" s="69"/>
      <c r="AB216" s="69"/>
      <c r="AC216" s="69"/>
      <c r="AD216" s="69"/>
      <c r="AE216" s="69"/>
      <c r="AF216" s="69"/>
      <c r="AG216" s="69"/>
      <c r="AH216" s="69"/>
      <c r="AI216" s="69"/>
      <c r="AJ216" s="69"/>
      <c r="AK216" s="69"/>
      <c r="AL216" s="69"/>
      <c r="AM216" s="69"/>
      <c r="AN216" s="69"/>
      <c r="AO216" s="69"/>
      <c r="AP216" s="69"/>
      <c r="AQ216" s="69"/>
      <c r="AR216" s="69"/>
      <c r="AS216" s="69"/>
      <c r="AT216" s="69"/>
      <c r="AU216" s="69"/>
      <c r="AV216" s="69"/>
      <c r="AW216" s="69"/>
      <c r="AX216" s="69"/>
      <c r="AY216" s="69"/>
      <c r="AZ216" s="69"/>
      <c r="BA216" s="69"/>
      <c r="BB216" s="69"/>
      <c r="BC216" s="69"/>
      <c r="BD216" s="69"/>
      <c r="BE216" s="69"/>
      <c r="BF216" s="69"/>
      <c r="BG216" s="69"/>
      <c r="BH216" s="69"/>
      <c r="BI216" s="69"/>
    </row>
    <row r="217" spans="2:61" x14ac:dyDescent="0.25">
      <c r="B217" s="69"/>
      <c r="K217" s="69"/>
      <c r="L217" s="69"/>
      <c r="M217" s="69"/>
      <c r="N217" s="69"/>
      <c r="O217" s="69"/>
      <c r="P217" s="69"/>
      <c r="Q217" s="69"/>
      <c r="R217" s="69"/>
      <c r="S217" s="69"/>
      <c r="T217" s="69"/>
      <c r="U217" s="69"/>
      <c r="V217" s="69"/>
      <c r="W217" s="69"/>
      <c r="X217" s="69"/>
      <c r="Y217" s="69"/>
      <c r="Z217" s="69"/>
      <c r="AA217" s="69"/>
      <c r="AB217" s="69"/>
      <c r="AC217" s="69"/>
      <c r="AD217" s="69"/>
      <c r="AE217" s="69"/>
      <c r="AF217" s="69"/>
      <c r="AG217" s="69"/>
      <c r="AH217" s="69"/>
      <c r="AI217" s="69"/>
      <c r="AJ217" s="69"/>
      <c r="AK217" s="69"/>
      <c r="AL217" s="69"/>
      <c r="AM217" s="69"/>
      <c r="AN217" s="69"/>
      <c r="AO217" s="69"/>
      <c r="AP217" s="69"/>
      <c r="AQ217" s="69"/>
      <c r="AR217" s="69"/>
      <c r="AS217" s="69"/>
      <c r="AT217" s="69"/>
      <c r="AU217" s="69"/>
      <c r="AV217" s="69"/>
      <c r="AW217" s="69"/>
      <c r="AX217" s="69"/>
      <c r="AY217" s="69"/>
      <c r="AZ217" s="69"/>
      <c r="BA217" s="69"/>
      <c r="BB217" s="69"/>
      <c r="BC217" s="69"/>
      <c r="BD217" s="69"/>
      <c r="BE217" s="69"/>
      <c r="BF217" s="69"/>
      <c r="BG217" s="69"/>
      <c r="BH217" s="69"/>
      <c r="BI217" s="69"/>
    </row>
    <row r="218" spans="2:61" x14ac:dyDescent="0.25">
      <c r="B218" s="69"/>
      <c r="K218" s="69"/>
      <c r="L218" s="69"/>
      <c r="M218" s="69"/>
      <c r="N218" s="69"/>
      <c r="O218" s="69"/>
      <c r="P218" s="69"/>
      <c r="Q218" s="69"/>
      <c r="R218" s="69"/>
      <c r="S218" s="69"/>
      <c r="T218" s="69"/>
      <c r="U218" s="69"/>
      <c r="V218" s="69"/>
      <c r="W218" s="69"/>
      <c r="X218" s="69"/>
      <c r="Y218" s="69"/>
      <c r="Z218" s="69"/>
      <c r="AA218" s="69"/>
      <c r="AB218" s="69"/>
      <c r="AC218" s="69"/>
      <c r="AD218" s="69"/>
      <c r="AE218" s="69"/>
      <c r="AF218" s="69"/>
      <c r="AG218" s="69"/>
      <c r="AH218" s="69"/>
      <c r="AI218" s="69"/>
      <c r="AJ218" s="69"/>
      <c r="AK218" s="69"/>
      <c r="AL218" s="69"/>
      <c r="AM218" s="69"/>
      <c r="AN218" s="69"/>
      <c r="AO218" s="69"/>
      <c r="AP218" s="69"/>
      <c r="AQ218" s="69"/>
      <c r="AR218" s="69"/>
      <c r="AS218" s="69"/>
      <c r="AT218" s="69"/>
      <c r="AU218" s="69"/>
      <c r="AV218" s="69"/>
      <c r="AW218" s="69"/>
      <c r="AX218" s="69"/>
      <c r="AY218" s="69"/>
      <c r="AZ218" s="69"/>
      <c r="BA218" s="69"/>
      <c r="BB218" s="69"/>
      <c r="BC218" s="69"/>
      <c r="BD218" s="69"/>
      <c r="BE218" s="69"/>
      <c r="BF218" s="69"/>
      <c r="BG218" s="69"/>
      <c r="BH218" s="69"/>
      <c r="BI218" s="69"/>
    </row>
    <row r="219" spans="2:61" x14ac:dyDescent="0.25">
      <c r="B219" s="69"/>
      <c r="K219" s="69"/>
      <c r="L219" s="69"/>
      <c r="M219" s="69"/>
      <c r="N219" s="69"/>
      <c r="O219" s="69"/>
      <c r="P219" s="69"/>
      <c r="Q219" s="69"/>
      <c r="R219" s="69"/>
      <c r="S219" s="69"/>
      <c r="T219" s="69"/>
      <c r="U219" s="69"/>
      <c r="V219" s="69"/>
      <c r="W219" s="69"/>
      <c r="X219" s="69"/>
      <c r="Y219" s="69"/>
      <c r="Z219" s="69"/>
      <c r="AA219" s="69"/>
      <c r="AB219" s="69"/>
      <c r="AC219" s="69"/>
      <c r="AD219" s="69"/>
      <c r="AE219" s="69"/>
      <c r="AF219" s="69"/>
      <c r="AG219" s="69"/>
      <c r="AH219" s="69"/>
      <c r="AI219" s="69"/>
      <c r="AJ219" s="69"/>
      <c r="AK219" s="69"/>
      <c r="AL219" s="69"/>
      <c r="AM219" s="69"/>
      <c r="AN219" s="69"/>
      <c r="AO219" s="69"/>
      <c r="AP219" s="69"/>
      <c r="AQ219" s="69"/>
      <c r="AR219" s="69"/>
      <c r="AS219" s="69"/>
      <c r="AT219" s="69"/>
      <c r="AU219" s="69"/>
      <c r="AV219" s="69"/>
      <c r="AW219" s="69"/>
      <c r="AX219" s="69"/>
      <c r="AY219" s="69"/>
      <c r="AZ219" s="69"/>
      <c r="BA219" s="69"/>
      <c r="BB219" s="69"/>
      <c r="BC219" s="69"/>
      <c r="BD219" s="69"/>
      <c r="BE219" s="69"/>
      <c r="BF219" s="69"/>
      <c r="BG219" s="69"/>
      <c r="BH219" s="69"/>
      <c r="BI219" s="69"/>
    </row>
    <row r="220" spans="2:61" x14ac:dyDescent="0.25">
      <c r="B220" s="69"/>
      <c r="K220" s="69"/>
      <c r="L220" s="69"/>
      <c r="M220" s="69"/>
      <c r="N220" s="69"/>
      <c r="O220" s="69"/>
      <c r="P220" s="69"/>
      <c r="Q220" s="69"/>
      <c r="R220" s="69"/>
      <c r="S220" s="69"/>
      <c r="T220" s="69"/>
      <c r="U220" s="69"/>
      <c r="V220" s="69"/>
      <c r="W220" s="69"/>
      <c r="X220" s="69"/>
      <c r="Y220" s="69"/>
      <c r="Z220" s="69"/>
      <c r="AA220" s="69"/>
      <c r="AB220" s="69"/>
      <c r="AC220" s="69"/>
      <c r="AD220" s="69"/>
      <c r="AE220" s="69"/>
      <c r="AF220" s="69"/>
      <c r="AG220" s="69"/>
      <c r="AH220" s="69"/>
      <c r="AI220" s="69"/>
      <c r="AJ220" s="69"/>
      <c r="AK220" s="69"/>
      <c r="AL220" s="69"/>
      <c r="AM220" s="69"/>
      <c r="AN220" s="69"/>
      <c r="AO220" s="69"/>
      <c r="AP220" s="69"/>
      <c r="AQ220" s="69"/>
      <c r="AR220" s="69"/>
      <c r="AS220" s="69"/>
      <c r="AT220" s="69"/>
      <c r="AU220" s="69"/>
      <c r="AV220" s="69"/>
      <c r="AW220" s="69"/>
      <c r="AX220" s="69"/>
      <c r="AY220" s="69"/>
      <c r="AZ220" s="69"/>
      <c r="BA220" s="69"/>
      <c r="BB220" s="69"/>
      <c r="BC220" s="69"/>
      <c r="BD220" s="69"/>
      <c r="BE220" s="69"/>
      <c r="BF220" s="69"/>
      <c r="BG220" s="69"/>
      <c r="BH220" s="69"/>
      <c r="BI220" s="69"/>
    </row>
    <row r="221" spans="2:61" x14ac:dyDescent="0.25">
      <c r="B221" s="69"/>
      <c r="K221" s="69"/>
      <c r="L221" s="69"/>
      <c r="M221" s="69"/>
      <c r="N221" s="69"/>
      <c r="O221" s="69"/>
      <c r="P221" s="69"/>
      <c r="Q221" s="69"/>
      <c r="R221" s="69"/>
      <c r="S221" s="69"/>
      <c r="T221" s="69"/>
      <c r="U221" s="69"/>
      <c r="V221" s="69"/>
      <c r="W221" s="69"/>
      <c r="X221" s="69"/>
      <c r="Y221" s="69"/>
      <c r="Z221" s="69"/>
      <c r="AA221" s="69"/>
      <c r="AB221" s="69"/>
      <c r="AC221" s="69"/>
      <c r="AD221" s="69"/>
      <c r="AE221" s="69"/>
      <c r="AF221" s="69"/>
      <c r="AG221" s="69"/>
      <c r="AH221" s="69"/>
      <c r="AI221" s="69"/>
      <c r="AJ221" s="69"/>
      <c r="AK221" s="69"/>
      <c r="AL221" s="69"/>
      <c r="AM221" s="69"/>
      <c r="AN221" s="69"/>
      <c r="AO221" s="69"/>
      <c r="AP221" s="69"/>
      <c r="AQ221" s="69"/>
      <c r="AR221" s="69"/>
      <c r="AS221" s="69"/>
      <c r="AT221" s="69"/>
      <c r="AU221" s="69"/>
      <c r="AV221" s="69"/>
      <c r="AW221" s="69"/>
      <c r="AX221" s="69"/>
      <c r="AY221" s="69"/>
      <c r="AZ221" s="69"/>
      <c r="BA221" s="69"/>
      <c r="BB221" s="69"/>
      <c r="BC221" s="69"/>
      <c r="BD221" s="69"/>
      <c r="BE221" s="69"/>
      <c r="BF221" s="69"/>
      <c r="BG221" s="69"/>
      <c r="BH221" s="69"/>
      <c r="BI221" s="69"/>
    </row>
    <row r="222" spans="2:61" x14ac:dyDescent="0.25">
      <c r="B222" s="69"/>
      <c r="K222" s="69"/>
      <c r="L222" s="69"/>
      <c r="M222" s="69"/>
      <c r="N222" s="69"/>
      <c r="O222" s="69"/>
      <c r="P222" s="69"/>
      <c r="Q222" s="69"/>
      <c r="R222" s="69"/>
      <c r="S222" s="69"/>
      <c r="T222" s="69"/>
      <c r="U222" s="69"/>
      <c r="V222" s="69"/>
      <c r="W222" s="69"/>
      <c r="X222" s="69"/>
      <c r="Y222" s="69"/>
      <c r="Z222" s="69"/>
      <c r="AA222" s="69"/>
      <c r="AB222" s="69"/>
      <c r="AC222" s="69"/>
      <c r="AD222" s="69"/>
      <c r="AE222" s="69"/>
      <c r="AF222" s="69"/>
      <c r="AG222" s="69"/>
      <c r="AH222" s="69"/>
      <c r="AI222" s="69"/>
      <c r="AJ222" s="69"/>
      <c r="AK222" s="69"/>
      <c r="AL222" s="69"/>
      <c r="AM222" s="69"/>
      <c r="AN222" s="69"/>
      <c r="AO222" s="69"/>
      <c r="AP222" s="69"/>
      <c r="AQ222" s="69"/>
      <c r="AR222" s="69"/>
      <c r="AS222" s="69"/>
      <c r="AT222" s="69"/>
      <c r="AU222" s="69"/>
      <c r="AV222" s="69"/>
      <c r="AW222" s="69"/>
      <c r="AX222" s="69"/>
      <c r="AY222" s="69"/>
      <c r="AZ222" s="69"/>
      <c r="BA222" s="69"/>
      <c r="BB222" s="69"/>
      <c r="BC222" s="69"/>
      <c r="BD222" s="69"/>
      <c r="BE222" s="69"/>
      <c r="BF222" s="69"/>
      <c r="BG222" s="69"/>
      <c r="BH222" s="69"/>
      <c r="BI222" s="69"/>
    </row>
    <row r="223" spans="2:61" x14ac:dyDescent="0.25">
      <c r="B223" s="69"/>
      <c r="K223" s="69"/>
      <c r="L223" s="69"/>
      <c r="M223" s="69"/>
      <c r="N223" s="69"/>
      <c r="O223" s="69"/>
      <c r="P223" s="69"/>
      <c r="Q223" s="69"/>
      <c r="R223" s="69"/>
      <c r="S223" s="69"/>
      <c r="T223" s="69"/>
      <c r="U223" s="69"/>
      <c r="V223" s="69"/>
      <c r="W223" s="69"/>
      <c r="X223" s="69"/>
      <c r="Y223" s="69"/>
      <c r="Z223" s="69"/>
      <c r="AA223" s="69"/>
      <c r="AB223" s="69"/>
      <c r="AC223" s="69"/>
      <c r="AD223" s="69"/>
      <c r="AE223" s="69"/>
      <c r="AF223" s="69"/>
      <c r="AG223" s="69"/>
      <c r="AH223" s="69"/>
      <c r="AI223" s="69"/>
      <c r="AJ223" s="69"/>
      <c r="AK223" s="69"/>
      <c r="AL223" s="69"/>
      <c r="AM223" s="69"/>
      <c r="AN223" s="69"/>
      <c r="AO223" s="69"/>
      <c r="AP223" s="69"/>
      <c r="AQ223" s="69"/>
      <c r="AR223" s="69"/>
      <c r="AS223" s="69"/>
      <c r="AT223" s="69"/>
      <c r="AU223" s="69"/>
      <c r="AV223" s="69"/>
      <c r="AW223" s="69"/>
      <c r="AX223" s="69"/>
      <c r="AY223" s="69"/>
      <c r="AZ223" s="69"/>
      <c r="BA223" s="69"/>
      <c r="BB223" s="69"/>
      <c r="BC223" s="69"/>
      <c r="BD223" s="69"/>
      <c r="BE223" s="69"/>
      <c r="BF223" s="69"/>
      <c r="BG223" s="69"/>
      <c r="BH223" s="69"/>
      <c r="BI223" s="69"/>
    </row>
    <row r="224" spans="2:61" x14ac:dyDescent="0.25">
      <c r="B224" s="69"/>
      <c r="K224" s="69"/>
      <c r="L224" s="69"/>
      <c r="M224" s="69"/>
      <c r="N224" s="69"/>
      <c r="O224" s="69"/>
      <c r="P224" s="69"/>
      <c r="Q224" s="69"/>
      <c r="R224" s="69"/>
      <c r="S224" s="69"/>
      <c r="T224" s="69"/>
      <c r="U224" s="69"/>
      <c r="V224" s="69"/>
      <c r="W224" s="69"/>
      <c r="X224" s="69"/>
      <c r="Y224" s="69"/>
      <c r="Z224" s="69"/>
      <c r="AA224" s="69"/>
      <c r="AB224" s="69"/>
      <c r="AC224" s="69"/>
      <c r="AD224" s="69"/>
      <c r="AE224" s="69"/>
      <c r="AF224" s="69"/>
      <c r="AG224" s="69"/>
      <c r="AH224" s="69"/>
      <c r="AI224" s="69"/>
      <c r="AJ224" s="69"/>
      <c r="AK224" s="69"/>
      <c r="AL224" s="69"/>
      <c r="AM224" s="69"/>
      <c r="AN224" s="69"/>
      <c r="AO224" s="69"/>
      <c r="AP224" s="69"/>
      <c r="AQ224" s="69"/>
      <c r="AR224" s="69"/>
      <c r="AS224" s="69"/>
      <c r="AT224" s="69"/>
      <c r="AU224" s="69"/>
      <c r="AV224" s="69"/>
      <c r="AW224" s="69"/>
      <c r="AX224" s="69"/>
      <c r="AY224" s="69"/>
      <c r="AZ224" s="69"/>
      <c r="BA224" s="69"/>
      <c r="BB224" s="69"/>
      <c r="BC224" s="69"/>
      <c r="BD224" s="69"/>
      <c r="BE224" s="69"/>
      <c r="BF224" s="69"/>
      <c r="BG224" s="69"/>
      <c r="BH224" s="69"/>
      <c r="BI224" s="69"/>
    </row>
    <row r="225" spans="2:61" x14ac:dyDescent="0.25">
      <c r="B225" s="69"/>
      <c r="K225" s="69"/>
      <c r="L225" s="69"/>
      <c r="M225" s="69"/>
      <c r="N225" s="69"/>
      <c r="O225" s="69"/>
      <c r="P225" s="69"/>
      <c r="Q225" s="69"/>
      <c r="R225" s="69"/>
      <c r="S225" s="69"/>
      <c r="T225" s="69"/>
      <c r="U225" s="69"/>
      <c r="V225" s="69"/>
      <c r="W225" s="69"/>
      <c r="X225" s="69"/>
      <c r="Y225" s="69"/>
      <c r="Z225" s="69"/>
      <c r="AA225" s="69"/>
      <c r="AB225" s="69"/>
      <c r="AC225" s="69"/>
      <c r="AD225" s="69"/>
      <c r="AE225" s="69"/>
      <c r="AF225" s="69"/>
      <c r="AG225" s="69"/>
      <c r="AH225" s="69"/>
      <c r="AI225" s="69"/>
      <c r="AJ225" s="69"/>
      <c r="AK225" s="69"/>
      <c r="AL225" s="69"/>
      <c r="AM225" s="69"/>
      <c r="AN225" s="69"/>
      <c r="AO225" s="69"/>
      <c r="AP225" s="69"/>
      <c r="AQ225" s="69"/>
      <c r="AR225" s="69"/>
      <c r="AS225" s="69"/>
      <c r="AT225" s="69"/>
      <c r="AU225" s="69"/>
      <c r="AV225" s="69"/>
      <c r="AW225" s="69"/>
      <c r="AX225" s="69"/>
      <c r="AY225" s="69"/>
      <c r="AZ225" s="69"/>
      <c r="BA225" s="69"/>
      <c r="BB225" s="69"/>
      <c r="BC225" s="69"/>
      <c r="BD225" s="69"/>
      <c r="BE225" s="69"/>
      <c r="BF225" s="69"/>
      <c r="BG225" s="69"/>
      <c r="BH225" s="69"/>
      <c r="BI225" s="69"/>
    </row>
    <row r="226" spans="2:61" x14ac:dyDescent="0.25">
      <c r="B226" s="69"/>
      <c r="K226" s="69"/>
      <c r="L226" s="69"/>
      <c r="M226" s="69"/>
      <c r="N226" s="69"/>
      <c r="O226" s="69"/>
      <c r="P226" s="69"/>
      <c r="Q226" s="69"/>
      <c r="R226" s="69"/>
      <c r="S226" s="69"/>
      <c r="T226" s="69"/>
      <c r="U226" s="69"/>
      <c r="V226" s="69"/>
      <c r="W226" s="69"/>
      <c r="X226" s="69"/>
      <c r="Y226" s="69"/>
      <c r="Z226" s="69"/>
      <c r="AA226" s="69"/>
      <c r="AB226" s="69"/>
      <c r="AC226" s="69"/>
      <c r="AD226" s="69"/>
      <c r="AE226" s="69"/>
      <c r="AF226" s="69"/>
      <c r="AG226" s="69"/>
      <c r="AH226" s="69"/>
      <c r="AI226" s="69"/>
      <c r="AJ226" s="69"/>
      <c r="AK226" s="69"/>
      <c r="AL226" s="69"/>
      <c r="AM226" s="69"/>
      <c r="AN226" s="69"/>
      <c r="AO226" s="69"/>
      <c r="AP226" s="69"/>
      <c r="AQ226" s="69"/>
      <c r="AR226" s="69"/>
      <c r="AS226" s="69"/>
      <c r="AT226" s="69"/>
      <c r="AU226" s="69"/>
      <c r="AV226" s="69"/>
      <c r="AW226" s="69"/>
      <c r="AX226" s="69"/>
      <c r="AY226" s="69"/>
      <c r="AZ226" s="69"/>
      <c r="BA226" s="69"/>
      <c r="BB226" s="69"/>
      <c r="BC226" s="69"/>
      <c r="BD226" s="69"/>
      <c r="BE226" s="69"/>
      <c r="BF226" s="69"/>
      <c r="BG226" s="69"/>
      <c r="BH226" s="69"/>
      <c r="BI226" s="69"/>
    </row>
    <row r="227" spans="2:61" x14ac:dyDescent="0.25">
      <c r="B227" s="69"/>
      <c r="K227" s="69"/>
      <c r="L227" s="69"/>
      <c r="M227" s="69"/>
      <c r="N227" s="69"/>
      <c r="O227" s="69"/>
      <c r="P227" s="69"/>
      <c r="Q227" s="69"/>
      <c r="R227" s="69"/>
      <c r="S227" s="69"/>
      <c r="T227" s="69"/>
      <c r="U227" s="69"/>
      <c r="V227" s="69"/>
      <c r="W227" s="69"/>
      <c r="X227" s="69"/>
      <c r="Y227" s="69"/>
      <c r="Z227" s="69"/>
      <c r="AA227" s="69"/>
      <c r="AB227" s="69"/>
      <c r="AC227" s="69"/>
      <c r="AD227" s="69"/>
      <c r="AE227" s="69"/>
      <c r="AF227" s="69"/>
      <c r="AG227" s="69"/>
      <c r="AH227" s="69"/>
      <c r="AI227" s="69"/>
      <c r="AJ227" s="69"/>
      <c r="AK227" s="69"/>
      <c r="AL227" s="69"/>
      <c r="AM227" s="69"/>
      <c r="AN227" s="69"/>
      <c r="AO227" s="69"/>
      <c r="AP227" s="69"/>
      <c r="AQ227" s="69"/>
      <c r="AR227" s="69"/>
      <c r="AS227" s="69"/>
      <c r="AT227" s="69"/>
      <c r="AU227" s="69"/>
      <c r="AV227" s="69"/>
      <c r="AW227" s="69"/>
      <c r="AX227" s="69"/>
      <c r="AY227" s="69"/>
      <c r="AZ227" s="69"/>
      <c r="BA227" s="69"/>
      <c r="BB227" s="69"/>
      <c r="BC227" s="69"/>
      <c r="BD227" s="69"/>
      <c r="BE227" s="69"/>
      <c r="BF227" s="69"/>
      <c r="BG227" s="69"/>
      <c r="BH227" s="69"/>
      <c r="BI227" s="69"/>
    </row>
    <row r="228" spans="2:61" x14ac:dyDescent="0.25">
      <c r="B228" s="69"/>
      <c r="K228" s="69"/>
      <c r="L228" s="69"/>
      <c r="M228" s="69"/>
      <c r="N228" s="69"/>
      <c r="O228" s="69"/>
      <c r="P228" s="69"/>
      <c r="Q228" s="69"/>
      <c r="R228" s="69"/>
      <c r="S228" s="69"/>
      <c r="T228" s="69"/>
      <c r="U228" s="69"/>
      <c r="V228" s="69"/>
      <c r="W228" s="69"/>
      <c r="X228" s="69"/>
      <c r="Y228" s="69"/>
      <c r="Z228" s="69"/>
      <c r="AA228" s="69"/>
      <c r="AB228" s="69"/>
      <c r="AC228" s="69"/>
      <c r="AD228" s="69"/>
      <c r="AE228" s="69"/>
      <c r="AF228" s="69"/>
      <c r="AG228" s="69"/>
      <c r="AH228" s="69"/>
      <c r="AI228" s="69"/>
      <c r="AJ228" s="69"/>
      <c r="AK228" s="69"/>
      <c r="AL228" s="69"/>
      <c r="AM228" s="69"/>
      <c r="AN228" s="69"/>
      <c r="AO228" s="69"/>
      <c r="AP228" s="69"/>
      <c r="AQ228" s="69"/>
      <c r="AR228" s="69"/>
      <c r="AS228" s="69"/>
      <c r="AT228" s="69"/>
      <c r="AU228" s="69"/>
      <c r="AV228" s="69"/>
      <c r="AW228" s="69"/>
      <c r="AX228" s="69"/>
      <c r="AY228" s="69"/>
      <c r="AZ228" s="69"/>
      <c r="BA228" s="69"/>
      <c r="BB228" s="69"/>
      <c r="BC228" s="69"/>
      <c r="BD228" s="69"/>
      <c r="BE228" s="69"/>
      <c r="BF228" s="69"/>
      <c r="BG228" s="69"/>
      <c r="BH228" s="69"/>
      <c r="BI228" s="69"/>
    </row>
    <row r="229" spans="2:61" x14ac:dyDescent="0.25">
      <c r="B229" s="69"/>
      <c r="K229" s="69"/>
      <c r="L229" s="69"/>
      <c r="M229" s="69"/>
      <c r="N229" s="69"/>
      <c r="O229" s="69"/>
      <c r="P229" s="69"/>
      <c r="Q229" s="69"/>
      <c r="R229" s="69"/>
      <c r="S229" s="69"/>
      <c r="T229" s="69"/>
      <c r="U229" s="69"/>
      <c r="V229" s="69"/>
      <c r="W229" s="69"/>
      <c r="X229" s="69"/>
      <c r="Y229" s="69"/>
      <c r="Z229" s="69"/>
      <c r="AA229" s="69"/>
      <c r="AB229" s="69"/>
      <c r="AC229" s="69"/>
      <c r="AD229" s="69"/>
      <c r="AE229" s="69"/>
      <c r="AF229" s="69"/>
      <c r="AG229" s="69"/>
      <c r="AH229" s="69"/>
      <c r="AI229" s="69"/>
      <c r="AJ229" s="69"/>
      <c r="AK229" s="69"/>
      <c r="AL229" s="69"/>
      <c r="AM229" s="69"/>
      <c r="AN229" s="69"/>
      <c r="AO229" s="69"/>
      <c r="AP229" s="69"/>
      <c r="AQ229" s="69"/>
      <c r="AR229" s="69"/>
      <c r="AS229" s="69"/>
      <c r="AT229" s="69"/>
      <c r="AU229" s="69"/>
      <c r="AV229" s="69"/>
      <c r="AW229" s="69"/>
      <c r="AX229" s="69"/>
      <c r="AY229" s="69"/>
      <c r="AZ229" s="69"/>
      <c r="BA229" s="69"/>
      <c r="BB229" s="69"/>
      <c r="BC229" s="69"/>
      <c r="BD229" s="69"/>
      <c r="BE229" s="69"/>
      <c r="BF229" s="69"/>
      <c r="BG229" s="69"/>
      <c r="BH229" s="69"/>
      <c r="BI229" s="69"/>
    </row>
    <row r="230" spans="2:61" x14ac:dyDescent="0.25">
      <c r="B230" s="69"/>
      <c r="K230" s="69"/>
      <c r="L230" s="69"/>
      <c r="M230" s="69"/>
      <c r="N230" s="69"/>
      <c r="O230" s="69"/>
      <c r="P230" s="69"/>
      <c r="Q230" s="69"/>
      <c r="R230" s="69"/>
      <c r="S230" s="69"/>
      <c r="T230" s="69"/>
      <c r="U230" s="69"/>
      <c r="V230" s="69"/>
      <c r="W230" s="69"/>
      <c r="X230" s="69"/>
      <c r="Y230" s="69"/>
      <c r="Z230" s="69"/>
      <c r="AA230" s="69"/>
      <c r="AB230" s="69"/>
      <c r="AC230" s="69"/>
      <c r="AD230" s="69"/>
      <c r="AE230" s="69"/>
      <c r="AF230" s="69"/>
      <c r="AG230" s="69"/>
      <c r="AH230" s="69"/>
      <c r="AI230" s="69"/>
      <c r="AJ230" s="69"/>
      <c r="AK230" s="69"/>
      <c r="AL230" s="69"/>
      <c r="AM230" s="69"/>
      <c r="AN230" s="69"/>
      <c r="AO230" s="69"/>
      <c r="AP230" s="69"/>
      <c r="AQ230" s="69"/>
      <c r="AR230" s="69"/>
      <c r="AS230" s="69"/>
      <c r="AT230" s="69"/>
      <c r="AU230" s="69"/>
      <c r="AV230" s="69"/>
      <c r="AW230" s="69"/>
      <c r="AX230" s="69"/>
      <c r="AY230" s="69"/>
      <c r="AZ230" s="69"/>
      <c r="BA230" s="69"/>
      <c r="BB230" s="69"/>
      <c r="BC230" s="69"/>
      <c r="BD230" s="69"/>
      <c r="BE230" s="69"/>
      <c r="BF230" s="69"/>
      <c r="BG230" s="69"/>
      <c r="BH230" s="69"/>
      <c r="BI230" s="69"/>
    </row>
    <row r="231" spans="2:61" x14ac:dyDescent="0.25">
      <c r="B231" s="69"/>
      <c r="K231" s="69"/>
      <c r="L231" s="69"/>
      <c r="M231" s="69"/>
      <c r="N231" s="69"/>
      <c r="O231" s="69"/>
      <c r="P231" s="69"/>
      <c r="Q231" s="69"/>
      <c r="R231" s="69"/>
      <c r="S231" s="69"/>
      <c r="T231" s="69"/>
      <c r="U231" s="69"/>
      <c r="V231" s="69"/>
      <c r="W231" s="69"/>
      <c r="X231" s="69"/>
      <c r="Y231" s="69"/>
      <c r="Z231" s="69"/>
      <c r="AA231" s="69"/>
      <c r="AB231" s="69"/>
      <c r="AC231" s="69"/>
      <c r="AD231" s="69"/>
      <c r="AE231" s="69"/>
      <c r="AF231" s="69"/>
      <c r="AG231" s="69"/>
      <c r="AH231" s="69"/>
      <c r="AI231" s="69"/>
      <c r="AJ231" s="69"/>
      <c r="AK231" s="69"/>
      <c r="AL231" s="69"/>
      <c r="AM231" s="69"/>
      <c r="AN231" s="69"/>
      <c r="AO231" s="69"/>
      <c r="AP231" s="69"/>
      <c r="AQ231" s="69"/>
      <c r="AR231" s="69"/>
      <c r="AS231" s="69"/>
      <c r="AT231" s="69"/>
      <c r="AU231" s="69"/>
      <c r="AV231" s="69"/>
      <c r="AW231" s="69"/>
      <c r="AX231" s="69"/>
      <c r="AY231" s="69"/>
      <c r="AZ231" s="69"/>
      <c r="BA231" s="69"/>
      <c r="BB231" s="69"/>
      <c r="BC231" s="69"/>
      <c r="BD231" s="69"/>
      <c r="BE231" s="69"/>
      <c r="BF231" s="69"/>
      <c r="BG231" s="69"/>
      <c r="BH231" s="69"/>
      <c r="BI231" s="69"/>
    </row>
    <row r="232" spans="2:61" x14ac:dyDescent="0.25">
      <c r="B232" s="69"/>
      <c r="K232" s="69"/>
      <c r="L232" s="69"/>
      <c r="M232" s="69"/>
      <c r="N232" s="69"/>
      <c r="O232" s="69"/>
      <c r="P232" s="69"/>
      <c r="Q232" s="69"/>
      <c r="R232" s="69"/>
      <c r="S232" s="69"/>
      <c r="T232" s="69"/>
      <c r="U232" s="69"/>
      <c r="V232" s="69"/>
      <c r="W232" s="69"/>
      <c r="X232" s="69"/>
      <c r="Y232" s="69"/>
      <c r="Z232" s="69"/>
      <c r="AA232" s="69"/>
      <c r="AB232" s="69"/>
      <c r="AC232" s="69"/>
      <c r="AD232" s="69"/>
      <c r="AE232" s="69"/>
      <c r="AF232" s="69"/>
      <c r="AG232" s="69"/>
      <c r="AH232" s="69"/>
      <c r="AI232" s="69"/>
      <c r="AJ232" s="69"/>
      <c r="AK232" s="69"/>
      <c r="AL232" s="69"/>
      <c r="AM232" s="69"/>
      <c r="AN232" s="69"/>
      <c r="AO232" s="69"/>
      <c r="AP232" s="69"/>
      <c r="AQ232" s="69"/>
      <c r="AR232" s="69"/>
      <c r="AS232" s="69"/>
      <c r="AT232" s="69"/>
      <c r="AU232" s="69"/>
      <c r="AV232" s="69"/>
      <c r="AW232" s="69"/>
      <c r="AX232" s="69"/>
      <c r="AY232" s="69"/>
      <c r="AZ232" s="69"/>
      <c r="BA232" s="69"/>
      <c r="BB232" s="69"/>
      <c r="BC232" s="69"/>
      <c r="BD232" s="69"/>
      <c r="BE232" s="69"/>
      <c r="BF232" s="69"/>
      <c r="BG232" s="69"/>
      <c r="BH232" s="69"/>
      <c r="BI232" s="69"/>
    </row>
    <row r="233" spans="2:61" x14ac:dyDescent="0.25">
      <c r="B233" s="69"/>
      <c r="K233" s="69"/>
      <c r="L233" s="69"/>
      <c r="M233" s="69"/>
      <c r="N233" s="69"/>
      <c r="O233" s="69"/>
      <c r="P233" s="69"/>
      <c r="Q233" s="69"/>
      <c r="R233" s="69"/>
      <c r="S233" s="69"/>
      <c r="T233" s="69"/>
      <c r="U233" s="69"/>
      <c r="V233" s="69"/>
      <c r="W233" s="69"/>
      <c r="X233" s="69"/>
      <c r="Y233" s="69"/>
      <c r="Z233" s="69"/>
      <c r="AA233" s="69"/>
      <c r="AB233" s="69"/>
      <c r="AC233" s="69"/>
      <c r="AD233" s="69"/>
      <c r="AE233" s="69"/>
      <c r="AF233" s="69"/>
      <c r="AG233" s="69"/>
      <c r="AH233" s="69"/>
      <c r="AI233" s="69"/>
      <c r="AJ233" s="69"/>
      <c r="AK233" s="69"/>
      <c r="AL233" s="69"/>
      <c r="AM233" s="69"/>
      <c r="AN233" s="69"/>
      <c r="AO233" s="69"/>
      <c r="AP233" s="69"/>
      <c r="AQ233" s="69"/>
      <c r="AR233" s="69"/>
      <c r="AS233" s="69"/>
      <c r="AT233" s="69"/>
      <c r="AU233" s="69"/>
      <c r="AV233" s="69"/>
      <c r="AW233" s="69"/>
      <c r="AX233" s="69"/>
      <c r="AY233" s="69"/>
      <c r="AZ233" s="69"/>
      <c r="BA233" s="69"/>
      <c r="BB233" s="69"/>
      <c r="BC233" s="69"/>
      <c r="BD233" s="69"/>
      <c r="BE233" s="69"/>
      <c r="BF233" s="69"/>
      <c r="BG233" s="69"/>
      <c r="BH233" s="69"/>
      <c r="BI233" s="69"/>
    </row>
    <row r="234" spans="2:61" x14ac:dyDescent="0.25">
      <c r="B234" s="69"/>
      <c r="K234" s="69"/>
      <c r="L234" s="69"/>
      <c r="M234" s="69"/>
      <c r="N234" s="69"/>
      <c r="O234" s="69"/>
      <c r="P234" s="69"/>
      <c r="Q234" s="69"/>
      <c r="R234" s="69"/>
      <c r="S234" s="69"/>
      <c r="T234" s="69"/>
      <c r="U234" s="69"/>
      <c r="V234" s="69"/>
      <c r="W234" s="69"/>
      <c r="X234" s="69"/>
      <c r="Y234" s="69"/>
      <c r="Z234" s="69"/>
      <c r="AA234" s="69"/>
      <c r="AB234" s="69"/>
      <c r="AC234" s="69"/>
      <c r="AD234" s="69"/>
      <c r="AE234" s="69"/>
      <c r="AF234" s="69"/>
      <c r="AG234" s="69"/>
      <c r="AH234" s="69"/>
      <c r="AI234" s="69"/>
      <c r="AJ234" s="69"/>
      <c r="AK234" s="69"/>
      <c r="AL234" s="69"/>
      <c r="AM234" s="69"/>
      <c r="AN234" s="69"/>
      <c r="AO234" s="69"/>
      <c r="AP234" s="69"/>
      <c r="AQ234" s="69"/>
      <c r="AR234" s="69"/>
      <c r="AS234" s="69"/>
      <c r="AT234" s="69"/>
      <c r="AU234" s="69"/>
      <c r="AV234" s="69"/>
      <c r="AW234" s="69"/>
      <c r="AX234" s="69"/>
      <c r="AY234" s="69"/>
      <c r="AZ234" s="69"/>
      <c r="BA234" s="69"/>
      <c r="BB234" s="69"/>
      <c r="BC234" s="69"/>
      <c r="BD234" s="69"/>
      <c r="BE234" s="69"/>
      <c r="BF234" s="69"/>
      <c r="BG234" s="69"/>
      <c r="BH234" s="69"/>
      <c r="BI234" s="69"/>
    </row>
    <row r="235" spans="2:61" x14ac:dyDescent="0.25">
      <c r="B235" s="69"/>
      <c r="K235" s="69"/>
      <c r="L235" s="69"/>
      <c r="M235" s="69"/>
      <c r="N235" s="69"/>
      <c r="O235" s="69"/>
      <c r="P235" s="69"/>
      <c r="Q235" s="69"/>
      <c r="R235" s="69"/>
      <c r="S235" s="69"/>
      <c r="T235" s="69"/>
      <c r="U235" s="69"/>
      <c r="V235" s="69"/>
      <c r="W235" s="69"/>
      <c r="X235" s="69"/>
      <c r="Y235" s="69"/>
      <c r="Z235" s="69"/>
      <c r="AA235" s="69"/>
      <c r="AB235" s="69"/>
      <c r="AC235" s="69"/>
      <c r="AD235" s="69"/>
      <c r="AE235" s="69"/>
      <c r="AF235" s="69"/>
      <c r="AG235" s="69"/>
      <c r="AH235" s="69"/>
      <c r="AI235" s="69"/>
      <c r="AJ235" s="69"/>
      <c r="AK235" s="69"/>
      <c r="AL235" s="69"/>
      <c r="AM235" s="69"/>
      <c r="AN235" s="69"/>
      <c r="AO235" s="69"/>
      <c r="AP235" s="69"/>
      <c r="AQ235" s="69"/>
      <c r="AR235" s="69"/>
      <c r="AS235" s="69"/>
      <c r="AT235" s="69"/>
      <c r="AU235" s="69"/>
      <c r="AV235" s="69"/>
      <c r="AW235" s="69"/>
      <c r="AX235" s="69"/>
      <c r="AY235" s="69"/>
      <c r="AZ235" s="69"/>
      <c r="BA235" s="69"/>
      <c r="BB235" s="69"/>
      <c r="BC235" s="69"/>
      <c r="BD235" s="69"/>
      <c r="BE235" s="69"/>
      <c r="BF235" s="69"/>
      <c r="BG235" s="69"/>
      <c r="BH235" s="69"/>
      <c r="BI235" s="69"/>
    </row>
    <row r="236" spans="2:61" x14ac:dyDescent="0.25">
      <c r="B236" s="69"/>
      <c r="K236" s="69"/>
      <c r="L236" s="69"/>
      <c r="M236" s="69"/>
      <c r="N236" s="69"/>
      <c r="O236" s="69"/>
      <c r="P236" s="69"/>
      <c r="Q236" s="69"/>
      <c r="R236" s="69"/>
      <c r="S236" s="69"/>
      <c r="T236" s="69"/>
      <c r="U236" s="69"/>
      <c r="V236" s="69"/>
      <c r="W236" s="69"/>
      <c r="X236" s="69"/>
      <c r="Y236" s="69"/>
      <c r="Z236" s="69"/>
      <c r="AA236" s="69"/>
      <c r="AB236" s="69"/>
      <c r="AC236" s="69"/>
      <c r="AD236" s="69"/>
      <c r="AE236" s="69"/>
      <c r="AF236" s="69"/>
      <c r="AG236" s="69"/>
      <c r="AH236" s="69"/>
      <c r="AI236" s="69"/>
      <c r="AJ236" s="69"/>
      <c r="AK236" s="69"/>
      <c r="AL236" s="69"/>
      <c r="AM236" s="69"/>
      <c r="AN236" s="69"/>
      <c r="AO236" s="69"/>
      <c r="AP236" s="69"/>
      <c r="AQ236" s="69"/>
      <c r="AR236" s="69"/>
      <c r="AS236" s="69"/>
      <c r="AT236" s="69"/>
      <c r="AU236" s="69"/>
      <c r="AV236" s="69"/>
      <c r="AW236" s="69"/>
      <c r="AX236" s="69"/>
      <c r="AY236" s="69"/>
      <c r="AZ236" s="69"/>
      <c r="BA236" s="69"/>
      <c r="BB236" s="69"/>
      <c r="BC236" s="69"/>
      <c r="BD236" s="69"/>
      <c r="BE236" s="69"/>
      <c r="BF236" s="69"/>
      <c r="BG236" s="69"/>
      <c r="BH236" s="69"/>
      <c r="BI236" s="69"/>
    </row>
    <row r="237" spans="2:61" x14ac:dyDescent="0.25">
      <c r="B237" s="69"/>
      <c r="K237" s="69"/>
      <c r="L237" s="69"/>
      <c r="M237" s="69"/>
      <c r="N237" s="69"/>
      <c r="O237" s="69"/>
      <c r="P237" s="69"/>
      <c r="Q237" s="69"/>
      <c r="R237" s="69"/>
      <c r="S237" s="69"/>
      <c r="T237" s="69"/>
      <c r="U237" s="69"/>
      <c r="V237" s="69"/>
      <c r="W237" s="69"/>
      <c r="X237" s="69"/>
      <c r="Y237" s="69"/>
      <c r="Z237" s="69"/>
      <c r="AA237" s="69"/>
      <c r="AB237" s="69"/>
      <c r="AC237" s="69"/>
      <c r="AD237" s="69"/>
      <c r="AE237" s="69"/>
      <c r="AF237" s="69"/>
      <c r="AG237" s="69"/>
      <c r="AH237" s="69"/>
      <c r="AI237" s="69"/>
      <c r="AJ237" s="69"/>
      <c r="AK237" s="69"/>
      <c r="AL237" s="69"/>
      <c r="AM237" s="69"/>
      <c r="AN237" s="69"/>
      <c r="AO237" s="69"/>
      <c r="AP237" s="69"/>
      <c r="AQ237" s="69"/>
      <c r="AR237" s="69"/>
      <c r="AS237" s="69"/>
      <c r="AT237" s="69"/>
      <c r="AU237" s="69"/>
      <c r="AV237" s="69"/>
      <c r="AW237" s="69"/>
      <c r="AX237" s="69"/>
      <c r="AY237" s="69"/>
      <c r="AZ237" s="69"/>
      <c r="BA237" s="69"/>
      <c r="BB237" s="69"/>
      <c r="BC237" s="69"/>
      <c r="BD237" s="69"/>
      <c r="BE237" s="69"/>
      <c r="BF237" s="69"/>
      <c r="BG237" s="69"/>
      <c r="BH237" s="69"/>
      <c r="BI237" s="69"/>
    </row>
    <row r="238" spans="2:61" x14ac:dyDescent="0.25">
      <c r="B238" s="69"/>
      <c r="K238" s="69"/>
      <c r="L238" s="69"/>
      <c r="M238" s="69"/>
      <c r="N238" s="69"/>
      <c r="O238" s="69"/>
      <c r="P238" s="69"/>
      <c r="Q238" s="69"/>
      <c r="R238" s="69"/>
      <c r="S238" s="69"/>
      <c r="T238" s="69"/>
      <c r="U238" s="69"/>
      <c r="V238" s="69"/>
      <c r="W238" s="69"/>
      <c r="X238" s="69"/>
      <c r="Y238" s="69"/>
      <c r="Z238" s="69"/>
      <c r="AA238" s="69"/>
      <c r="AB238" s="69"/>
      <c r="AC238" s="69"/>
      <c r="AD238" s="69"/>
      <c r="AE238" s="69"/>
      <c r="AF238" s="69"/>
      <c r="AG238" s="69"/>
      <c r="AH238" s="69"/>
      <c r="AI238" s="69"/>
      <c r="AJ238" s="69"/>
      <c r="AK238" s="69"/>
      <c r="AL238" s="69"/>
      <c r="AM238" s="69"/>
      <c r="AN238" s="69"/>
      <c r="AO238" s="69"/>
      <c r="AP238" s="69"/>
      <c r="AQ238" s="69"/>
      <c r="AR238" s="69"/>
      <c r="AS238" s="69"/>
      <c r="AT238" s="69"/>
      <c r="AU238" s="69"/>
      <c r="AV238" s="69"/>
      <c r="AW238" s="69"/>
      <c r="AX238" s="69"/>
      <c r="AY238" s="69"/>
      <c r="AZ238" s="69"/>
      <c r="BA238" s="69"/>
      <c r="BB238" s="69"/>
      <c r="BC238" s="69"/>
      <c r="BD238" s="69"/>
      <c r="BE238" s="69"/>
      <c r="BF238" s="69"/>
      <c r="BG238" s="69"/>
      <c r="BH238" s="69"/>
      <c r="BI238" s="69"/>
    </row>
    <row r="239" spans="2:61" x14ac:dyDescent="0.25">
      <c r="B239" s="69"/>
      <c r="K239" s="69"/>
      <c r="L239" s="69"/>
      <c r="M239" s="69"/>
      <c r="N239" s="69"/>
      <c r="O239" s="69"/>
      <c r="P239" s="69"/>
      <c r="Q239" s="69"/>
      <c r="R239" s="69"/>
      <c r="S239" s="69"/>
      <c r="T239" s="69"/>
      <c r="U239" s="69"/>
      <c r="V239" s="69"/>
      <c r="W239" s="69"/>
      <c r="X239" s="69"/>
      <c r="Y239" s="69"/>
      <c r="Z239" s="69"/>
      <c r="AA239" s="69"/>
      <c r="AB239" s="69"/>
      <c r="AC239" s="69"/>
      <c r="AD239" s="69"/>
      <c r="AE239" s="69"/>
      <c r="AF239" s="69"/>
      <c r="AG239" s="69"/>
      <c r="AH239" s="69"/>
      <c r="AI239" s="69"/>
      <c r="AJ239" s="69"/>
      <c r="AK239" s="69"/>
      <c r="AL239" s="69"/>
      <c r="AM239" s="69"/>
      <c r="AN239" s="69"/>
      <c r="AO239" s="69"/>
      <c r="AP239" s="69"/>
      <c r="AQ239" s="69"/>
      <c r="AR239" s="69"/>
      <c r="AS239" s="69"/>
      <c r="AT239" s="69"/>
      <c r="AU239" s="69"/>
      <c r="AV239" s="69"/>
      <c r="AW239" s="69"/>
      <c r="AX239" s="69"/>
      <c r="AY239" s="69"/>
      <c r="AZ239" s="69"/>
      <c r="BA239" s="69"/>
      <c r="BB239" s="69"/>
      <c r="BC239" s="69"/>
      <c r="BD239" s="69"/>
      <c r="BE239" s="69"/>
      <c r="BF239" s="69"/>
      <c r="BG239" s="69"/>
      <c r="BH239" s="69"/>
      <c r="BI239" s="69"/>
    </row>
    <row r="240" spans="2:61" x14ac:dyDescent="0.25">
      <c r="B240" s="69"/>
      <c r="K240" s="69"/>
      <c r="L240" s="69"/>
      <c r="M240" s="69"/>
      <c r="N240" s="69"/>
      <c r="O240" s="69"/>
      <c r="P240" s="69"/>
      <c r="Q240" s="69"/>
      <c r="R240" s="69"/>
      <c r="S240" s="69"/>
      <c r="T240" s="69"/>
      <c r="U240" s="69"/>
      <c r="V240" s="69"/>
      <c r="W240" s="69"/>
      <c r="X240" s="69"/>
      <c r="Y240" s="69"/>
      <c r="Z240" s="69"/>
      <c r="AA240" s="69"/>
      <c r="AB240" s="69"/>
      <c r="AC240" s="69"/>
      <c r="AD240" s="69"/>
      <c r="AE240" s="69"/>
      <c r="AF240" s="69"/>
      <c r="AG240" s="69"/>
      <c r="AH240" s="69"/>
      <c r="AI240" s="69"/>
      <c r="AJ240" s="69"/>
      <c r="AK240" s="69"/>
      <c r="AL240" s="69"/>
      <c r="AM240" s="69"/>
      <c r="AN240" s="69"/>
      <c r="AO240" s="69"/>
      <c r="AP240" s="69"/>
      <c r="AQ240" s="69"/>
      <c r="AR240" s="69"/>
      <c r="AS240" s="69"/>
      <c r="AT240" s="69"/>
      <c r="AU240" s="69"/>
      <c r="AV240" s="69"/>
      <c r="AW240" s="69"/>
      <c r="AX240" s="69"/>
      <c r="AY240" s="69"/>
      <c r="AZ240" s="69"/>
      <c r="BA240" s="69"/>
      <c r="BB240" s="69"/>
      <c r="BC240" s="69"/>
      <c r="BD240" s="69"/>
      <c r="BE240" s="69"/>
      <c r="BF240" s="69"/>
      <c r="BG240" s="69"/>
      <c r="BH240" s="69"/>
      <c r="BI240" s="69"/>
    </row>
    <row r="241" spans="2:61" x14ac:dyDescent="0.25">
      <c r="B241" s="69"/>
      <c r="K241" s="69"/>
      <c r="L241" s="69"/>
      <c r="M241" s="69"/>
      <c r="N241" s="69"/>
      <c r="O241" s="69"/>
      <c r="P241" s="69"/>
      <c r="Q241" s="69"/>
      <c r="R241" s="69"/>
      <c r="S241" s="69"/>
      <c r="T241" s="69"/>
      <c r="U241" s="69"/>
      <c r="V241" s="69"/>
      <c r="W241" s="69"/>
      <c r="X241" s="69"/>
      <c r="Y241" s="69"/>
      <c r="Z241" s="69"/>
      <c r="AA241" s="69"/>
      <c r="AB241" s="69"/>
      <c r="AC241" s="69"/>
      <c r="AD241" s="69"/>
      <c r="AE241" s="69"/>
      <c r="AF241" s="69"/>
      <c r="AG241" s="69"/>
      <c r="AH241" s="69"/>
      <c r="AI241" s="69"/>
      <c r="AJ241" s="69"/>
      <c r="AK241" s="69"/>
      <c r="AL241" s="69"/>
      <c r="AM241" s="69"/>
      <c r="AN241" s="69"/>
      <c r="AO241" s="69"/>
      <c r="AP241" s="69"/>
      <c r="AQ241" s="69"/>
      <c r="AR241" s="69"/>
      <c r="AS241" s="69"/>
      <c r="AT241" s="69"/>
      <c r="AU241" s="69"/>
      <c r="AV241" s="69"/>
      <c r="AW241" s="69"/>
      <c r="AX241" s="69"/>
      <c r="AY241" s="69"/>
      <c r="AZ241" s="69"/>
      <c r="BA241" s="69"/>
      <c r="BB241" s="69"/>
      <c r="BC241" s="69"/>
      <c r="BD241" s="69"/>
      <c r="BE241" s="69"/>
      <c r="BF241" s="69"/>
      <c r="BG241" s="69"/>
      <c r="BH241" s="69"/>
      <c r="BI241" s="69"/>
    </row>
    <row r="242" spans="2:61" x14ac:dyDescent="0.25">
      <c r="B242" s="69"/>
      <c r="K242" s="69"/>
      <c r="L242" s="69"/>
      <c r="M242" s="69"/>
      <c r="N242" s="69"/>
      <c r="O242" s="69"/>
      <c r="P242" s="69"/>
      <c r="Q242" s="69"/>
      <c r="R242" s="69"/>
      <c r="S242" s="69"/>
      <c r="T242" s="69"/>
      <c r="U242" s="69"/>
      <c r="V242" s="69"/>
      <c r="W242" s="69"/>
      <c r="X242" s="69"/>
      <c r="Y242" s="69"/>
      <c r="Z242" s="69"/>
      <c r="AA242" s="69"/>
      <c r="AB242" s="69"/>
      <c r="AC242" s="69"/>
      <c r="AD242" s="69"/>
      <c r="AE242" s="69"/>
      <c r="AF242" s="69"/>
      <c r="AG242" s="69"/>
      <c r="AH242" s="69"/>
      <c r="AI242" s="69"/>
      <c r="AJ242" s="69"/>
      <c r="AK242" s="69"/>
      <c r="AL242" s="69"/>
      <c r="AM242" s="69"/>
      <c r="AN242" s="69"/>
      <c r="AO242" s="69"/>
      <c r="AP242" s="69"/>
      <c r="AQ242" s="69"/>
      <c r="AR242" s="69"/>
      <c r="AS242" s="69"/>
      <c r="AT242" s="69"/>
      <c r="AU242" s="69"/>
      <c r="AV242" s="69"/>
      <c r="AW242" s="69"/>
      <c r="AX242" s="69"/>
      <c r="AY242" s="69"/>
      <c r="AZ242" s="69"/>
      <c r="BA242" s="69"/>
      <c r="BB242" s="69"/>
      <c r="BC242" s="69"/>
      <c r="BD242" s="69"/>
      <c r="BE242" s="69"/>
      <c r="BF242" s="69"/>
      <c r="BG242" s="69"/>
      <c r="BH242" s="69"/>
      <c r="BI242" s="69"/>
    </row>
    <row r="243" spans="2:61" x14ac:dyDescent="0.25">
      <c r="B243" s="69"/>
      <c r="K243" s="69"/>
      <c r="L243" s="69"/>
      <c r="M243" s="69"/>
      <c r="N243" s="69"/>
      <c r="O243" s="69"/>
      <c r="P243" s="69"/>
      <c r="Q243" s="69"/>
      <c r="R243" s="69"/>
      <c r="S243" s="69"/>
      <c r="T243" s="69"/>
      <c r="U243" s="69"/>
      <c r="V243" s="69"/>
      <c r="W243" s="69"/>
      <c r="X243" s="69"/>
      <c r="Y243" s="69"/>
      <c r="Z243" s="69"/>
      <c r="AA243" s="69"/>
      <c r="AB243" s="69"/>
      <c r="AC243" s="69"/>
      <c r="AD243" s="69"/>
      <c r="AE243" s="69"/>
      <c r="AF243" s="69"/>
      <c r="AG243" s="69"/>
      <c r="AH243" s="69"/>
      <c r="AI243" s="69"/>
      <c r="AJ243" s="69"/>
      <c r="AK243" s="69"/>
      <c r="AL243" s="69"/>
      <c r="AM243" s="69"/>
      <c r="AN243" s="69"/>
      <c r="AO243" s="69"/>
      <c r="AP243" s="69"/>
      <c r="AQ243" s="69"/>
      <c r="AR243" s="69"/>
      <c r="AS243" s="69"/>
      <c r="AT243" s="69"/>
      <c r="AU243" s="69"/>
      <c r="AV243" s="69"/>
      <c r="AW243" s="69"/>
      <c r="AX243" s="69"/>
      <c r="AY243" s="69"/>
      <c r="AZ243" s="69"/>
      <c r="BA243" s="69"/>
      <c r="BB243" s="69"/>
      <c r="BC243" s="69"/>
      <c r="BD243" s="69"/>
      <c r="BE243" s="69"/>
      <c r="BF243" s="69"/>
      <c r="BG243" s="69"/>
      <c r="BH243" s="69"/>
      <c r="BI243" s="69"/>
    </row>
    <row r="244" spans="2:61" x14ac:dyDescent="0.25">
      <c r="B244" s="69"/>
      <c r="K244" s="69"/>
      <c r="L244" s="69"/>
      <c r="M244" s="69"/>
      <c r="N244" s="69"/>
      <c r="O244" s="69"/>
      <c r="P244" s="69"/>
      <c r="Q244" s="69"/>
      <c r="R244" s="69"/>
      <c r="S244" s="69"/>
      <c r="T244" s="69"/>
      <c r="U244" s="69"/>
      <c r="V244" s="69"/>
      <c r="W244" s="69"/>
      <c r="X244" s="69"/>
      <c r="Y244" s="69"/>
      <c r="Z244" s="69"/>
      <c r="AA244" s="69"/>
      <c r="AB244" s="69"/>
      <c r="AC244" s="69"/>
      <c r="AD244" s="69"/>
      <c r="AE244" s="69"/>
      <c r="AF244" s="69"/>
      <c r="AG244" s="69"/>
      <c r="AH244" s="69"/>
      <c r="AI244" s="69"/>
      <c r="AJ244" s="69"/>
      <c r="AK244" s="69"/>
      <c r="AL244" s="69"/>
      <c r="AM244" s="69"/>
      <c r="AN244" s="69"/>
      <c r="AO244" s="69"/>
      <c r="AP244" s="69"/>
      <c r="AQ244" s="69"/>
      <c r="AR244" s="69"/>
      <c r="AS244" s="69"/>
      <c r="AT244" s="69"/>
      <c r="AU244" s="69"/>
      <c r="AV244" s="69"/>
      <c r="AW244" s="69"/>
      <c r="AX244" s="69"/>
      <c r="AY244" s="69"/>
      <c r="AZ244" s="69"/>
      <c r="BA244" s="69"/>
      <c r="BB244" s="69"/>
      <c r="BC244" s="69"/>
      <c r="BD244" s="69"/>
      <c r="BE244" s="69"/>
      <c r="BF244" s="69"/>
      <c r="BG244" s="69"/>
      <c r="BH244" s="69"/>
      <c r="BI244" s="69"/>
    </row>
    <row r="245" spans="2:61" x14ac:dyDescent="0.25">
      <c r="B245" s="69"/>
      <c r="K245" s="69"/>
      <c r="L245" s="69"/>
      <c r="M245" s="69"/>
      <c r="N245" s="69"/>
      <c r="O245" s="69"/>
      <c r="P245" s="69"/>
      <c r="Q245" s="69"/>
      <c r="R245" s="69"/>
      <c r="S245" s="69"/>
      <c r="T245" s="69"/>
      <c r="U245" s="69"/>
      <c r="V245" s="69"/>
      <c r="W245" s="69"/>
      <c r="X245" s="69"/>
      <c r="Y245" s="69"/>
      <c r="Z245" s="69"/>
      <c r="AA245" s="69"/>
      <c r="AB245" s="69"/>
      <c r="AC245" s="69"/>
      <c r="AD245" s="69"/>
      <c r="AE245" s="69"/>
      <c r="AF245" s="69"/>
      <c r="AG245" s="69"/>
      <c r="AH245" s="69"/>
      <c r="AI245" s="69"/>
      <c r="AJ245" s="69"/>
      <c r="AK245" s="69"/>
      <c r="AL245" s="69"/>
      <c r="AM245" s="69"/>
      <c r="AN245" s="69"/>
      <c r="AO245" s="69"/>
      <c r="AP245" s="69"/>
      <c r="AQ245" s="69"/>
      <c r="AR245" s="69"/>
      <c r="AS245" s="69"/>
      <c r="AT245" s="69"/>
      <c r="AU245" s="69"/>
      <c r="AV245" s="69"/>
      <c r="AW245" s="69"/>
      <c r="AX245" s="69"/>
      <c r="AY245" s="69"/>
      <c r="AZ245" s="69"/>
      <c r="BA245" s="69"/>
      <c r="BB245" s="69"/>
      <c r="BC245" s="69"/>
      <c r="BD245" s="69"/>
      <c r="BE245" s="69"/>
      <c r="BF245" s="69"/>
      <c r="BG245" s="69"/>
      <c r="BH245" s="69"/>
      <c r="BI245" s="69"/>
    </row>
    <row r="246" spans="2:61" x14ac:dyDescent="0.25">
      <c r="B246" s="69"/>
      <c r="K246" s="69"/>
      <c r="L246" s="69"/>
      <c r="M246" s="69"/>
      <c r="N246" s="69"/>
      <c r="O246" s="69"/>
      <c r="P246" s="69"/>
      <c r="Q246" s="69"/>
      <c r="R246" s="69"/>
      <c r="S246" s="69"/>
      <c r="T246" s="69"/>
      <c r="U246" s="69"/>
      <c r="V246" s="69"/>
      <c r="W246" s="69"/>
      <c r="X246" s="69"/>
      <c r="Y246" s="69"/>
      <c r="Z246" s="69"/>
      <c r="AA246" s="69"/>
      <c r="AB246" s="69"/>
      <c r="AC246" s="69"/>
      <c r="AD246" s="69"/>
      <c r="AE246" s="69"/>
      <c r="AF246" s="69"/>
      <c r="AG246" s="69"/>
      <c r="AH246" s="69"/>
      <c r="AI246" s="69"/>
      <c r="AJ246" s="69"/>
      <c r="AK246" s="69"/>
      <c r="AL246" s="69"/>
      <c r="AM246" s="69"/>
      <c r="AN246" s="69"/>
      <c r="AO246" s="69"/>
      <c r="AP246" s="69"/>
      <c r="AQ246" s="69"/>
      <c r="AR246" s="69"/>
      <c r="AS246" s="69"/>
      <c r="AT246" s="69"/>
      <c r="AU246" s="69"/>
      <c r="AV246" s="69"/>
      <c r="AW246" s="69"/>
      <c r="AX246" s="69"/>
      <c r="AY246" s="69"/>
      <c r="AZ246" s="69"/>
      <c r="BA246" s="69"/>
      <c r="BB246" s="69"/>
      <c r="BC246" s="69"/>
      <c r="BD246" s="69"/>
      <c r="BE246" s="69"/>
      <c r="BF246" s="69"/>
      <c r="BG246" s="69"/>
      <c r="BH246" s="69"/>
      <c r="BI246" s="69"/>
    </row>
    <row r="247" spans="2:61" x14ac:dyDescent="0.25">
      <c r="B247" s="69"/>
      <c r="K247" s="69"/>
      <c r="L247" s="69"/>
      <c r="M247" s="69"/>
      <c r="N247" s="69"/>
      <c r="O247" s="69"/>
      <c r="P247" s="69"/>
      <c r="Q247" s="69"/>
      <c r="R247" s="69"/>
      <c r="S247" s="69"/>
      <c r="T247" s="69"/>
      <c r="U247" s="69"/>
      <c r="V247" s="69"/>
      <c r="W247" s="69"/>
      <c r="X247" s="69"/>
      <c r="Y247" s="69"/>
      <c r="Z247" s="69"/>
      <c r="AA247" s="69"/>
      <c r="AB247" s="69"/>
      <c r="AC247" s="69"/>
      <c r="AD247" s="69"/>
      <c r="AE247" s="69"/>
      <c r="AF247" s="69"/>
      <c r="AG247" s="69"/>
      <c r="AH247" s="69"/>
      <c r="AI247" s="69"/>
      <c r="AJ247" s="69"/>
      <c r="AK247" s="69"/>
      <c r="AL247" s="69"/>
      <c r="AM247" s="69"/>
      <c r="AN247" s="69"/>
      <c r="AO247" s="69"/>
      <c r="AP247" s="69"/>
      <c r="AQ247" s="69"/>
      <c r="AR247" s="69"/>
      <c r="AS247" s="69"/>
      <c r="AT247" s="69"/>
      <c r="AU247" s="69"/>
      <c r="AV247" s="69"/>
      <c r="AW247" s="69"/>
      <c r="AX247" s="69"/>
      <c r="AY247" s="69"/>
      <c r="AZ247" s="69"/>
      <c r="BA247" s="69"/>
      <c r="BB247" s="69"/>
      <c r="BC247" s="69"/>
      <c r="BD247" s="69"/>
      <c r="BE247" s="69"/>
      <c r="BF247" s="69"/>
      <c r="BG247" s="69"/>
      <c r="BH247" s="69"/>
      <c r="BI247" s="69"/>
    </row>
    <row r="248" spans="2:61" x14ac:dyDescent="0.25">
      <c r="B248" s="69"/>
      <c r="K248" s="69"/>
      <c r="L248" s="69"/>
      <c r="M248" s="69"/>
      <c r="N248" s="69"/>
      <c r="O248" s="69"/>
      <c r="P248" s="69"/>
      <c r="Q248" s="69"/>
      <c r="R248" s="69"/>
      <c r="S248" s="69"/>
      <c r="T248" s="69"/>
      <c r="U248" s="69"/>
      <c r="V248" s="69"/>
      <c r="W248" s="69"/>
      <c r="X248" s="69"/>
      <c r="Y248" s="69"/>
      <c r="Z248" s="69"/>
      <c r="AA248" s="69"/>
      <c r="AB248" s="69"/>
      <c r="AC248" s="69"/>
      <c r="AD248" s="69"/>
      <c r="AE248" s="69"/>
      <c r="AF248" s="69"/>
      <c r="AG248" s="69"/>
      <c r="AH248" s="69"/>
      <c r="AI248" s="69"/>
      <c r="AJ248" s="69"/>
      <c r="AK248" s="69"/>
      <c r="AL248" s="69"/>
      <c r="AM248" s="69"/>
      <c r="AN248" s="69"/>
      <c r="AO248" s="69"/>
      <c r="AP248" s="69"/>
      <c r="AQ248" s="69"/>
      <c r="AR248" s="69"/>
      <c r="AS248" s="69"/>
      <c r="AT248" s="69"/>
      <c r="AU248" s="69"/>
      <c r="AV248" s="69"/>
      <c r="AW248" s="69"/>
      <c r="AX248" s="69"/>
      <c r="AY248" s="69"/>
      <c r="AZ248" s="69"/>
      <c r="BA248" s="69"/>
      <c r="BB248" s="69"/>
      <c r="BC248" s="69"/>
      <c r="BD248" s="69"/>
      <c r="BE248" s="69"/>
      <c r="BF248" s="69"/>
      <c r="BG248" s="69"/>
      <c r="BH248" s="69"/>
      <c r="BI248" s="69"/>
    </row>
    <row r="249" spans="2:61" x14ac:dyDescent="0.25">
      <c r="B249" s="69"/>
      <c r="K249" s="69"/>
      <c r="L249" s="69"/>
      <c r="M249" s="69"/>
      <c r="N249" s="69"/>
      <c r="O249" s="69"/>
      <c r="P249" s="69"/>
      <c r="Q249" s="69"/>
      <c r="R249" s="69"/>
      <c r="S249" s="69"/>
      <c r="T249" s="69"/>
      <c r="U249" s="69"/>
      <c r="V249" s="69"/>
      <c r="W249" s="69"/>
      <c r="X249" s="69"/>
      <c r="Y249" s="69"/>
      <c r="Z249" s="69"/>
      <c r="AA249" s="69"/>
      <c r="AB249" s="69"/>
      <c r="AC249" s="69"/>
      <c r="AD249" s="69"/>
      <c r="AE249" s="69"/>
      <c r="AF249" s="69"/>
      <c r="AG249" s="69"/>
      <c r="AH249" s="69"/>
      <c r="AI249" s="69"/>
      <c r="AJ249" s="69"/>
      <c r="AK249" s="69"/>
      <c r="AL249" s="69"/>
      <c r="AM249" s="69"/>
      <c r="AN249" s="69"/>
      <c r="AO249" s="69"/>
      <c r="AP249" s="69"/>
      <c r="AQ249" s="69"/>
      <c r="AR249" s="69"/>
      <c r="AS249" s="69"/>
      <c r="AT249" s="69"/>
      <c r="AU249" s="69"/>
      <c r="AV249" s="69"/>
      <c r="AW249" s="69"/>
      <c r="AX249" s="69"/>
      <c r="AY249" s="69"/>
      <c r="AZ249" s="69"/>
      <c r="BA249" s="69"/>
      <c r="BB249" s="69"/>
      <c r="BC249" s="69"/>
      <c r="BD249" s="69"/>
      <c r="BE249" s="69"/>
      <c r="BF249" s="69"/>
      <c r="BG249" s="69"/>
      <c r="BH249" s="69"/>
      <c r="BI249" s="69"/>
    </row>
    <row r="250" spans="2:61" x14ac:dyDescent="0.25">
      <c r="B250" s="69"/>
      <c r="K250" s="69"/>
      <c r="L250" s="69"/>
      <c r="M250" s="69"/>
      <c r="N250" s="69"/>
      <c r="O250" s="69"/>
      <c r="P250" s="69"/>
      <c r="Q250" s="69"/>
      <c r="R250" s="69"/>
      <c r="S250" s="69"/>
      <c r="T250" s="69"/>
      <c r="U250" s="69"/>
      <c r="V250" s="69"/>
      <c r="W250" s="69"/>
      <c r="X250" s="69"/>
      <c r="Y250" s="69"/>
      <c r="Z250" s="69"/>
      <c r="AA250" s="69"/>
      <c r="AB250" s="69"/>
      <c r="AC250" s="69"/>
      <c r="AD250" s="69"/>
      <c r="AE250" s="69"/>
      <c r="AF250" s="69"/>
      <c r="AG250" s="69"/>
      <c r="AH250" s="69"/>
      <c r="AI250" s="69"/>
      <c r="AJ250" s="69"/>
      <c r="AK250" s="69"/>
      <c r="AL250" s="69"/>
      <c r="AM250" s="69"/>
      <c r="AN250" s="69"/>
      <c r="AO250" s="69"/>
      <c r="AP250" s="69"/>
      <c r="AQ250" s="69"/>
      <c r="AR250" s="69"/>
      <c r="AS250" s="69"/>
      <c r="AT250" s="69"/>
      <c r="AU250" s="69"/>
      <c r="AV250" s="69"/>
      <c r="AW250" s="69"/>
      <c r="AX250" s="69"/>
      <c r="AY250" s="69"/>
      <c r="AZ250" s="69"/>
      <c r="BA250" s="69"/>
      <c r="BB250" s="69"/>
      <c r="BC250" s="69"/>
      <c r="BD250" s="69"/>
      <c r="BE250" s="69"/>
      <c r="BF250" s="69"/>
      <c r="BG250" s="69"/>
      <c r="BH250" s="69"/>
      <c r="BI250" s="69"/>
    </row>
    <row r="251" spans="2:61" x14ac:dyDescent="0.25">
      <c r="B251" s="69"/>
    </row>
    <row r="252" spans="2:61" x14ac:dyDescent="0.25">
      <c r="B252" s="69"/>
    </row>
    <row r="253" spans="2:61" x14ac:dyDescent="0.25">
      <c r="B253" s="69"/>
    </row>
    <row r="254" spans="2:61" x14ac:dyDescent="0.25">
      <c r="B254" s="69"/>
    </row>
  </sheetData>
  <mergeCells count="24">
    <mergeCell ref="C2:J5"/>
    <mergeCell ref="K2:AN5"/>
    <mergeCell ref="AO2:AU2"/>
    <mergeCell ref="AO3:AU3"/>
    <mergeCell ref="AO4:AU4"/>
    <mergeCell ref="AO5:AU5"/>
    <mergeCell ref="AI62:AN67"/>
    <mergeCell ref="AP22:AU31"/>
    <mergeCell ref="F22:J31"/>
    <mergeCell ref="AP12:AU21"/>
    <mergeCell ref="C8:J10"/>
    <mergeCell ref="K8:AN10"/>
    <mergeCell ref="C12:E61"/>
    <mergeCell ref="F12:J21"/>
    <mergeCell ref="F52:J61"/>
    <mergeCell ref="AP42:AU51"/>
    <mergeCell ref="F42:J51"/>
    <mergeCell ref="AP32:AU41"/>
    <mergeCell ref="F32:J41"/>
    <mergeCell ref="A8:B8"/>
    <mergeCell ref="K62:P67"/>
    <mergeCell ref="Q62:V67"/>
    <mergeCell ref="W62:AB67"/>
    <mergeCell ref="AC62:AH67"/>
  </mergeCells>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3516A3-BFC2-416A-8CEF-76212CC8DDB3}">
  <sheetPr>
    <tabColor rgb="FF26783C"/>
    <pageSetUpPr fitToPage="1"/>
  </sheetPr>
  <dimension ref="A1:F25"/>
  <sheetViews>
    <sheetView workbookViewId="0">
      <selection activeCell="B8" sqref="B8"/>
    </sheetView>
  </sheetViews>
  <sheetFormatPr baseColWidth="10" defaultColWidth="11.42578125" defaultRowHeight="15" x14ac:dyDescent="0.25"/>
  <cols>
    <col min="1" max="1" width="10.28515625" style="119" customWidth="1"/>
    <col min="2" max="2" width="32.42578125" style="119" customWidth="1"/>
    <col min="3" max="3" width="77" style="119" customWidth="1"/>
    <col min="4" max="4" width="21" style="119" customWidth="1"/>
    <col min="5" max="5" width="23.85546875" style="119" customWidth="1"/>
    <col min="6" max="16384" width="11.42578125" style="119"/>
  </cols>
  <sheetData>
    <row r="1" spans="1:6" ht="7.9" customHeight="1" thickBot="1" x14ac:dyDescent="0.3"/>
    <row r="2" spans="1:6" ht="15.75" customHeight="1" x14ac:dyDescent="0.25">
      <c r="B2" s="554" t="s">
        <v>8</v>
      </c>
      <c r="C2" s="557" t="s">
        <v>1</v>
      </c>
      <c r="D2" s="558"/>
      <c r="E2" s="120" t="s">
        <v>2</v>
      </c>
      <c r="F2" s="121"/>
    </row>
    <row r="3" spans="1:6" ht="15.75" customHeight="1" x14ac:dyDescent="0.25">
      <c r="B3" s="555"/>
      <c r="C3" s="256"/>
      <c r="D3" s="258"/>
      <c r="E3" s="120" t="s">
        <v>4</v>
      </c>
      <c r="F3" s="121"/>
    </row>
    <row r="4" spans="1:6" ht="16.5" customHeight="1" x14ac:dyDescent="0.25">
      <c r="B4" s="555"/>
      <c r="C4" s="256"/>
      <c r="D4" s="258"/>
      <c r="E4" s="120" t="s">
        <v>5</v>
      </c>
      <c r="F4" s="121"/>
    </row>
    <row r="5" spans="1:6" ht="15" customHeight="1" thickBot="1" x14ac:dyDescent="0.3">
      <c r="B5" s="556"/>
      <c r="C5" s="559"/>
      <c r="D5" s="560"/>
      <c r="E5" s="120" t="s">
        <v>6</v>
      </c>
      <c r="F5" s="121"/>
    </row>
    <row r="7" spans="1:6" x14ac:dyDescent="0.25">
      <c r="A7" s="561" t="s">
        <v>11</v>
      </c>
      <c r="B7" s="138" t="s">
        <v>294</v>
      </c>
      <c r="C7" s="139" t="s">
        <v>295</v>
      </c>
      <c r="D7" s="139" t="s">
        <v>296</v>
      </c>
      <c r="E7" s="139" t="s">
        <v>297</v>
      </c>
    </row>
    <row r="8" spans="1:6" ht="28.5" x14ac:dyDescent="0.25">
      <c r="A8" s="561"/>
      <c r="B8" s="122">
        <v>45747</v>
      </c>
      <c r="C8" s="123" t="s">
        <v>298</v>
      </c>
      <c r="D8" s="124" t="s">
        <v>299</v>
      </c>
      <c r="E8" s="124" t="s">
        <v>300</v>
      </c>
    </row>
    <row r="9" spans="1:6" x14ac:dyDescent="0.25">
      <c r="A9" s="561"/>
      <c r="B9" s="122"/>
      <c r="C9" s="123"/>
      <c r="D9" s="124"/>
      <c r="E9" s="124"/>
    </row>
    <row r="10" spans="1:6" x14ac:dyDescent="0.25">
      <c r="A10" s="561"/>
      <c r="B10" s="122"/>
      <c r="C10" s="123"/>
      <c r="D10" s="124"/>
      <c r="E10" s="124"/>
    </row>
    <row r="11" spans="1:6" x14ac:dyDescent="0.25">
      <c r="A11" s="561"/>
      <c r="B11" s="122"/>
      <c r="C11" s="123"/>
      <c r="D11" s="124"/>
      <c r="E11" s="124"/>
    </row>
    <row r="12" spans="1:6" x14ac:dyDescent="0.25">
      <c r="A12" s="561"/>
      <c r="B12" s="122"/>
      <c r="C12" s="123"/>
      <c r="D12" s="124"/>
      <c r="E12" s="124"/>
    </row>
    <row r="13" spans="1:6" x14ac:dyDescent="0.25">
      <c r="A13" s="140"/>
      <c r="B13" s="122"/>
      <c r="C13" s="123"/>
      <c r="D13" s="124"/>
      <c r="E13" s="124"/>
    </row>
    <row r="14" spans="1:6" x14ac:dyDescent="0.25">
      <c r="A14" s="140"/>
      <c r="B14" s="122"/>
      <c r="C14" s="123"/>
      <c r="D14" s="124"/>
      <c r="E14" s="124"/>
    </row>
    <row r="15" spans="1:6" x14ac:dyDescent="0.25">
      <c r="A15" s="140"/>
      <c r="B15" s="122"/>
      <c r="C15" s="123"/>
      <c r="D15" s="124"/>
      <c r="E15" s="124"/>
    </row>
    <row r="16" spans="1:6" x14ac:dyDescent="0.25">
      <c r="A16" s="140"/>
      <c r="B16" s="122"/>
      <c r="C16" s="123"/>
      <c r="D16" s="124"/>
      <c r="E16" s="124"/>
    </row>
    <row r="17" spans="1:5" x14ac:dyDescent="0.25">
      <c r="A17" s="140"/>
      <c r="B17" s="122"/>
      <c r="C17" s="123"/>
      <c r="D17" s="124"/>
      <c r="E17" s="124"/>
    </row>
    <row r="18" spans="1:5" x14ac:dyDescent="0.25">
      <c r="A18" s="140"/>
      <c r="B18" s="122"/>
      <c r="C18" s="123"/>
      <c r="D18" s="124"/>
      <c r="E18" s="124"/>
    </row>
    <row r="19" spans="1:5" x14ac:dyDescent="0.25">
      <c r="B19" s="122"/>
      <c r="C19" s="125"/>
      <c r="D19" s="124"/>
      <c r="E19" s="124"/>
    </row>
    <row r="20" spans="1:5" x14ac:dyDescent="0.25">
      <c r="B20" s="122"/>
      <c r="C20" s="123"/>
      <c r="D20" s="124"/>
      <c r="E20" s="124"/>
    </row>
    <row r="25" spans="1:5" x14ac:dyDescent="0.25">
      <c r="C25" s="126"/>
    </row>
  </sheetData>
  <mergeCells count="3">
    <mergeCell ref="B2:B5"/>
    <mergeCell ref="C2:D5"/>
    <mergeCell ref="A7:A12"/>
  </mergeCells>
  <pageMargins left="0.7" right="0.7" top="0.75" bottom="0.75" header="0.3" footer="0.3"/>
  <pageSetup scale="68"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20</vt:i4>
      </vt:variant>
      <vt:variant>
        <vt:lpstr>Rangos con nombre</vt:lpstr>
      </vt:variant>
      <vt:variant>
        <vt:i4>3</vt:i4>
      </vt:variant>
    </vt:vector>
  </HeadingPairs>
  <TitlesOfParts>
    <vt:vector size="23" baseType="lpstr">
      <vt:lpstr>PORTADA </vt:lpstr>
      <vt:lpstr>CRITERIOS R CORRUPCION</vt:lpstr>
      <vt:lpstr>Mapa final</vt:lpstr>
      <vt:lpstr>Hoja2</vt:lpstr>
      <vt:lpstr>Apayo Visual </vt:lpstr>
      <vt:lpstr>eliminar</vt:lpstr>
      <vt:lpstr>Matriz Calor Inherente</vt:lpstr>
      <vt:lpstr>Matriz Calor Residual</vt:lpstr>
      <vt:lpstr>CAMBIOS REGISTRO</vt:lpstr>
      <vt:lpstr>SGI</vt:lpstr>
      <vt:lpstr>Intructivo</vt:lpstr>
      <vt:lpstr>CONTROL DE CAMBIOS REGISTRO </vt:lpstr>
      <vt:lpstr>Listas</vt:lpstr>
      <vt:lpstr>Hoja3</vt:lpstr>
      <vt:lpstr>Control de Cambios FORMATO </vt:lpstr>
      <vt:lpstr>Tabla probabilidad</vt:lpstr>
      <vt:lpstr>Tabla Impacto</vt:lpstr>
      <vt:lpstr>Tabla Valoración controles</vt:lpstr>
      <vt:lpstr>Opciones Tratamiento</vt:lpstr>
      <vt:lpstr>Hoja1</vt:lpstr>
      <vt:lpstr>'CAMBIOS REGISTRO'!Área_de_impresión</vt:lpstr>
      <vt:lpstr>'Control de Cambios FORMATO '!Área_de_impresión</vt:lpstr>
      <vt:lpstr>'CAMBIOS REGISTRO'!OLE_LINK2</vt:lpstr>
    </vt:vector>
  </TitlesOfParts>
  <Manager/>
  <Company>Hewlett-Packard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ANAY PINTO VALENCIA-Analista de procesos</dc:creator>
  <cp:keywords/>
  <dc:description/>
  <cp:lastModifiedBy>PLAN DE</cp:lastModifiedBy>
  <cp:revision/>
  <dcterms:created xsi:type="dcterms:W3CDTF">2020-03-24T23:12:47Z</dcterms:created>
  <dcterms:modified xsi:type="dcterms:W3CDTF">2025-09-29T09:24:03Z</dcterms:modified>
  <cp:category/>
  <cp:contentStatus/>
</cp:coreProperties>
</file>