
<file path=[Content_Types].xml><?xml version="1.0" encoding="utf-8"?>
<Types xmlns="http://schemas.openxmlformats.org/package/2006/content-types">
  <Default Extension="png" ContentType="image/png"/>
  <Default Extension="svg" ContentType="image/svg+xml"/>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hidePivotFieldList="1" defaultThemeVersion="124226"/>
  <mc:AlternateContent xmlns:mc="http://schemas.openxmlformats.org/markup-compatibility/2006">
    <mc:Choice Requires="x15">
      <x15ac:absPath xmlns:x15ac="http://schemas.microsoft.com/office/spreadsheetml/2010/11/ac" url="H:\CONTRATOS\ETITC\2025\Riesgos 2025\"/>
    </mc:Choice>
  </mc:AlternateContent>
  <xr:revisionPtr revIDLastSave="0" documentId="13_ncr:1_{800BC90D-CBEF-47D9-AF2E-E07D4ABB52C8}" xr6:coauthVersionLast="36" xr6:coauthVersionMax="36" xr10:uidLastSave="{00000000-0000-0000-0000-000000000000}"/>
  <bookViews>
    <workbookView showSheetTabs="0" xWindow="0" yWindow="0" windowWidth="3390" windowHeight="5385" tabRatio="882" xr2:uid="{00000000-000D-0000-FFFF-FFFF00000000}"/>
  </bookViews>
  <sheets>
    <sheet name="PORTADA " sheetId="22" r:id="rId1"/>
    <sheet name="CRITERIOS R CORRUPCION" sheetId="27" r:id="rId2"/>
    <sheet name="Mapa final" sheetId="1" r:id="rId3"/>
    <sheet name="Hoja2" sheetId="28" r:id="rId4"/>
    <sheet name="Apayo Visual " sheetId="31" r:id="rId5"/>
    <sheet name="eliminar" sheetId="30" r:id="rId6"/>
    <sheet name="Matriz Calor Inherente" sheetId="18" r:id="rId7"/>
    <sheet name="Matriz Calor Residual" sheetId="19" r:id="rId8"/>
    <sheet name="CAMBIOS REGISTRO" sheetId="25" r:id="rId9"/>
    <sheet name="SGI" sheetId="24" r:id="rId10"/>
    <sheet name="Intructivo" sheetId="20" r:id="rId11"/>
    <sheet name="CONTROL DE CAMBIOS REGISTRO " sheetId="23" r:id="rId12"/>
    <sheet name="Listas" sheetId="21" r:id="rId13"/>
    <sheet name="Hoja3" sheetId="29" r:id="rId14"/>
    <sheet name="Control de Cambios FORMATO " sheetId="26" r:id="rId15"/>
    <sheet name="Tabla probabilidad" sheetId="12" r:id="rId16"/>
    <sheet name="Tabla Impacto" sheetId="13" r:id="rId17"/>
    <sheet name="Tabla Valoración controles" sheetId="15" r:id="rId18"/>
    <sheet name="Opciones Tratamiento" sheetId="16" r:id="rId19"/>
    <sheet name="Hoja1" sheetId="11" r:id="rId20"/>
  </sheets>
  <externalReferences>
    <externalReference r:id="rId21"/>
    <externalReference r:id="rId22"/>
    <externalReference r:id="rId23"/>
  </externalReferences>
  <definedNames>
    <definedName name="A_Obj1" localSheetId="8">OFFSET(#REF!,0,0,COUNTA(#REF!)-1,1)</definedName>
    <definedName name="A_Obj1" localSheetId="14">OFFSET(#REF!,0,0,COUNTA(#REF!)-1,1)</definedName>
    <definedName name="A_Obj1">OFFSET(#REF!,0,0,COUNTA(#REF!)-1,1)</definedName>
    <definedName name="A_Obj2" localSheetId="8">OFFSET(#REF!,0,0,COUNTA(#REF!)-1,1)</definedName>
    <definedName name="A_Obj2" localSheetId="14">OFFSET(#REF!,0,0,COUNTA(#REF!)-1,1)</definedName>
    <definedName name="A_Obj2">OFFSET(#REF!,0,0,COUNTA(#REF!)-1,1)</definedName>
    <definedName name="A_Obj3" localSheetId="8">OFFSET(#REF!,0,0,COUNTA(#REF!)-1,1)</definedName>
    <definedName name="A_Obj3" localSheetId="14">OFFSET(#REF!,0,0,COUNTA(#REF!)-1,1)</definedName>
    <definedName name="A_Obj3">OFFSET(#REF!,0,0,COUNTA(#REF!)-1,1)</definedName>
    <definedName name="A_Obj4" localSheetId="8">OFFSET(#REF!,0,0,COUNTA(#REF!)-1,1)</definedName>
    <definedName name="A_Obj4" localSheetId="14">OFFSET(#REF!,0,0,COUNTA(#REF!)-1,1)</definedName>
    <definedName name="A_Obj4">OFFSET(#REF!,0,0,COUNTA(#REF!)-1,1)</definedName>
    <definedName name="Acc_1" localSheetId="8">#REF!</definedName>
    <definedName name="Acc_1" localSheetId="14">#REF!</definedName>
    <definedName name="Acc_1">#REF!</definedName>
    <definedName name="Acc_2" localSheetId="8">#REF!</definedName>
    <definedName name="Acc_2" localSheetId="14">#REF!</definedName>
    <definedName name="Acc_2">#REF!</definedName>
    <definedName name="Acc_3" localSheetId="8">#REF!</definedName>
    <definedName name="Acc_3" localSheetId="14">#REF!</definedName>
    <definedName name="Acc_3">#REF!</definedName>
    <definedName name="Acc_4" localSheetId="8">#REF!</definedName>
    <definedName name="Acc_4" localSheetId="14">#REF!</definedName>
    <definedName name="Acc_4">#REF!</definedName>
    <definedName name="Acc_5" localSheetId="8">#REF!</definedName>
    <definedName name="Acc_5" localSheetId="14">#REF!</definedName>
    <definedName name="Acc_5">#REF!</definedName>
    <definedName name="Acc_6" localSheetId="8">#REF!</definedName>
    <definedName name="Acc_6" localSheetId="14">#REF!</definedName>
    <definedName name="Acc_6">#REF!</definedName>
    <definedName name="Acc_7" localSheetId="8">#REF!</definedName>
    <definedName name="Acc_7" localSheetId="14">#REF!</definedName>
    <definedName name="Acc_7">#REF!</definedName>
    <definedName name="Acc_8" localSheetId="8">#REF!</definedName>
    <definedName name="Acc_8" localSheetId="14">#REF!</definedName>
    <definedName name="Acc_8">#REF!</definedName>
    <definedName name="Acc_9" localSheetId="8">#REF!</definedName>
    <definedName name="Acc_9" localSheetId="14">#REF!</definedName>
    <definedName name="Acc_9">#REF!</definedName>
    <definedName name="_xlnm.Print_Area" localSheetId="8">'CAMBIOS REGISTRO'!$A$1:$E$23</definedName>
    <definedName name="_xlnm.Print_Area" localSheetId="14">'Control de Cambios FORMATO '!$A$1:$L$26</definedName>
    <definedName name="Causafactor3">'[1]Explicación de los campos'!$B$2:$B$9</definedName>
    <definedName name="ControlTipo">[1]Hoja2!$AI$3:$AI$6</definedName>
    <definedName name="Departamentos" localSheetId="8">#REF!</definedName>
    <definedName name="Departamentos" localSheetId="14">#REF!</definedName>
    <definedName name="Departamentos">#REF!</definedName>
    <definedName name="Fuentes" localSheetId="8">#REF!</definedName>
    <definedName name="Fuentes" localSheetId="14">#REF!</definedName>
    <definedName name="Fuentes">#REF!</definedName>
    <definedName name="Indicadores" localSheetId="8">#REF!</definedName>
    <definedName name="Indicadores" localSheetId="14">#REF!</definedName>
    <definedName name="Indicadores">#REF!</definedName>
    <definedName name="No_aplica" localSheetId="14">#REF!</definedName>
    <definedName name="No_aplica">#REF!</definedName>
    <definedName name="Objetivos" localSheetId="8">OFFSET(#REF!,0,0,COUNTA(#REF!)-1,1)</definedName>
    <definedName name="Objetivos" localSheetId="14">OFFSET(#REF!,0,0,COUNTA(#REF!)-1,1)</definedName>
    <definedName name="Objetivos">OFFSET(#REF!,0,0,COUNTA(#REF!)-1,1)</definedName>
    <definedName name="OLE_LINK2" localSheetId="8">'CAMBIOS REGISTRO'!$A$1</definedName>
    <definedName name="Posibilidad">[1]Hoja2!$H$3:$H$7</definedName>
    <definedName name="RiesgoClase3">'[1]Explicación de los campos'!$G$2:$G$8</definedName>
    <definedName name="SiNo">[1]Hoja2!$AK$3:$AK$4</definedName>
  </definedNames>
  <calcPr calcId="191029"/>
  <pivotCaches>
    <pivotCache cacheId="60" r:id="rId24"/>
  </pivotCaches>
</workbook>
</file>

<file path=xl/calcChain.xml><?xml version="1.0" encoding="utf-8"?>
<calcChain xmlns="http://schemas.openxmlformats.org/spreadsheetml/2006/main">
  <c r="L41" i="19" l="1"/>
  <c r="AM17" i="1"/>
  <c r="AL17" i="1" s="1"/>
  <c r="AA17" i="1"/>
  <c r="AI23" i="1" l="1"/>
  <c r="AI22" i="1"/>
  <c r="AI21" i="1"/>
  <c r="AI20" i="1"/>
  <c r="AI19" i="1"/>
  <c r="AA16" i="1" l="1"/>
  <c r="AD16" i="1"/>
  <c r="Q18" i="1"/>
  <c r="R18" i="1" s="1"/>
  <c r="AI18" i="1" s="1"/>
  <c r="AA18" i="1"/>
  <c r="AD18" i="1"/>
  <c r="Q19" i="1"/>
  <c r="R19" i="1" s="1"/>
  <c r="AA19" i="1"/>
  <c r="AM19" i="1" s="1"/>
  <c r="AL19" i="1" s="1"/>
  <c r="AD19" i="1"/>
  <c r="Q20" i="1"/>
  <c r="R20" i="1" s="1"/>
  <c r="AA20" i="1"/>
  <c r="AJ20" i="1" s="1"/>
  <c r="AD20" i="1"/>
  <c r="Q21" i="1"/>
  <c r="R21" i="1" s="1"/>
  <c r="AA21" i="1"/>
  <c r="AD21" i="1"/>
  <c r="Q22" i="1"/>
  <c r="R22" i="1" s="1"/>
  <c r="AA22" i="1"/>
  <c r="AD22" i="1"/>
  <c r="Q23" i="1"/>
  <c r="AA23" i="1"/>
  <c r="AM23" i="1" s="1"/>
  <c r="AL23" i="1" s="1"/>
  <c r="AD23" i="1"/>
  <c r="AD15" i="1"/>
  <c r="AA15" i="1"/>
  <c r="Q15" i="1"/>
  <c r="AI15" i="1" l="1"/>
  <c r="AJ22" i="1"/>
  <c r="AK22" i="1"/>
  <c r="AM22" i="1"/>
  <c r="AL22" i="1" s="1"/>
  <c r="AM20" i="1"/>
  <c r="AL20" i="1" s="1"/>
  <c r="AN20" i="1" s="1"/>
  <c r="AJ21" i="1"/>
  <c r="AK21" i="1"/>
  <c r="AM21" i="1"/>
  <c r="AL21" i="1" s="1"/>
  <c r="AK20" i="1"/>
  <c r="AM16" i="1"/>
  <c r="AL16" i="1" s="1"/>
  <c r="R23" i="1"/>
  <c r="R15" i="1"/>
  <c r="AN61" i="19"/>
  <c r="AM61" i="19"/>
  <c r="AL61" i="19"/>
  <c r="AK61" i="19"/>
  <c r="AJ61" i="19"/>
  <c r="AI61" i="19"/>
  <c r="AH61" i="19"/>
  <c r="AG61" i="19"/>
  <c r="AF61" i="19"/>
  <c r="AE61" i="19"/>
  <c r="AD61" i="19"/>
  <c r="AC61" i="19"/>
  <c r="AB61" i="19"/>
  <c r="AA61" i="19"/>
  <c r="Z61" i="19"/>
  <c r="Y61" i="19"/>
  <c r="X61" i="19"/>
  <c r="W61" i="19"/>
  <c r="V61" i="19"/>
  <c r="U61" i="19"/>
  <c r="T61" i="19"/>
  <c r="S61" i="19"/>
  <c r="R61" i="19"/>
  <c r="Q61" i="19"/>
  <c r="P61" i="19"/>
  <c r="O61" i="19"/>
  <c r="N61" i="19"/>
  <c r="M61" i="19"/>
  <c r="L61" i="19"/>
  <c r="K61" i="19"/>
  <c r="AN60" i="19"/>
  <c r="AM60" i="19"/>
  <c r="AL60" i="19"/>
  <c r="AK60" i="19"/>
  <c r="AJ60" i="19"/>
  <c r="AI60" i="19"/>
  <c r="AH60" i="19"/>
  <c r="AG60" i="19"/>
  <c r="AF60" i="19"/>
  <c r="AE60" i="19"/>
  <c r="AD60" i="19"/>
  <c r="AC60" i="19"/>
  <c r="AB60" i="19"/>
  <c r="AA60" i="19"/>
  <c r="Z60" i="19"/>
  <c r="Y60" i="19"/>
  <c r="X60" i="19"/>
  <c r="W60" i="19"/>
  <c r="V60" i="19"/>
  <c r="U60" i="19"/>
  <c r="T60" i="19"/>
  <c r="S60" i="19"/>
  <c r="R60" i="19"/>
  <c r="Q60" i="19"/>
  <c r="P60" i="19"/>
  <c r="O60" i="19"/>
  <c r="N60" i="19"/>
  <c r="M60" i="19"/>
  <c r="L60" i="19"/>
  <c r="K60" i="19"/>
  <c r="AN59" i="19"/>
  <c r="AM59" i="19"/>
  <c r="AL59" i="19"/>
  <c r="AK59" i="19"/>
  <c r="AJ59" i="19"/>
  <c r="AI59" i="19"/>
  <c r="AH59" i="19"/>
  <c r="AG59" i="19"/>
  <c r="AF59" i="19"/>
  <c r="AE59" i="19"/>
  <c r="AD59" i="19"/>
  <c r="AC59" i="19"/>
  <c r="AB59" i="19"/>
  <c r="AA59" i="19"/>
  <c r="Z59" i="19"/>
  <c r="Y59" i="19"/>
  <c r="X59" i="19"/>
  <c r="W59" i="19"/>
  <c r="V59" i="19"/>
  <c r="U59" i="19"/>
  <c r="T59" i="19"/>
  <c r="S59" i="19"/>
  <c r="R59" i="19"/>
  <c r="Q59" i="19"/>
  <c r="P59" i="19"/>
  <c r="O59" i="19"/>
  <c r="N59" i="19"/>
  <c r="M59" i="19"/>
  <c r="L59" i="19"/>
  <c r="K59" i="19"/>
  <c r="AN58" i="19"/>
  <c r="AM58" i="19"/>
  <c r="AL58" i="19"/>
  <c r="AK58" i="19"/>
  <c r="AJ58" i="19"/>
  <c r="AI58" i="19"/>
  <c r="AH58" i="19"/>
  <c r="AG58" i="19"/>
  <c r="AF58" i="19"/>
  <c r="AE58" i="19"/>
  <c r="AD58" i="19"/>
  <c r="AC58" i="19"/>
  <c r="AB58" i="19"/>
  <c r="AA58" i="19"/>
  <c r="Z58" i="19"/>
  <c r="Y58" i="19"/>
  <c r="X58" i="19"/>
  <c r="W58" i="19"/>
  <c r="V58" i="19"/>
  <c r="U58" i="19"/>
  <c r="T58" i="19"/>
  <c r="S58" i="19"/>
  <c r="R58" i="19"/>
  <c r="Q58" i="19"/>
  <c r="P58" i="19"/>
  <c r="O58" i="19"/>
  <c r="N58" i="19"/>
  <c r="M58" i="19"/>
  <c r="L58" i="19"/>
  <c r="K58" i="19"/>
  <c r="AN57" i="19"/>
  <c r="AM57" i="19"/>
  <c r="AL57" i="19"/>
  <c r="AK57" i="19"/>
  <c r="AJ57" i="19"/>
  <c r="AI57" i="19"/>
  <c r="AH57" i="19"/>
  <c r="AG57" i="19"/>
  <c r="AF57" i="19"/>
  <c r="AE57" i="19"/>
  <c r="AD57" i="19"/>
  <c r="AC57" i="19"/>
  <c r="AB57" i="19"/>
  <c r="AA57" i="19"/>
  <c r="Z57" i="19"/>
  <c r="Y57" i="19"/>
  <c r="X57" i="19"/>
  <c r="W57" i="19"/>
  <c r="V57" i="19"/>
  <c r="U57" i="19"/>
  <c r="T57" i="19"/>
  <c r="S57" i="19"/>
  <c r="R57" i="19"/>
  <c r="Q57" i="19"/>
  <c r="P57" i="19"/>
  <c r="O57" i="19"/>
  <c r="N57" i="19"/>
  <c r="M57" i="19"/>
  <c r="L57" i="19"/>
  <c r="K57" i="19"/>
  <c r="AN56" i="19"/>
  <c r="AM56" i="19"/>
  <c r="AL56" i="19"/>
  <c r="AK56" i="19"/>
  <c r="AJ56" i="19"/>
  <c r="AI56" i="19"/>
  <c r="AH56" i="19"/>
  <c r="AG56" i="19"/>
  <c r="AF56" i="19"/>
  <c r="AE56" i="19"/>
  <c r="AD56" i="19"/>
  <c r="AC56" i="19"/>
  <c r="AB56" i="19"/>
  <c r="AA56" i="19"/>
  <c r="Z56" i="19"/>
  <c r="Y56" i="19"/>
  <c r="X56" i="19"/>
  <c r="W56" i="19"/>
  <c r="V56" i="19"/>
  <c r="U56" i="19"/>
  <c r="T56" i="19"/>
  <c r="S56" i="19"/>
  <c r="R56" i="19"/>
  <c r="Q56" i="19"/>
  <c r="P56" i="19"/>
  <c r="O56" i="19"/>
  <c r="N56" i="19"/>
  <c r="M56" i="19"/>
  <c r="L56" i="19"/>
  <c r="K56" i="19"/>
  <c r="AN55" i="19"/>
  <c r="AM55" i="19"/>
  <c r="AL55" i="19"/>
  <c r="AK55" i="19"/>
  <c r="AJ55" i="19"/>
  <c r="AI55" i="19"/>
  <c r="AH55" i="19"/>
  <c r="AG55" i="19"/>
  <c r="AF55" i="19"/>
  <c r="AE55" i="19"/>
  <c r="AD55" i="19"/>
  <c r="AC55" i="19"/>
  <c r="AB55" i="19"/>
  <c r="AA55" i="19"/>
  <c r="Z55" i="19"/>
  <c r="Y55" i="19"/>
  <c r="X55" i="19"/>
  <c r="W55" i="19"/>
  <c r="V55" i="19"/>
  <c r="U55" i="19"/>
  <c r="T55" i="19"/>
  <c r="S55" i="19"/>
  <c r="R55" i="19"/>
  <c r="Q55" i="19"/>
  <c r="P55" i="19"/>
  <c r="O55" i="19"/>
  <c r="N55" i="19"/>
  <c r="M55" i="19"/>
  <c r="L55" i="19"/>
  <c r="K55" i="19"/>
  <c r="AN54" i="19"/>
  <c r="AM54" i="19"/>
  <c r="AL54" i="19"/>
  <c r="AK54" i="19"/>
  <c r="AJ54" i="19"/>
  <c r="AI54" i="19"/>
  <c r="AH54" i="19"/>
  <c r="AG54" i="19"/>
  <c r="AF54" i="19"/>
  <c r="AE54" i="19"/>
  <c r="AD54" i="19"/>
  <c r="AC54" i="19"/>
  <c r="AB54" i="19"/>
  <c r="AA54" i="19"/>
  <c r="Z54" i="19"/>
  <c r="Y54" i="19"/>
  <c r="X54" i="19"/>
  <c r="W54" i="19"/>
  <c r="V54" i="19"/>
  <c r="U54" i="19"/>
  <c r="T54" i="19"/>
  <c r="S54" i="19"/>
  <c r="R54" i="19"/>
  <c r="Q54" i="19"/>
  <c r="P54" i="19"/>
  <c r="O54" i="19"/>
  <c r="N54" i="19"/>
  <c r="M54" i="19"/>
  <c r="L54" i="19"/>
  <c r="K54" i="19"/>
  <c r="AN53" i="19"/>
  <c r="AM53" i="19"/>
  <c r="AL53" i="19"/>
  <c r="AK53" i="19"/>
  <c r="AH53" i="19"/>
  <c r="AG53" i="19"/>
  <c r="AF53" i="19"/>
  <c r="AE53" i="19"/>
  <c r="AB53" i="19"/>
  <c r="AA53" i="19"/>
  <c r="Z53" i="19"/>
  <c r="Y53" i="19"/>
  <c r="V53" i="19"/>
  <c r="U53" i="19"/>
  <c r="T53" i="19"/>
  <c r="S53" i="19"/>
  <c r="P53" i="19"/>
  <c r="O53" i="19"/>
  <c r="N53" i="19"/>
  <c r="M53" i="19"/>
  <c r="AN51" i="19"/>
  <c r="AM51" i="19"/>
  <c r="AL51" i="19"/>
  <c r="AK51" i="19"/>
  <c r="AJ51" i="19"/>
  <c r="AI51" i="19"/>
  <c r="AH51" i="19"/>
  <c r="AG51" i="19"/>
  <c r="AF51" i="19"/>
  <c r="AE51" i="19"/>
  <c r="AD51" i="19"/>
  <c r="AC51" i="19"/>
  <c r="AB51" i="19"/>
  <c r="AA51" i="19"/>
  <c r="Z51" i="19"/>
  <c r="Y51" i="19"/>
  <c r="X51" i="19"/>
  <c r="W51" i="19"/>
  <c r="V51" i="19"/>
  <c r="U51" i="19"/>
  <c r="T51" i="19"/>
  <c r="S51" i="19"/>
  <c r="R51" i="19"/>
  <c r="Q51" i="19"/>
  <c r="P51" i="19"/>
  <c r="O51" i="19"/>
  <c r="N51" i="19"/>
  <c r="M51" i="19"/>
  <c r="L51" i="19"/>
  <c r="K51" i="19"/>
  <c r="AN50" i="19"/>
  <c r="AM50" i="19"/>
  <c r="AL50"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AN49" i="19"/>
  <c r="AM49" i="19"/>
  <c r="AL49" i="19"/>
  <c r="AK49" i="19"/>
  <c r="AJ49" i="19"/>
  <c r="AI49" i="19"/>
  <c r="AH49" i="19"/>
  <c r="AG49" i="19"/>
  <c r="AF49" i="19"/>
  <c r="AE49" i="19"/>
  <c r="AD49" i="19"/>
  <c r="AC49" i="19"/>
  <c r="AB49" i="19"/>
  <c r="AA49" i="19"/>
  <c r="Z49" i="19"/>
  <c r="Y49" i="19"/>
  <c r="X49" i="19"/>
  <c r="W49" i="19"/>
  <c r="V49" i="19"/>
  <c r="U49" i="19"/>
  <c r="T49" i="19"/>
  <c r="S49" i="19"/>
  <c r="R49" i="19"/>
  <c r="Q49" i="19"/>
  <c r="P49" i="19"/>
  <c r="O49" i="19"/>
  <c r="N49" i="19"/>
  <c r="M49" i="19"/>
  <c r="L49" i="19"/>
  <c r="K49" i="19"/>
  <c r="AN48" i="19"/>
  <c r="AM48" i="19"/>
  <c r="AL48" i="19"/>
  <c r="AK48" i="19"/>
  <c r="AJ48" i="19"/>
  <c r="AI48" i="19"/>
  <c r="AH48" i="19"/>
  <c r="AG48" i="19"/>
  <c r="AF48" i="19"/>
  <c r="AE48" i="19"/>
  <c r="AD48" i="19"/>
  <c r="AC48" i="19"/>
  <c r="AB48" i="19"/>
  <c r="AA48" i="19"/>
  <c r="Z48" i="19"/>
  <c r="Y48" i="19"/>
  <c r="X48" i="19"/>
  <c r="W48" i="19"/>
  <c r="V48" i="19"/>
  <c r="U48" i="19"/>
  <c r="T48" i="19"/>
  <c r="S48" i="19"/>
  <c r="R48" i="19"/>
  <c r="Q48" i="19"/>
  <c r="P48" i="19"/>
  <c r="O48" i="19"/>
  <c r="N48" i="19"/>
  <c r="M48" i="19"/>
  <c r="L48" i="19"/>
  <c r="K48" i="19"/>
  <c r="AN47"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AN46"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AN43" i="19"/>
  <c r="AM43" i="19"/>
  <c r="AL43" i="19"/>
  <c r="AK43" i="19"/>
  <c r="AH43" i="19"/>
  <c r="AG43" i="19"/>
  <c r="AF43" i="19"/>
  <c r="AE43" i="19"/>
  <c r="AB43" i="19"/>
  <c r="AA43" i="19"/>
  <c r="Z43" i="19"/>
  <c r="Y43" i="19"/>
  <c r="V43" i="19"/>
  <c r="U43" i="19"/>
  <c r="T43" i="19"/>
  <c r="S43" i="19"/>
  <c r="P43" i="19"/>
  <c r="O43" i="19"/>
  <c r="N43" i="19"/>
  <c r="M43" i="19"/>
  <c r="AM41" i="19"/>
  <c r="AL41" i="19"/>
  <c r="AK41" i="19"/>
  <c r="AJ41" i="19"/>
  <c r="AI41" i="19"/>
  <c r="AH41" i="19"/>
  <c r="AG41" i="19"/>
  <c r="AF41" i="19"/>
  <c r="AE41" i="19"/>
  <c r="AD41" i="19"/>
  <c r="AC41" i="19"/>
  <c r="AB41" i="19"/>
  <c r="AA41" i="19"/>
  <c r="Z41" i="19"/>
  <c r="Y41" i="19"/>
  <c r="X41" i="19"/>
  <c r="W41" i="19"/>
  <c r="V41" i="19"/>
  <c r="U41" i="19"/>
  <c r="T41" i="19"/>
  <c r="S41" i="19"/>
  <c r="R41" i="19"/>
  <c r="Q41" i="19"/>
  <c r="P41" i="19"/>
  <c r="O41" i="19"/>
  <c r="N41" i="19"/>
  <c r="M41" i="19"/>
  <c r="K41"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AN33" i="19"/>
  <c r="AM33" i="19"/>
  <c r="AL33" i="19"/>
  <c r="AK33" i="19"/>
  <c r="AH33" i="19"/>
  <c r="AG33" i="19"/>
  <c r="AF33" i="19"/>
  <c r="AE33" i="19"/>
  <c r="AB33" i="19"/>
  <c r="AA33" i="19"/>
  <c r="Z33" i="19"/>
  <c r="Y33" i="19"/>
  <c r="V33" i="19"/>
  <c r="U33" i="19"/>
  <c r="T33" i="19"/>
  <c r="S33" i="19"/>
  <c r="P33" i="19"/>
  <c r="O33" i="19"/>
  <c r="N33" i="19"/>
  <c r="M33" i="19"/>
  <c r="AM31" i="19"/>
  <c r="AL31" i="19"/>
  <c r="AK31" i="19"/>
  <c r="AJ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AN24" i="19"/>
  <c r="AM24" i="19"/>
  <c r="AL24" i="19"/>
  <c r="AK24" i="19"/>
  <c r="AJ24"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AN23" i="19"/>
  <c r="AM23" i="19"/>
  <c r="AL23" i="19"/>
  <c r="AK23" i="19"/>
  <c r="AH23" i="19"/>
  <c r="AG23" i="19"/>
  <c r="AF23" i="19"/>
  <c r="AE23" i="19"/>
  <c r="AB23" i="19"/>
  <c r="AA23" i="19"/>
  <c r="Z23" i="19"/>
  <c r="Y23" i="19"/>
  <c r="V23" i="19"/>
  <c r="U23" i="19"/>
  <c r="T23" i="19"/>
  <c r="S23" i="19"/>
  <c r="P23" i="19"/>
  <c r="O23" i="19"/>
  <c r="N23" i="19"/>
  <c r="M23" i="19"/>
  <c r="AN41" i="19"/>
  <c r="AN31" i="19"/>
  <c r="AN21" i="19"/>
  <c r="AM21" i="19"/>
  <c r="AL21" i="19"/>
  <c r="AK21" i="19"/>
  <c r="AJ21" i="19"/>
  <c r="AI21" i="19"/>
  <c r="AN20" i="19"/>
  <c r="AM20" i="19"/>
  <c r="AL20" i="19"/>
  <c r="AK20" i="19"/>
  <c r="AJ20" i="19"/>
  <c r="AI20" i="19"/>
  <c r="AN19" i="19"/>
  <c r="AM19" i="19"/>
  <c r="AL19" i="19"/>
  <c r="AK19" i="19"/>
  <c r="AJ19" i="19"/>
  <c r="AI19" i="19"/>
  <c r="AN18" i="19"/>
  <c r="AM18" i="19"/>
  <c r="AL18" i="19"/>
  <c r="AK18" i="19"/>
  <c r="AJ18" i="19"/>
  <c r="AI18" i="19"/>
  <c r="AN17" i="19"/>
  <c r="AM17" i="19"/>
  <c r="AL17" i="19"/>
  <c r="AK17" i="19"/>
  <c r="AJ17" i="19"/>
  <c r="AI17" i="19"/>
  <c r="AN16" i="19"/>
  <c r="AM16" i="19"/>
  <c r="AL16" i="19"/>
  <c r="AK16" i="19"/>
  <c r="AJ16" i="19"/>
  <c r="AI16" i="19"/>
  <c r="AN15" i="19"/>
  <c r="AM15" i="19"/>
  <c r="AL15" i="19"/>
  <c r="AK15" i="19"/>
  <c r="AJ15" i="19"/>
  <c r="AI15" i="19"/>
  <c r="AN14" i="19"/>
  <c r="AM14" i="19"/>
  <c r="AL14" i="19"/>
  <c r="AK14" i="19"/>
  <c r="AJ14" i="19"/>
  <c r="AI14" i="19"/>
  <c r="Q14" i="19"/>
  <c r="AN13" i="19"/>
  <c r="AM13" i="19"/>
  <c r="AL13" i="19"/>
  <c r="AK13" i="19"/>
  <c r="AC14" i="19"/>
  <c r="AD14" i="19"/>
  <c r="AE14" i="19"/>
  <c r="AF14" i="19"/>
  <c r="AH14" i="19"/>
  <c r="AG14" i="19"/>
  <c r="AH21" i="19"/>
  <c r="AF13" i="19"/>
  <c r="AE13" i="19"/>
  <c r="AG15" i="19"/>
  <c r="AG13" i="19"/>
  <c r="AH13" i="19"/>
  <c r="AG21" i="19"/>
  <c r="AF21" i="19"/>
  <c r="AE21" i="19"/>
  <c r="AD21" i="19"/>
  <c r="AC21" i="19"/>
  <c r="AH20" i="19"/>
  <c r="AG20" i="19"/>
  <c r="AF20" i="19"/>
  <c r="AE20" i="19"/>
  <c r="AD20" i="19"/>
  <c r="AC20" i="19"/>
  <c r="AH19" i="19"/>
  <c r="AG19" i="19"/>
  <c r="AF19" i="19"/>
  <c r="AE19" i="19"/>
  <c r="AD19" i="19"/>
  <c r="AC19" i="19"/>
  <c r="AH18" i="19"/>
  <c r="AG18" i="19"/>
  <c r="AF18" i="19"/>
  <c r="AE18" i="19"/>
  <c r="AD18" i="19"/>
  <c r="AC18" i="19"/>
  <c r="AH17" i="19"/>
  <c r="AG17" i="19"/>
  <c r="AF17" i="19"/>
  <c r="AE17" i="19"/>
  <c r="AD17" i="19"/>
  <c r="AC17" i="19"/>
  <c r="AH16" i="19"/>
  <c r="AG16" i="19"/>
  <c r="AF16" i="19"/>
  <c r="AE16" i="19"/>
  <c r="AD16" i="19"/>
  <c r="AC16" i="19"/>
  <c r="AH15" i="19"/>
  <c r="AF15" i="19"/>
  <c r="AE15" i="19"/>
  <c r="AD15" i="19"/>
  <c r="AC15" i="19"/>
  <c r="W21" i="19"/>
  <c r="X21" i="19"/>
  <c r="Y21" i="19"/>
  <c r="Z21" i="19"/>
  <c r="AA21" i="19"/>
  <c r="AB21" i="19"/>
  <c r="AB20" i="19"/>
  <c r="AA20" i="19"/>
  <c r="Z20" i="19"/>
  <c r="Y20" i="19"/>
  <c r="X20" i="19"/>
  <c r="W20" i="19"/>
  <c r="W19" i="19"/>
  <c r="X19" i="19"/>
  <c r="Y19" i="19"/>
  <c r="Z19" i="19"/>
  <c r="AA19" i="19"/>
  <c r="AB19" i="19"/>
  <c r="AB18" i="19"/>
  <c r="AA18" i="19"/>
  <c r="Z18" i="19"/>
  <c r="Y18" i="19"/>
  <c r="X18" i="19"/>
  <c r="W18" i="19"/>
  <c r="W17" i="19"/>
  <c r="X17" i="19"/>
  <c r="Y17" i="19"/>
  <c r="Z17" i="19"/>
  <c r="AA17" i="19"/>
  <c r="AB17" i="19"/>
  <c r="AB16" i="19"/>
  <c r="AA16" i="19"/>
  <c r="Z16" i="19"/>
  <c r="Y16" i="19"/>
  <c r="X16" i="19"/>
  <c r="W16" i="19"/>
  <c r="W15" i="19"/>
  <c r="X15" i="19"/>
  <c r="Y15" i="19"/>
  <c r="Z15" i="19"/>
  <c r="AA15" i="19"/>
  <c r="AB15" i="19"/>
  <c r="AB14" i="19"/>
  <c r="AA14" i="19"/>
  <c r="Z14" i="19"/>
  <c r="Y14" i="19"/>
  <c r="X14" i="19"/>
  <c r="W14" i="19"/>
  <c r="Y13" i="19"/>
  <c r="Z13" i="19"/>
  <c r="AA13" i="19"/>
  <c r="AB13" i="19"/>
  <c r="V21" i="19"/>
  <c r="U21" i="19"/>
  <c r="T21" i="19"/>
  <c r="S21" i="19"/>
  <c r="R21" i="19"/>
  <c r="Q21" i="19"/>
  <c r="Q20" i="19"/>
  <c r="R20" i="19"/>
  <c r="S20" i="19"/>
  <c r="T20" i="19"/>
  <c r="U20" i="19"/>
  <c r="V20" i="19"/>
  <c r="U19" i="19"/>
  <c r="V19" i="19"/>
  <c r="T19" i="19"/>
  <c r="S19" i="19"/>
  <c r="R19" i="19"/>
  <c r="Q19" i="19"/>
  <c r="Q18" i="19"/>
  <c r="R18" i="19"/>
  <c r="S18" i="19"/>
  <c r="T18" i="19"/>
  <c r="U18" i="19"/>
  <c r="V18" i="19"/>
  <c r="V17" i="19"/>
  <c r="U17" i="19"/>
  <c r="T17" i="19"/>
  <c r="S17" i="19"/>
  <c r="R17" i="19"/>
  <c r="Q17" i="19"/>
  <c r="Q16" i="19"/>
  <c r="R16" i="19"/>
  <c r="S16" i="19"/>
  <c r="T16" i="19"/>
  <c r="U16" i="19"/>
  <c r="V16" i="19"/>
  <c r="V15" i="19"/>
  <c r="U15" i="19"/>
  <c r="T15" i="19"/>
  <c r="S15" i="19"/>
  <c r="R15" i="19"/>
  <c r="Q15" i="19"/>
  <c r="V13" i="19"/>
  <c r="V14" i="19"/>
  <c r="U14" i="19"/>
  <c r="T14" i="19"/>
  <c r="S14" i="19"/>
  <c r="R14" i="19"/>
  <c r="S13" i="19"/>
  <c r="T13" i="19"/>
  <c r="U13" i="19"/>
  <c r="P21" i="19"/>
  <c r="O21" i="19"/>
  <c r="N21" i="19"/>
  <c r="M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49" i="18"/>
  <c r="N49" i="18"/>
  <c r="P49" i="18"/>
  <c r="R49" i="18"/>
  <c r="T49" i="18"/>
  <c r="V49" i="18"/>
  <c r="X49" i="18"/>
  <c r="Z49" i="18"/>
  <c r="AB49" i="18"/>
  <c r="AD49" i="18"/>
  <c r="AF49" i="18"/>
  <c r="AH49" i="18"/>
  <c r="AJ49" i="18"/>
  <c r="AL49" i="18"/>
  <c r="AN49" i="18"/>
  <c r="AN47" i="18"/>
  <c r="AH47" i="18"/>
  <c r="AB47" i="18"/>
  <c r="V47" i="18"/>
  <c r="P47" i="18"/>
  <c r="N47" i="18"/>
  <c r="N45" i="18"/>
  <c r="P45" i="18"/>
  <c r="P43" i="18"/>
  <c r="N43" i="18"/>
  <c r="L41" i="18"/>
  <c r="N41" i="18"/>
  <c r="P41" i="18"/>
  <c r="R41" i="18"/>
  <c r="T41" i="18"/>
  <c r="V41" i="18"/>
  <c r="X41" i="18"/>
  <c r="Z41" i="18"/>
  <c r="AB41" i="18"/>
  <c r="AD41" i="18"/>
  <c r="AF41" i="18"/>
  <c r="AH41" i="18"/>
  <c r="AJ41" i="18"/>
  <c r="AL41" i="18"/>
  <c r="AN41" i="18"/>
  <c r="AN39" i="18"/>
  <c r="AH39" i="18"/>
  <c r="AB39" i="18"/>
  <c r="V39" i="18"/>
  <c r="P39" i="18"/>
  <c r="N39" i="18"/>
  <c r="N37" i="18"/>
  <c r="P37" i="18"/>
  <c r="P35" i="18"/>
  <c r="N35" i="18"/>
  <c r="AN33" i="18"/>
  <c r="AL33" i="18"/>
  <c r="AJ33" i="18"/>
  <c r="AH33" i="18"/>
  <c r="AF33" i="18"/>
  <c r="AD33" i="18"/>
  <c r="AB33" i="18"/>
  <c r="Z33" i="18"/>
  <c r="X33" i="18"/>
  <c r="V33" i="18"/>
  <c r="T33" i="18"/>
  <c r="R33" i="18"/>
  <c r="P33" i="18"/>
  <c r="N33" i="18"/>
  <c r="L33" i="18"/>
  <c r="N31" i="18"/>
  <c r="P31" i="18"/>
  <c r="V31" i="18"/>
  <c r="AB31" i="18"/>
  <c r="AH31" i="18"/>
  <c r="AN31" i="18"/>
  <c r="P29" i="18"/>
  <c r="N29" i="18"/>
  <c r="N27" i="18"/>
  <c r="AN25" i="18"/>
  <c r="AL25" i="18"/>
  <c r="AJ25" i="18"/>
  <c r="AN23" i="18"/>
  <c r="AH25" i="18"/>
  <c r="AF25" i="18"/>
  <c r="AD25" i="18"/>
  <c r="AH23" i="18"/>
  <c r="AB25" i="18"/>
  <c r="X25" i="18"/>
  <c r="Z25" i="18"/>
  <c r="AB23" i="18"/>
  <c r="V25" i="18"/>
  <c r="T25" i="18"/>
  <c r="R25" i="18"/>
  <c r="V23" i="18"/>
  <c r="P25" i="18"/>
  <c r="N25" i="18"/>
  <c r="L25" i="18"/>
  <c r="P23" i="18"/>
  <c r="N23" i="18"/>
  <c r="P21" i="18"/>
  <c r="N21" i="18"/>
  <c r="P19" i="18"/>
  <c r="N19" i="18"/>
  <c r="AN17" i="18"/>
  <c r="AL17" i="18"/>
  <c r="AJ17" i="18"/>
  <c r="AN15" i="18"/>
  <c r="AH17" i="18"/>
  <c r="AF17" i="18"/>
  <c r="AD17" i="18"/>
  <c r="AH15" i="18"/>
  <c r="AB17" i="18"/>
  <c r="Z17" i="18"/>
  <c r="X17" i="18"/>
  <c r="AB15" i="18"/>
  <c r="V17" i="18"/>
  <c r="V15" i="18"/>
  <c r="T17" i="18"/>
  <c r="R17" i="18"/>
  <c r="L17" i="18"/>
  <c r="P17" i="18"/>
  <c r="N17" i="18"/>
  <c r="P15" i="18"/>
  <c r="N15" i="18"/>
  <c r="P13" i="18"/>
  <c r="N13" i="18"/>
  <c r="P11" i="18"/>
  <c r="N11" i="18"/>
  <c r="AN22" i="1" l="1"/>
  <c r="AK18" i="1"/>
  <c r="AJ18" i="1"/>
  <c r="AN21" i="1"/>
  <c r="AJ19" i="1"/>
  <c r="AK19" i="1"/>
  <c r="AJ23" i="1"/>
  <c r="AN23" i="1" s="1"/>
  <c r="AK23" i="1"/>
  <c r="AK15" i="1"/>
  <c r="AI16" i="1" s="1"/>
  <c r="AJ15" i="1"/>
  <c r="AN13" i="18"/>
  <c r="AN29" i="18"/>
  <c r="AN37" i="18"/>
  <c r="AN21" i="18"/>
  <c r="AN45" i="18"/>
  <c r="AN19" i="1" l="1"/>
  <c r="M42" i="19"/>
  <c r="AJ16" i="1"/>
  <c r="AK16" i="1"/>
  <c r="AI17" i="1" s="1"/>
  <c r="H10" i="27"/>
  <c r="G29" i="27" s="1"/>
  <c r="H9" i="27"/>
  <c r="H8" i="27"/>
  <c r="F29" i="27"/>
  <c r="E29" i="27"/>
  <c r="AJ17" i="1" l="1"/>
  <c r="AN17" i="1" s="1"/>
  <c r="AK17" i="1"/>
  <c r="AN16" i="1"/>
  <c r="L52" i="19"/>
  <c r="Q28" i="1"/>
  <c r="F221" i="13" l="1"/>
  <c r="F211" i="13"/>
  <c r="F212" i="13"/>
  <c r="F213" i="13"/>
  <c r="F214" i="13"/>
  <c r="F215" i="13"/>
  <c r="F216" i="13"/>
  <c r="F217" i="13"/>
  <c r="F218" i="13"/>
  <c r="F219" i="13"/>
  <c r="F220" i="13"/>
  <c r="F210" i="13"/>
  <c r="B221" i="13" a="1"/>
  <c r="B221" i="13" l="1"/>
  <c r="H210" i="13" l="1"/>
  <c r="B223" i="13" l="1"/>
  <c r="B222" i="13"/>
  <c r="AD53" i="19" l="1"/>
  <c r="X23" i="19"/>
  <c r="AJ13" i="19"/>
  <c r="X13" i="19"/>
  <c r="R43" i="19"/>
  <c r="R33" i="19"/>
  <c r="R53" i="19"/>
  <c r="R23" i="19"/>
  <c r="AD13" i="19"/>
  <c r="X53" i="19"/>
  <c r="AJ43" i="19"/>
  <c r="L43" i="19"/>
  <c r="L33" i="19"/>
  <c r="L53" i="19"/>
  <c r="AJ33" i="19"/>
  <c r="AJ23" i="19"/>
  <c r="L23" i="19"/>
  <c r="X33" i="19"/>
  <c r="AD43" i="19"/>
  <c r="AD33" i="19"/>
  <c r="AJ53" i="19"/>
  <c r="AD23" i="19"/>
  <c r="X43" i="19"/>
  <c r="R13" i="19"/>
  <c r="L13" i="19"/>
  <c r="AC53" i="19"/>
  <c r="W43" i="19"/>
  <c r="W33" i="19"/>
  <c r="W23" i="19"/>
  <c r="W53" i="19"/>
  <c r="AI13" i="19"/>
  <c r="Q43" i="19"/>
  <c r="Q33" i="19"/>
  <c r="K13" i="19"/>
  <c r="Q53" i="19"/>
  <c r="Q23" i="19"/>
  <c r="AC13" i="19"/>
  <c r="AI43" i="19"/>
  <c r="K43" i="19"/>
  <c r="K33" i="19"/>
  <c r="K23" i="19"/>
  <c r="K53" i="19"/>
  <c r="AI33" i="19"/>
  <c r="AI23" i="19"/>
  <c r="AC23" i="19"/>
  <c r="W13" i="19"/>
  <c r="AC43" i="19"/>
  <c r="AC33" i="19"/>
  <c r="Q13" i="19"/>
  <c r="AI53" i="19"/>
  <c r="AF52" i="19"/>
  <c r="AL52" i="19"/>
  <c r="T42" i="19"/>
  <c r="T32" i="19"/>
  <c r="AL22" i="19"/>
  <c r="T22" i="19"/>
  <c r="N12" i="19"/>
  <c r="N52" i="19"/>
  <c r="AF32" i="19"/>
  <c r="AL42" i="19"/>
  <c r="N42" i="19"/>
  <c r="N32" i="19"/>
  <c r="AF22" i="19"/>
  <c r="N22" i="19"/>
  <c r="AL12" i="19"/>
  <c r="Z12" i="19"/>
  <c r="Z52" i="19"/>
  <c r="Z42" i="19"/>
  <c r="Z32" i="19"/>
  <c r="Z22" i="19"/>
  <c r="AF12" i="19"/>
  <c r="T12" i="19"/>
  <c r="T52" i="19"/>
  <c r="AL32" i="19"/>
  <c r="P52" i="19"/>
  <c r="AH42" i="19"/>
  <c r="AH32" i="19"/>
  <c r="AB12" i="19"/>
  <c r="P12" i="19"/>
  <c r="AH52" i="19"/>
  <c r="P42" i="19"/>
  <c r="P32" i="19"/>
  <c r="AH22" i="19"/>
  <c r="P22" i="19"/>
  <c r="AN12" i="19"/>
  <c r="V22" i="19"/>
  <c r="AB52" i="19"/>
  <c r="AB42" i="19"/>
  <c r="AB32" i="19"/>
  <c r="AB22" i="19"/>
  <c r="AH12" i="19"/>
  <c r="V12" i="19"/>
  <c r="AN42" i="19"/>
  <c r="AN32" i="19"/>
  <c r="AN52" i="19"/>
  <c r="V52" i="19"/>
  <c r="V42" i="19"/>
  <c r="V32" i="19"/>
  <c r="AN22" i="19"/>
  <c r="U52" i="19"/>
  <c r="U22" i="19"/>
  <c r="O12" i="19"/>
  <c r="O52" i="19"/>
  <c r="AG42" i="19"/>
  <c r="AG32" i="19"/>
  <c r="AG52" i="19"/>
  <c r="O42" i="19"/>
  <c r="O32" i="19"/>
  <c r="AG22" i="19"/>
  <c r="U12" i="19"/>
  <c r="AM12" i="19"/>
  <c r="AA22" i="19"/>
  <c r="U32" i="19"/>
  <c r="O22" i="19"/>
  <c r="AA52" i="19"/>
  <c r="AA42" i="19"/>
  <c r="AA32" i="19"/>
  <c r="AG12" i="19"/>
  <c r="U42" i="19"/>
  <c r="AM42" i="19"/>
  <c r="AM32" i="19"/>
  <c r="AA12" i="19"/>
  <c r="AM52" i="19"/>
  <c r="AM22" i="19"/>
  <c r="AD52" i="19"/>
  <c r="AJ52" i="19"/>
  <c r="R52" i="19"/>
  <c r="X52" i="19"/>
  <c r="AJ42" i="19"/>
  <c r="X42" i="19"/>
  <c r="AD42" i="19"/>
  <c r="R42" i="19"/>
  <c r="AD32" i="19"/>
  <c r="AJ32" i="19"/>
  <c r="R32" i="19"/>
  <c r="X32" i="19"/>
  <c r="AJ22" i="19"/>
  <c r="L32" i="19"/>
  <c r="X22" i="19"/>
  <c r="AD22" i="19"/>
  <c r="L22" i="19"/>
  <c r="R22" i="19"/>
  <c r="AD12" i="19"/>
  <c r="AJ12" i="19"/>
  <c r="X12" i="19"/>
  <c r="L12" i="19"/>
  <c r="R12" i="19"/>
  <c r="AL27" i="18" l="1"/>
  <c r="T35" i="18"/>
  <c r="Z27" i="18"/>
  <c r="Z35" i="18"/>
  <c r="T11" i="18"/>
  <c r="T19" i="18"/>
  <c r="AL11" i="18"/>
  <c r="T27" i="18"/>
  <c r="AL19" i="18"/>
  <c r="Z19" i="18"/>
  <c r="AF27" i="18"/>
  <c r="AL35" i="18"/>
  <c r="AF43" i="18"/>
  <c r="AF19" i="18"/>
  <c r="AF35" i="18"/>
  <c r="T43" i="18"/>
  <c r="AL43" i="18"/>
  <c r="Z43" i="18"/>
  <c r="AF11" i="18"/>
  <c r="Z11" i="18"/>
  <c r="T15" i="1" l="1"/>
  <c r="U15" i="1" s="1"/>
  <c r="T20" i="1"/>
  <c r="U20" i="1" s="1"/>
  <c r="T18" i="1"/>
  <c r="U18" i="1" s="1"/>
  <c r="T19" i="1"/>
  <c r="U19" i="1" s="1"/>
  <c r="T21" i="1"/>
  <c r="U21" i="1" s="1"/>
  <c r="T23" i="1"/>
  <c r="U23" i="1" s="1"/>
  <c r="T22" i="1"/>
  <c r="U22" i="1" s="1"/>
  <c r="R31" i="18" l="1"/>
  <c r="AJ31" i="18"/>
  <c r="X39" i="18"/>
  <c r="AD47" i="18"/>
  <c r="L47" i="18"/>
  <c r="X15" i="18"/>
  <c r="R39" i="18"/>
  <c r="L15" i="18"/>
  <c r="X47" i="18"/>
  <c r="W22" i="1"/>
  <c r="L31" i="18"/>
  <c r="AD23" i="18"/>
  <c r="AJ39" i="18"/>
  <c r="AJ15" i="18"/>
  <c r="L39" i="18"/>
  <c r="R23" i="18"/>
  <c r="L23" i="18"/>
  <c r="AJ47" i="18"/>
  <c r="R15" i="18"/>
  <c r="AD39" i="18"/>
  <c r="X31" i="18"/>
  <c r="AD15" i="18"/>
  <c r="AD31" i="18"/>
  <c r="R47" i="18"/>
  <c r="X23" i="18"/>
  <c r="AJ23" i="18"/>
  <c r="V22" i="1"/>
  <c r="AF31" i="18"/>
  <c r="AF23" i="18"/>
  <c r="W23" i="1"/>
  <c r="Z23" i="18"/>
  <c r="V23" i="1"/>
  <c r="AL47" i="18"/>
  <c r="T23" i="18"/>
  <c r="AL23" i="18"/>
  <c r="T47" i="18"/>
  <c r="T31" i="18"/>
  <c r="AF39" i="18"/>
  <c r="Z47" i="18"/>
  <c r="AL15" i="18"/>
  <c r="AF15" i="18"/>
  <c r="AL39" i="18"/>
  <c r="T15" i="18"/>
  <c r="Z39" i="18"/>
  <c r="Z15" i="18"/>
  <c r="Z31" i="18"/>
  <c r="AF47" i="18"/>
  <c r="AL31" i="18"/>
  <c r="T39" i="18"/>
  <c r="AH45" i="18"/>
  <c r="W21" i="1"/>
  <c r="AH37" i="18"/>
  <c r="AH21" i="18"/>
  <c r="V29" i="18"/>
  <c r="V13" i="18"/>
  <c r="V21" i="1"/>
  <c r="AH13" i="18"/>
  <c r="AB21" i="18"/>
  <c r="AB45" i="18"/>
  <c r="AH29" i="18"/>
  <c r="V45" i="18"/>
  <c r="AB13" i="18"/>
  <c r="V37" i="18"/>
  <c r="V21" i="18"/>
  <c r="AB29" i="18"/>
  <c r="AB37" i="18"/>
  <c r="X29" i="18"/>
  <c r="L13" i="18"/>
  <c r="X45" i="18"/>
  <c r="AD37" i="18"/>
  <c r="X13" i="18"/>
  <c r="R37" i="18"/>
  <c r="AJ45" i="18"/>
  <c r="L45" i="18"/>
  <c r="V19" i="1"/>
  <c r="X21" i="18"/>
  <c r="AJ37" i="18"/>
  <c r="L37" i="18"/>
  <c r="L21" i="18"/>
  <c r="W19" i="1"/>
  <c r="AJ21" i="18"/>
  <c r="AD29" i="18"/>
  <c r="AD21" i="18"/>
  <c r="X37" i="18"/>
  <c r="R13" i="18"/>
  <c r="AD45" i="18"/>
  <c r="AJ13" i="18"/>
  <c r="AD13" i="18"/>
  <c r="R45" i="18"/>
  <c r="R21" i="18"/>
  <c r="R29" i="18"/>
  <c r="L29" i="18"/>
  <c r="AJ29" i="18"/>
  <c r="P27" i="18"/>
  <c r="AB27" i="18"/>
  <c r="V43" i="18"/>
  <c r="AH11" i="18"/>
  <c r="V27" i="18"/>
  <c r="AB35" i="18"/>
  <c r="AH43" i="18"/>
  <c r="V35" i="18"/>
  <c r="AB43" i="18"/>
  <c r="AN19" i="18"/>
  <c r="AN27" i="18"/>
  <c r="V19" i="18"/>
  <c r="AB19" i="18"/>
  <c r="V18" i="1"/>
  <c r="AM18" i="1" s="1"/>
  <c r="AL18" i="1" s="1"/>
  <c r="AH35" i="18"/>
  <c r="AH19" i="18"/>
  <c r="AN35" i="18"/>
  <c r="V11" i="18"/>
  <c r="AB11" i="18"/>
  <c r="AN43" i="18"/>
  <c r="W18" i="1"/>
  <c r="AH27" i="18"/>
  <c r="AN11" i="18"/>
  <c r="T37" i="18"/>
  <c r="V20" i="1"/>
  <c r="Z29" i="18"/>
  <c r="AF37" i="18"/>
  <c r="AL29" i="18"/>
  <c r="AL21" i="18"/>
  <c r="Z13" i="18"/>
  <c r="T21" i="18"/>
  <c r="T29" i="18"/>
  <c r="AL13" i="18"/>
  <c r="Z21" i="18"/>
  <c r="AL37" i="18"/>
  <c r="AF29" i="18"/>
  <c r="Z45" i="18"/>
  <c r="T45" i="18"/>
  <c r="AF13" i="18"/>
  <c r="AF21" i="18"/>
  <c r="AF45" i="18"/>
  <c r="W20" i="1"/>
  <c r="T13" i="18"/>
  <c r="Z37" i="18"/>
  <c r="AL45" i="18"/>
  <c r="AD27" i="18"/>
  <c r="R43" i="18"/>
  <c r="AJ35" i="18"/>
  <c r="L11" i="18"/>
  <c r="L35" i="18"/>
  <c r="X35" i="18"/>
  <c r="R19" i="18"/>
  <c r="L27" i="18"/>
  <c r="X27" i="18"/>
  <c r="R11" i="18"/>
  <c r="AJ43" i="18"/>
  <c r="V15" i="1"/>
  <c r="AM15" i="1" s="1"/>
  <c r="AL15" i="1" s="1"/>
  <c r="AD19" i="18"/>
  <c r="AD35" i="18"/>
  <c r="W15" i="1"/>
  <c r="AD11" i="18"/>
  <c r="X43" i="18"/>
  <c r="L19" i="18"/>
  <c r="AJ19" i="18"/>
  <c r="L43" i="18"/>
  <c r="X11" i="18"/>
  <c r="R27" i="18"/>
  <c r="AD43" i="18"/>
  <c r="R35" i="18"/>
  <c r="X19" i="18"/>
  <c r="AJ11" i="18"/>
  <c r="AJ27" i="18"/>
  <c r="AC42" i="19" l="1"/>
  <c r="Q42" i="19"/>
  <c r="K32" i="19"/>
  <c r="W12" i="19"/>
  <c r="Q12" i="19"/>
  <c r="Q52" i="19"/>
  <c r="W52" i="19"/>
  <c r="K42" i="19"/>
  <c r="W42" i="19"/>
  <c r="K52" i="19"/>
  <c r="AI22" i="19"/>
  <c r="AN15" i="1"/>
  <c r="AC52" i="19"/>
  <c r="AI12" i="19"/>
  <c r="AI32" i="19"/>
  <c r="W22" i="19"/>
  <c r="Q32" i="19"/>
  <c r="K12" i="19"/>
  <c r="Q22" i="19"/>
  <c r="AI52" i="19"/>
  <c r="AC12" i="19"/>
  <c r="AC22" i="19"/>
  <c r="K22" i="19"/>
  <c r="AC32" i="19"/>
  <c r="AI42" i="19"/>
  <c r="W32" i="19"/>
  <c r="AF42" i="19"/>
  <c r="M22" i="19"/>
  <c r="AK52" i="19"/>
  <c r="S12" i="19"/>
  <c r="AE42" i="19"/>
  <c r="AK42" i="19"/>
  <c r="S42" i="19"/>
  <c r="AK12" i="19"/>
  <c r="M52" i="19"/>
  <c r="AE32" i="19"/>
  <c r="AN18" i="1"/>
  <c r="AK32" i="19"/>
  <c r="M32" i="19"/>
  <c r="L42" i="19"/>
  <c r="AK22" i="19"/>
  <c r="S52" i="19"/>
  <c r="AE12" i="19"/>
  <c r="S32" i="19"/>
  <c r="S22" i="19"/>
  <c r="M12" i="19"/>
  <c r="AE52" i="19"/>
  <c r="AE2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Calidad ETITC</author>
  </authors>
  <commentList>
    <comment ref="L13" authorId="0" shapeId="0" xr:uid="{B94E796C-1EF1-4D31-AF0A-E731745A4441}">
      <text>
        <r>
          <rPr>
            <sz val="9"/>
            <color indexed="81"/>
            <rFont val="Tahoma"/>
            <family val="2"/>
          </rPr>
          <t xml:space="preserve">
Anay Pinto V</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<sst xmlns="http://schemas.openxmlformats.org/spreadsheetml/2006/main" count="685" uniqueCount="424">
  <si>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</si>
  <si>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</si>
  <si>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</si>
  <si>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</si>
  <si>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</si>
  <si>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</si>
  <si>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</si>
  <si>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</si>
  <si>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</si>
  <si>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</si>
  <si>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</si>
  <si>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</si>
  <si>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</si>
  <si>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</si>
  <si>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</si>
  <si>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</si>
  <si>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</si>
  <si>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</si>
  <si>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</si>
  <si>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</si>
  <si>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</si>
  <si>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</si>
  <si>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</si>
  <si>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</si>
  <si>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</si>
  <si>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</si>
  <si>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</si>
  <si>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</si>
  <si>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</si>
  <si>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</si>
  <si>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</si>
  <si>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</si>
  <si>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</si>
  <si>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</si>
  <si>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</si>
  <si>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</si>
  <si>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</si>
  <si>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</si>
  <si>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</si>
  <si>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</si>
  <si>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</si>
  <si>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</si>
  <si>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</si>
  <si>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</si>
  <si>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</si>
  <si>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</si>
  <si>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</si>
  <si>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</si>
  <si>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</si>
  <si>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</si>
  <si>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</si>
  <si>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</si>
  <si>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</si>
  <si>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</si>
  <si>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</si>
  <si>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</si>
  <si>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</si>
  <si>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</si>
  <si>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</si>
  <si>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</si>
  <si>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</si>
  <si>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</si>
  <si>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</si>
  <si>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</si>
  <si>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</si>
  <si>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</si>
  <si>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</si>
  <si>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</si>
  <si>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</si>
  <si>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</si>
  <si>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</si>
  <si>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</si>
  <si>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</si>
  <si>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</si>
  <si>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</si>
  <si>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</si>
  <si>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</si>
  <si>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</si>
  <si>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</si>
  <si>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</si>
  <si>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</si>
  <si>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</si>
  <si>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</si>
  <si>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</si>
  <si>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</si>
  <si>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</si>
  <si>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</si>
  <si>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</si>
  <si>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</si>
  <si>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</si>
  <si>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</si>
  <si>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</si>
  <si>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</si>
  <si>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</si>
  <si>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</si>
  <si>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</si>
  <si>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</si>
  <si>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</si>
  <si>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</si>
  <si>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</si>
  <si>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</si>
  <si>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</si>
  <si>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</si>
  <si>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</si>
  <si>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</si>
  <si>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</si>
  <si>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</si>
  <si>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</si>
  <si>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</si>
  <si>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</si>
  <si>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</si>
  <si>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</si>
  <si>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</si>
  <si>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</si>
  <si>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</si>
  <si>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</si>
  <si>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</si>
  <si>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</si>
  <si>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</si>
  <si>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</si>
  <si>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</si>
  <si>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</si>
  <si>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</si>
  <si>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</si>
  <si>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</si>
  <si>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</si>
  <si>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</si>
  <si>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</si>
  <si>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</si>
  <si>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</si>
  <si>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</si>
  <si>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</si>
  <si>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</si>
  <si>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</si>
  <si>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</si>
  <si>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</si>
  <si>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</si>
  <si>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</si>
  <si>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</si>
  <si>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</si>
  <si>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</si>
  <si>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</si>
  <si>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</si>
  <si>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</si>
  <si>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</si>
  <si>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</si>
  <si>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</si>
  <si>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</si>
  <si>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</si>
  <si>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</si>
  <si>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</si>
  <si>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</si>
  <si>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</si>
  <si>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</si>
  <si>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</si>
  <si>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</si>
  <si>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</si>
  <si>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</si>
  <si>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</si>
  <si>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</si>
  <si>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</si>
  <si>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</si>
  <si>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</si>
  <si>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</si>
  <si>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</si>
  <si>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</si>
  <si>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</si>
  <si>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</si>
  <si>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</si>
  <si>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</si>
  <si>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</si>
  <si>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</si>
  <si>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</si>
  <si>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</si>
  <si>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</si>
  <si>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</si>
  <si>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</si>
  <si>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</si>
  <si>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</si>
  <si>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</si>
  <si>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</si>
  <si>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</si>
  <si>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</si>
  <si>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</si>
  <si>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</si>
  <si>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</si>
  <si>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</si>
  <si>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</si>
  <si>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</si>
  <si>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</si>
  <si>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</si>
  <si>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</si>
  <si>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</si>
  <si>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</si>
  <si>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</si>
  <si>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</si>
  <si>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</si>
  <si>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</si>
  <si>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</si>
  <si>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</si>
  <si>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</si>
  <si>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</si>
  <si>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</si>
  <si>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</si>
  <si>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</si>
  <si>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</si>
  <si>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PÁGINA:    1 de 1</t>
  </si>
  <si>
    <t>CLASIF. DE CONFIDENCIALIDAD</t>
  </si>
  <si>
    <t>IPB</t>
  </si>
  <si>
    <t>CLASIF. DE INTEGRIDAD</t>
  </si>
  <si>
    <t>A</t>
  </si>
  <si>
    <t>CLASIF. DE DISPONIBILIDAD</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</si>
  <si>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</si>
  <si>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</si>
  <si>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</si>
  <si>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</si>
  <si>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</si>
  <si>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</si>
  <si>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</si>
  <si>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</si>
  <si>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</si>
  <si>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</si>
  <si>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</si>
  <si>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</si>
  <si>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</si>
  <si>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</si>
  <si>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</si>
  <si>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</si>
  <si>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</si>
  <si>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</si>
  <si>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</si>
  <si>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</si>
  <si>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</si>
  <si>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</si>
  <si>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</si>
  <si>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</si>
  <si>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</si>
  <si>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</si>
  <si>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</si>
  <si>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</si>
  <si>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</si>
  <si>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</si>
  <si>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VERSIÓN:  8</t>
  </si>
  <si>
    <t>Evidencias</t>
  </si>
  <si>
    <r>
      <rPr>
        <b/>
        <sz val="6"/>
        <color rgb="FF000000"/>
        <rFont val="Arial"/>
        <family val="2"/>
      </rPr>
      <t xml:space="preserve">Escuela Tecnológica Instituto Técnico Central
</t>
    </r>
    <r>
      <rPr>
        <b/>
        <sz val="5"/>
        <color rgb="FF000000"/>
        <rFont val="Arial"/>
        <family val="2"/>
      </rPr>
      <t>Establecimiento Público de Educación Superior</t>
    </r>
  </si>
  <si>
    <t>PÁGINA:     1 de 1</t>
  </si>
  <si>
    <t>FECHA</t>
  </si>
  <si>
    <t>DESCRIPCIÓN DE LA ACTUALIZACIÓN</t>
  </si>
  <si>
    <t>RESPONSABLE</t>
  </si>
  <si>
    <t>CARGO</t>
  </si>
  <si>
    <t>CÓDIGO: GDC-FO-09</t>
  </si>
  <si>
    <r>
      <rPr>
        <b/>
        <sz val="6"/>
        <color theme="1"/>
        <rFont val="Arial"/>
        <family val="2"/>
      </rPr>
      <t>Escuela Tecnológica Instituto Técnico Central</t>
    </r>
    <r>
      <rPr>
        <b/>
        <sz val="5"/>
        <color theme="1"/>
        <rFont val="Arial"/>
        <family val="2"/>
      </rPr>
      <t xml:space="preserve">
Establecimiento Público de Educación Superior</t>
    </r>
  </si>
  <si>
    <t>VERSIÓN</t>
  </si>
  <si>
    <t>CAMBIOS</t>
  </si>
  <si>
    <t>ELABORÓ</t>
  </si>
  <si>
    <t>REVISÓ</t>
  </si>
  <si>
    <t>APROBÓ</t>
  </si>
  <si>
    <t>ANAY PINTO</t>
  </si>
  <si>
    <t xml:space="preserve">JORGE HERRERA ORTIZ </t>
  </si>
  <si>
    <t>Profesional de Calidad</t>
  </si>
  <si>
    <t>Representante de la Dirección</t>
  </si>
  <si>
    <t>Documento controlado por el Sistema de Gestión de la Calidad</t>
  </si>
  <si>
    <t>Asegúrese que corresponde a la última versión consultando el micrositio de calidad de la Escuela Tecnológica Instituto Técnico Central (ETITC)</t>
  </si>
  <si>
    <t>VIGENCIA: 2024-08-22</t>
  </si>
  <si>
    <t>VERSIÓN: 8</t>
  </si>
  <si>
    <t xml:space="preserve">Se incluye protada, control de cambios del registro, riesgos fiscales </t>
  </si>
  <si>
    <t>REGRESAR</t>
  </si>
  <si>
    <r>
      <rPr>
        <b/>
        <sz val="11"/>
        <color rgb="FF000000"/>
        <rFont val="Arial"/>
        <family val="2"/>
      </rPr>
      <t>E</t>
    </r>
    <r>
      <rPr>
        <b/>
        <sz val="10"/>
        <color rgb="FF000000"/>
        <rFont val="Arial"/>
        <family val="2"/>
      </rPr>
      <t>scuela Tecnológica Instituto Técnico Central</t>
    </r>
    <r>
      <rPr>
        <b/>
        <sz val="6"/>
        <color rgb="FF000000"/>
        <rFont val="Arial"/>
        <family val="2"/>
      </rPr>
      <t xml:space="preserve">
</t>
    </r>
    <r>
      <rPr>
        <b/>
        <sz val="8"/>
        <color rgb="FF000000"/>
        <rFont val="Arial"/>
        <family val="2"/>
      </rPr>
      <t>Establecimiento Público de Educación Superior</t>
    </r>
  </si>
  <si>
    <t>Criterios para calificar el impacto en riesgos de corrupción</t>
  </si>
  <si>
    <t>Pregunta: ¿Si el riesgo de corrupción se materializa podría:</t>
  </si>
  <si>
    <t>MARACAR CON X</t>
  </si>
  <si>
    <t>SI</t>
  </si>
  <si>
    <t>NO</t>
  </si>
  <si>
    <t>¿Afectar al grupo de funcionarios del proceso?</t>
  </si>
  <si>
    <t>X</t>
  </si>
  <si>
    <t>¿Afectar el cumplimiento de metas y objetivos de la dependencia?</t>
  </si>
  <si>
    <t>¿Afectar el cumplimiento de misión de la entidad?</t>
  </si>
  <si>
    <t>¿Afectar el cumplimiento de misión del sector al que pertenece la entidad?</t>
  </si>
  <si>
    <t>¿Generar perdida de confianza de la entidad , afectando su reputación?</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</si>
  <si>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</si>
  <si>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</si>
  <si>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</si>
  <si>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</si>
  <si>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</si>
  <si>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</si>
  <si>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</si>
  <si>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</si>
  <si>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</si>
  <si>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</si>
  <si>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</si>
  <si>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</si>
  <si>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</si>
  <si>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</si>
  <si>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2,3 y 5 Mapa Final de Gestión, Corrupción y Seguridad de la Información: </t>
    </r>
    <r>
      <rPr>
        <sz val="10"/>
        <rFont val="Arial Narrow"/>
        <family val="2"/>
      </rPr>
      <t>Encontrará la totalidad de la estructura para la identificación y valoración de los riesgos por proceso, programa o proyecto, acorde con el nivel de desagregación que la entidad considere necesaria.</t>
    </r>
  </si>
  <si>
    <r>
      <t xml:space="preserve"> -</t>
    </r>
    <r>
      <rPr>
        <sz val="11"/>
        <rFont val="Arial Narrow"/>
        <family val="2"/>
      </rPr>
      <t xml:space="preserve"> </t>
    </r>
    <r>
      <rPr>
        <b/>
        <sz val="11"/>
        <rFont val="Arial Narrow"/>
        <family val="2"/>
      </rPr>
      <t xml:space="preserve"> Hoja 6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</si>
  <si>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7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</si>
  <si>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8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</si>
  <si>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</si>
  <si>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Tabla de Valoración de Controles: </t>
    </r>
    <r>
      <rPr>
        <sz val="11"/>
        <rFont val="Arial Narrow"/>
        <family val="2"/>
      </rPr>
      <t>Tabla referente para todos los cálculos (no se diligencia)</t>
    </r>
  </si>
  <si>
    <t>ITEM</t>
  </si>
  <si>
    <t>CRITERIOS PARA CALIFICAR EL IMPACTO EN RIESGOS DE CORRUPCIÓN</t>
  </si>
  <si>
    <r>
      <rPr>
        <b/>
        <sz val="10"/>
        <color rgb="FF000000"/>
        <rFont val="Arial"/>
        <family val="2"/>
      </rPr>
      <t>Escuela Tecnológica Instituto Técnico Central</t>
    </r>
    <r>
      <rPr>
        <b/>
        <sz val="6"/>
        <color rgb="FF000000"/>
        <rFont val="Arial"/>
        <family val="2"/>
      </rPr>
      <t xml:space="preserve">
</t>
    </r>
    <r>
      <rPr>
        <b/>
        <sz val="8"/>
        <color rgb="FF000000"/>
        <rFont val="Arial"/>
        <family val="2"/>
      </rPr>
      <t>Establecimiento Público de Educación Superior</t>
    </r>
  </si>
  <si>
    <t xml:space="preserve">SEGUNDA LÍNEA DE DEFENSA (Oficina asesora de Planeación) </t>
  </si>
  <si>
    <t>TERCERA LÍNEA DE DEFENSA (Control Interno)</t>
  </si>
  <si>
    <t>PRIMERA LÍNEA DE DEFENSA (Líder del Proceso)</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</si>
  <si>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t>
    </r>
  </si>
  <si>
    <t>(Y('Mapa final'!$L$22="Muy Alta",'Mapa final'!$P$22="Leve"),CONCATENAR("R",'Mapa final'!$A$22),"")</t>
  </si>
  <si>
    <t>Causa Inmediata
CAUSA (VULNERABILIDADES)</t>
  </si>
  <si>
    <t>Causa Raíz-Amenazas</t>
  </si>
  <si>
    <t xml:space="preserve">PREGUNTAR  RIESGOS DE CORRUPCIÓN </t>
  </si>
  <si>
    <t xml:space="preserve">Fiscal </t>
  </si>
  <si>
    <t>Tipo de Riesgo  (Clasificación)</t>
  </si>
  <si>
    <t>Daño fiscal</t>
  </si>
  <si>
    <t>Recursos públicos</t>
  </si>
  <si>
    <t>Bienes públicos</t>
  </si>
  <si>
    <t>Intereses patrimoniales de naturaleza pública</t>
  </si>
  <si>
    <t>NO APLICA</t>
  </si>
  <si>
    <t>Efecto Dañoso (fiscal)</t>
  </si>
  <si>
    <t>CONTEXTO - DOFA</t>
  </si>
  <si>
    <t>DEBILIDADES</t>
  </si>
  <si>
    <t>ESTADO</t>
  </si>
  <si>
    <t>D1. Falta de disponibilidad de recurso humano contratado, con cobertura en las diferentes sedes, Seccionales, Extensiones, unidades Agroambientales y Oficinas de la Universidad, que garantice el apoyo continuó durante todo el período académico</t>
  </si>
  <si>
    <t>D2. Falta de conocimiento de la normatividad legal vigente, aplicable y actualizada, relacionada con aspectos e impactos ambientales asociados al desempeño ambiental institucional y de su respectivo seguimiento.</t>
  </si>
  <si>
    <t>D3. Falta de conocimiento, participación, de la totalidad de  la comunidad universitaria y otras partes interesadas del  Sistema de Gestión Ambiental, y las actividades de implementación del mismo, de la Política Ambiental y  Programas ambientales del Plan Institucional de Gestión Ambiental PIGA.</t>
  </si>
  <si>
    <t>D4. Falta de compromiso y sentido de pertenencia con los temas ambientales por parte de algunos sectores de la comunidad universitaria y otras partes interesadas, reflejado en la falta de participación  en actividades del SGA y de lineamientos ambientales.</t>
  </si>
  <si>
    <t>D5. Falta de articulación de los lineamientos del SGA con los procesos del Modelo de Operación Digital</t>
  </si>
  <si>
    <t xml:space="preserve">D6. Falta de articulación con la academia en temas ambientales, reflejado en el bajo porcentaje de cobertura del Sistema de Gestión de Ambiental respecto a los estudiantes en relación en relación al porcentaje que representan en la comunidad universitaria. </t>
  </si>
  <si>
    <t xml:space="preserve">D7. Falta de articulación de temas ambientales con el Plan de Emergencias Institucional  </t>
  </si>
  <si>
    <t xml:space="preserve">D8. Falta de recursos disponibles de forma oportuna para el desarrollo y continuidad de actividades del Sistema de Gestión Ambiental. </t>
  </si>
  <si>
    <t>D9. Falta  de recursos para desplazamientos del equipo del Sistema de Gestión Ambiental.</t>
  </si>
  <si>
    <t>D10.  Incumplimiento del código de colores de clasificación de residuos institucional por desconocimiento, falta de conciencia ambiental y compromiso de parte de algunos sectores de la comunidad universitaria y otras partes interesadas, o por no contar con la totalidad de los dispositivos de almacenamiento requeridos.</t>
  </si>
  <si>
    <t>AMENAZAS</t>
  </si>
  <si>
    <t>A1. Prácticas ambientales inadecuadas por parte de vecinos de la comunidad circundante a las instalaciones de la Universidad, que puedan afectar su desempeño ambiental.</t>
  </si>
  <si>
    <t xml:space="preserve">A2. Afectación en el desarrollo de actividades presenciales o virtuales, internas y externas del SGA, debido al riesgo de contagio por virus que puedan alcanzar el nivel de pandemia </t>
  </si>
  <si>
    <t>A3. Falta  de alcance en servicios públicos o de comunicación, y condiciones específicas  de la infraestructura  de algunas sedes.</t>
  </si>
  <si>
    <t>A4. Falta de participación  de las partes interesadas externas en las actividades del Sistema de Gestión Ambiental.</t>
  </si>
  <si>
    <t>A5. Afectación de actividades  del Sistema de Gestión ambiental internas o externas), y  de recursos, elementos o insumos del Plan Institucional de Gestión Ambiental -PIGA, por alteraciones de orden público como manifestaciones, paros,  disturbios y asonadas.</t>
  </si>
  <si>
    <t>A6. Afectación de fenómenos naturales (Cambio climático, fenómeno del niño y la niña, sismos, incendios, caída de árboles, Vendavales) y antrópicos (Orden publico y manifestaciones estudiantiles) que puedan afectar las instalaciones.</t>
  </si>
  <si>
    <t xml:space="preserve">A7. Sanciones o multas por incumplimiento legal </t>
  </si>
  <si>
    <t>A8. Rotación constante de personal en diferentes procesos</t>
  </si>
  <si>
    <t>FORTALEZAS</t>
  </si>
  <si>
    <t>F1.Compromiso de la alta  Dirección para apoyar el proceso, reflejado en liderazgo de Directores Administrativos y del Rector.​</t>
  </si>
  <si>
    <t>F2. Articulación del Sistema de Gestión Ambiental a nivel institucional en Sede, Seccionales y Extensiones.</t>
  </si>
  <si>
    <t>F3. Equipo de profesionales del  Sistema de Gestión Ambiental con competencia  y actitud propositiva en el proceso de planeación, implementación, seguimiento y preparación para los procesos de auditoría del SGA.</t>
  </si>
  <si>
    <t>F4. Disponibilidad de la documentación del Sistema de Gestión ambiental en el sitio web del Modelo de Operación digital, en el marco del PHVA: Caracterización, Política y Objetivos de Gestión Ambiental, Plan Institucional de Gestión Ambiental - PIGA y programas ambientales, Procedimientos, Formatos, Matrices y otros registros SGA.</t>
  </si>
  <si>
    <t>F5.Asignación de rubro para implementación y certificación  del Sistema de Gestión Ambiental_ISO 14001:2015 a través del Proyecto UCundinamarca en Equilibrio con la Naturaleza.</t>
  </si>
  <si>
    <t>F6.Fortalecimiento de la cultura ambiental  a nivel institucional a través del #Reto Ambientalmente en equilibrio con la naturaleza, eventos y capacitaciones ambientales.</t>
  </si>
  <si>
    <t>F7.Divulgación de la Gestión ambiental con la comunidad universitaria y otras partes interesadas a través de publicaciones y eventos en canales institucionales como la página web, la agencia de noticias, redes sociales, revistas digitales de las Seccionales, Extensiones y Periódico digital institucional.</t>
  </si>
  <si>
    <t>F8. Implementación del código de colores de clasificación de residuos con la instalación gradual de Unidades Técnicas de Almacenamiento Central -UTAC-  y Puntos ecológicos en Sede, Seccionales y Extensiones.</t>
  </si>
  <si>
    <t>F9. Implementación de estrategias de sostenibilidad en la Sede, Seccionales y Extensiones, mediante la instalación de dispositivos de ahorro de agua y de energía como paneles fotovoltaicos e iluminación LED.</t>
  </si>
  <si>
    <t>F10.Articulación con los demás componentes del Sistema Integrado de Gestión como: SG SST, SGSI, SGC y con las diferentes procesos y dependencias.</t>
  </si>
  <si>
    <t>F11. Proceso de Medición de Huella de Carbono y reporte internacional de sostenibilidad GRI en articulación con Interacción Social Universitaria y diferentes dependencias relacionadas.</t>
  </si>
  <si>
    <t>F12. Articulación del Sistema de Gestión Ambiental  como parte del proceso de formación para la vida de la comunidad universitaria, desde la dimensión naturaleza del Modelo de Educación Digital Transmoderno -MEDIT.</t>
  </si>
  <si>
    <t>F13. Participación activa de los estudiantes en la Gestión Ambiental Institucional como practicantes y pasantes al SGA</t>
  </si>
  <si>
    <t>F14 Articulación de criterios  ambientales en los procesos  de compras institucionales.</t>
  </si>
  <si>
    <t>F15. Disponibilidad de canales institucionales para la comunicación de solicitudes, felicitaciones</t>
  </si>
  <si>
    <t>OPORTUNIDADES</t>
  </si>
  <si>
    <t xml:space="preserve">O1. Fortalecer la articulación  del  Sistema de Gestión ambiental, con las partes interesadas Internas y  Externas de forma translocal a través de la cultura ambiental.     </t>
  </si>
  <si>
    <t>O2. Ampliar la  cobertura  del proceso de cultura ambiental de la comunidad universitaria con base en la Política de Gestión Ambiental, y los programas del Plan Institucional de Gestión Ambiental -PIGA.</t>
  </si>
  <si>
    <t>O3. Ampliar la cobertura de contenedores para disposición de residuos sólidos y  Unidades Técnicas de Almacenamiento Central UTAC en Sedes, Seccionales y Extensiones</t>
  </si>
  <si>
    <t>O4.Pomover alianzas para el desarrollo de espacios verdes en las Sedes, Seccionales y Extensiones, mediante la  implementación de actividades del Programa de Uso Eficiente de Servicios Ecosistemicos -PUESE- generando un ambiente sano para la comunidad.</t>
  </si>
  <si>
    <t>O5. Fortalecer el acompañamiento y asesoría en las unidades regionales, en condiciones de Pandemia, con actividades virtuales y presenciales según las necesidades de la Sede, Seccional o Extensión.</t>
  </si>
  <si>
    <t>O6.Articulación en de Proyectos Ambientales Universitarios -PRAU- con partes interesadas internas y externas.</t>
  </si>
  <si>
    <t xml:space="preserve">O7. Ampliación de actividades de  medición  de impacto y desempeño institucional con proyección translocal.  </t>
  </si>
  <si>
    <t xml:space="preserve">O8. Instaurar lineamiento de austeridad del gasto con el proceso de Bienes y Servicios articulados con el  Sistema de Gestión Ambiental con el fin de  minimizar el consumo de  materiales a nivel institucional </t>
  </si>
  <si>
    <t xml:space="preserve">O9. Generar espacios virtuales o presenciales para  el fortalecimiento de la cultura ambiental de la comunidad educativa, a través de cursos, diplomados,  programas de voluntariado ( ambiental)  y proyectos que generen impacto ambiental positivo  mediante alianzas estratégicas. </t>
  </si>
  <si>
    <t>FACTOR</t>
  </si>
  <si>
    <t>Subcausas de la causa raiz</t>
  </si>
  <si>
    <t xml:space="preserve">Clasificacion del riesgo </t>
  </si>
  <si>
    <t>Información</t>
  </si>
  <si>
    <t xml:space="preserve">Software </t>
  </si>
  <si>
    <t>Intangibles</t>
  </si>
  <si>
    <t>Componentes
de red</t>
  </si>
  <si>
    <t>Personas</t>
  </si>
  <si>
    <t>Instalaciones</t>
  </si>
  <si>
    <t>Redaccion del Riesgo General</t>
  </si>
  <si>
    <t xml:space="preserve">Redaccion del Riesgo  fiscal </t>
  </si>
  <si>
    <t>CÓDIGO:GSI- CA-FO-09</t>
  </si>
  <si>
    <t>14.	Tipología de riesgos que enmarcan la política de administración del riesgo</t>
  </si>
  <si>
    <t>Seguridad y salud en el trabajo</t>
  </si>
  <si>
    <t>Operativo</t>
  </si>
  <si>
    <t>Imagen</t>
  </si>
  <si>
    <t>6.4.	 Identificación de áreas de factores de riesgo</t>
  </si>
  <si>
    <t>•	Procesos</t>
  </si>
  <si>
    <t>•	Talento humano</t>
  </si>
  <si>
    <t>•	Tecnología</t>
  </si>
  <si>
    <t>•	Infraestructura</t>
  </si>
  <si>
    <t>•	Evento externo</t>
  </si>
  <si>
    <t>¿Afectar el cumplimiento de la misión del sector al que pertenece la entidad?</t>
  </si>
  <si>
    <t>VIGENCIA: 2024-09-20</t>
  </si>
  <si>
    <t>CÓDIGO: GSI- CA-FO-09</t>
  </si>
  <si>
    <t>Fecha: 2025/01/30</t>
  </si>
  <si>
    <t xml:space="preserve">Seguridad de la información </t>
  </si>
  <si>
    <r>
      <rPr>
        <sz val="11"/>
        <color theme="9"/>
        <rFont val="Arial"/>
        <family val="2"/>
      </rPr>
      <t xml:space="preserve">*Nota: </t>
    </r>
    <r>
      <rPr>
        <sz val="11"/>
        <color theme="1"/>
        <rFont val="Arial"/>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</si>
  <si>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 xml:space="preserve">Documento controlado por el Sistema de Gestión de la Calidad
Asegúrese que corresponde a la última versión consultando el micrositio de calidad de la Escuela Tecnológica Instituto Técnico Central (ETITC) </t>
  </si>
  <si>
    <t>Jurídico - Disciplinario</t>
  </si>
  <si>
    <t>EXTENSIÓN Y PROYECCIÓN SOCIAL</t>
  </si>
  <si>
    <t>Contribuir con la Extensión y Proyección Social de la ETITC a través de programas de capacitación y asesorías y la interrelación con el sector productivo</t>
  </si>
  <si>
    <t>Desde la estructuración de los programas hasta la ejecución y evaluación</t>
  </si>
  <si>
    <r>
      <rPr>
        <b/>
        <sz val="14"/>
        <rFont val="Arial"/>
        <family val="2"/>
      </rPr>
      <t>LIDER DEL PROCESO:</t>
    </r>
    <r>
      <rPr>
        <sz val="14"/>
        <rFont val="Arial"/>
        <family val="2"/>
      </rPr>
      <t xml:space="preserve"> Félix Jorge Zea Arias</t>
    </r>
  </si>
  <si>
    <t xml:space="preserve">Procesos de apoyo no prestan la adecuada colaboración a las funciones de GITEPS                         </t>
  </si>
  <si>
    <t>Alteración de información en la plataforma Academusoft</t>
  </si>
  <si>
    <t>Incumplimiento de los servicios ofertados y de la visibilidad Institucional  por  GITEPS</t>
  </si>
  <si>
    <t>Posibilidad de afectación económica y reputacional debido al incumplimiento de los servicios ofertados por el GITEPS</t>
  </si>
  <si>
    <r>
      <t xml:space="preserve">El profesional realizará seguimiento oportuno a la presentación de estudios previos y procesos de contratación para la oferta de servicios del GITEPS.
</t>
    </r>
    <r>
      <rPr>
        <b/>
        <sz val="11"/>
        <color theme="1"/>
        <rFont val="Arial Narrow"/>
        <family val="2"/>
      </rPr>
      <t xml:space="preserve">Desviación del control
 </t>
    </r>
    <r>
      <rPr>
        <sz val="11"/>
        <color theme="1"/>
        <rFont val="Arial Narrow"/>
        <family val="2"/>
      </rPr>
      <t>Realizar reporte a la vicerectoria de investigación</t>
    </r>
  </si>
  <si>
    <r>
      <t xml:space="preserve">Verificar y realizar la actualización de la página web de acuerdo a la nueva oferta,
</t>
    </r>
    <r>
      <rPr>
        <b/>
        <sz val="10"/>
        <color theme="1"/>
        <rFont val="Arial Narrow"/>
        <family val="2"/>
      </rPr>
      <t xml:space="preserve">Desviación del control 
</t>
    </r>
    <r>
      <rPr>
        <sz val="10"/>
        <color theme="1"/>
        <rFont val="Arial Narrow"/>
        <family val="2"/>
      </rPr>
      <t xml:space="preserve">Mesas de trabajo con comunicaciones </t>
    </r>
  </si>
  <si>
    <r>
      <rPr>
        <sz val="10"/>
        <color theme="1"/>
        <rFont val="Arial Narrow"/>
        <family val="2"/>
      </rPr>
      <t xml:space="preserve">Establecer y realizar seguimiento a estrategias de mercadeo y publicidad de los cursos </t>
    </r>
    <r>
      <rPr>
        <b/>
        <sz val="10"/>
        <color theme="1"/>
        <rFont val="Arial Narrow"/>
        <family val="2"/>
      </rPr>
      <t xml:space="preserve">
Desviación del control
 Realizar reporte a la vicerrectoría investigación</t>
    </r>
  </si>
  <si>
    <r>
      <t xml:space="preserve">Verificar cumplimiento de requisitos desde los documentos soporte (formato de notas y notas definitivas academusoft) para la  expedición de diplomas y certificados.
2 veces al año (Finalizando semestre)
</t>
    </r>
    <r>
      <rPr>
        <b/>
        <sz val="10"/>
        <color theme="1"/>
        <rFont val="Arial Narrow"/>
        <family val="2"/>
      </rPr>
      <t xml:space="preserve">Desviación del control
</t>
    </r>
    <r>
      <rPr>
        <sz val="10"/>
        <color theme="1"/>
        <rFont val="Arial Narrow"/>
        <family val="2"/>
      </rPr>
      <t xml:space="preserve">Solicitud de la divulgación del los cambios </t>
    </r>
  </si>
  <si>
    <t>Emitir certificado a personas que no cumplan con los requisitos (permanencia, calificaciones)</t>
  </si>
  <si>
    <t>Posibilidad de afectación reputacional por otorgar certificados sin el debido cumplimiento de los requisitos previos con el fin de beneficio propio o de un tercero</t>
  </si>
  <si>
    <t>GAD-PC-02</t>
  </si>
  <si>
    <t>Plan de necesidades</t>
  </si>
  <si>
    <t>DIE-FO-05</t>
  </si>
  <si>
    <t>EXT-PC-01</t>
  </si>
  <si>
    <t xml:space="preserve">Envío de correos electrónicos a las áreas respectivas para contratación de docentes con los documentos requeridos y firmas correspondientes.
</t>
  </si>
  <si>
    <t xml:space="preserve">Solicitud a la oficina de comunicaciones para la actualización de la página web
</t>
  </si>
  <si>
    <t xml:space="preserve">Solicitud de piezas publicitarias al área de comunicaciones para la divulgación de la oferta académica de Extensión y Proyección Social.
</t>
  </si>
  <si>
    <t xml:space="preserve">Formato de notas docentes, notas definitivas en academusoft.
</t>
  </si>
  <si>
    <t xml:space="preserve">Mantener la aplicación de los controles establecidos. </t>
  </si>
  <si>
    <t xml:space="preserve">GITEPS </t>
  </si>
  <si>
    <t>Verificar el registsro de las notas en planillas Vs Academusoft</t>
  </si>
  <si>
    <t>Félix Jorge Zea Arias</t>
  </si>
  <si>
    <t xml:space="preserve">Se actualizo a la versión 9 del formato mapa de riesgos </t>
  </si>
  <si>
    <t xml:space="preserve">Líder de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</si>
</sst>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04"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12"/>
      <color rgb="FF000000"/>
      <name val="Arial"/>
      <family val="2"/>
    </font>
    <font>
      <b/>
      <sz val="12"/>
      <name val="Arial"/>
      <family val="2"/>
    </font>
    <font>
      <sz val="6"/>
      <color theme="1"/>
      <name val="Arial"/>
      <family val="2"/>
    </font>
    <font>
      <b/>
      <sz val="14"/>
      <color rgb="FF000000"/>
      <name val="Arial"/>
      <family val="2"/>
    </font>
    <font>
      <sz val="14"/>
      <color rgb="FF000000"/>
      <name val="Arial"/>
      <family val="2"/>
    </font>
    <font>
      <b/>
      <sz val="11"/>
      <color theme="0"/>
      <name val="Calibri"/>
      <family val="2"/>
      <scheme val="minor"/>
    </font>
    <font>
      <b/>
      <sz val="11"/>
      <color theme="1"/>
      <name val="Calibri"/>
      <family val="2"/>
      <scheme val="minor"/>
    </font>
    <font>
      <b/>
      <sz val="5"/>
      <color rgb="FF000000"/>
      <name val="Arial"/>
      <family val="2"/>
    </font>
    <font>
      <b/>
      <sz val="6"/>
      <color rgb="FF000000"/>
      <name val="Arial"/>
      <family val="2"/>
    </font>
    <font>
      <b/>
      <sz val="11"/>
      <color rgb="FF292929"/>
      <name val="Arial"/>
      <family val="2"/>
    </font>
    <font>
      <sz val="11"/>
      <color theme="1"/>
      <name val="Arial"/>
      <family val="2"/>
    </font>
    <font>
      <b/>
      <sz val="8"/>
      <color theme="1"/>
      <name val="Arial"/>
      <family val="2"/>
    </font>
    <font>
      <b/>
      <sz val="5"/>
      <color theme="1"/>
      <name val="Arial"/>
      <family val="2"/>
    </font>
    <font>
      <b/>
      <sz val="6"/>
      <color theme="1"/>
      <name val="Arial"/>
      <family val="2"/>
    </font>
    <font>
      <b/>
      <sz val="9"/>
      <color rgb="FF292929"/>
      <name val="Arial"/>
      <family val="2"/>
    </font>
    <font>
      <b/>
      <sz val="11"/>
      <color theme="0"/>
      <name val="Arial"/>
      <family val="2"/>
    </font>
    <font>
      <sz val="10"/>
      <color theme="1"/>
      <name val="Arial"/>
      <family val="2"/>
    </font>
    <font>
      <b/>
      <sz val="10"/>
      <color theme="0"/>
      <name val="Arial"/>
      <family val="2"/>
    </font>
    <font>
      <b/>
      <sz val="10"/>
      <color theme="1"/>
      <name val="Arial"/>
      <family val="2"/>
    </font>
    <font>
      <b/>
      <u/>
      <sz val="10"/>
      <color theme="1"/>
      <name val="Arial"/>
      <family val="2"/>
    </font>
    <font>
      <i/>
      <sz val="9"/>
      <color rgb="FF000000"/>
      <name val="Arial"/>
      <family val="2"/>
    </font>
    <font>
      <b/>
      <sz val="11"/>
      <color theme="1"/>
      <name val="Arial"/>
      <family val="2"/>
    </font>
    <font>
      <b/>
      <sz val="11"/>
      <color rgb="FF000000"/>
      <name val="Arial"/>
      <family val="2"/>
    </font>
    <font>
      <b/>
      <sz val="5"/>
      <color rgb="FF000000"/>
      <name val="Arial"/>
      <family val="2"/>
    </font>
    <font>
      <b/>
      <sz val="10"/>
      <color rgb="FF000000"/>
      <name val="Arial"/>
      <family val="2"/>
    </font>
    <font>
      <b/>
      <sz val="8"/>
      <color rgb="FF000000"/>
      <name val="Arial"/>
      <family val="2"/>
    </font>
    <font>
      <b/>
      <sz val="11"/>
      <color theme="1"/>
      <name val="Times New Roman"/>
      <family val="1"/>
    </font>
    <font>
      <b/>
      <sz val="11"/>
      <color theme="0"/>
      <name val="Times New Roman"/>
      <family val="1"/>
    </font>
    <font>
      <sz val="11"/>
      <color theme="0"/>
      <name val="Times New Roman"/>
      <family val="1"/>
    </font>
    <font>
      <sz val="11"/>
      <color rgb="FF7030A0"/>
      <name val="Calibri"/>
      <family val="2"/>
      <scheme val="minor"/>
    </font>
    <font>
      <b/>
      <sz val="16"/>
      <color rgb="FF7030A0"/>
      <name val="Times New Roman"/>
      <family val="1"/>
    </font>
    <font>
      <b/>
      <sz val="18"/>
      <color theme="0"/>
      <name val="Arial"/>
      <family val="2"/>
    </font>
    <font>
      <b/>
      <sz val="12"/>
      <color theme="0"/>
      <name val="Arial"/>
      <family val="2"/>
    </font>
    <font>
      <sz val="11"/>
      <color rgb="FF000000"/>
      <name val="Arial"/>
      <family val="2"/>
    </font>
    <font>
      <sz val="10"/>
      <color theme="0"/>
      <name val="Arial"/>
      <family val="2"/>
    </font>
    <font>
      <sz val="9"/>
      <color indexed="81"/>
      <name val="Tahoma"/>
      <family val="2"/>
    </font>
    <font>
      <b/>
      <sz val="22"/>
      <color rgb="FF000000"/>
      <name val="Arial"/>
      <family val="2"/>
    </font>
    <font>
      <b/>
      <sz val="18"/>
      <name val="Arial"/>
      <family val="2"/>
    </font>
    <font>
      <sz val="11"/>
      <color theme="0"/>
      <name val="Arial"/>
      <family val="2"/>
    </font>
    <font>
      <sz val="11"/>
      <name val="Arial"/>
      <family val="2"/>
    </font>
    <font>
      <sz val="14"/>
      <name val="Arial"/>
      <family val="2"/>
    </font>
    <font>
      <b/>
      <sz val="14"/>
      <name val="Arial"/>
      <family val="2"/>
    </font>
    <font>
      <b/>
      <sz val="12"/>
      <color theme="0"/>
      <name val="Arial Black"/>
      <family val="2"/>
    </font>
    <font>
      <sz val="12"/>
      <color theme="0"/>
      <name val="Arial Black"/>
      <family val="2"/>
    </font>
    <font>
      <sz val="11"/>
      <color theme="1"/>
      <name val="Arial Narrow"/>
      <family val="2"/>
    </font>
    <font>
      <sz val="11"/>
      <color theme="9"/>
      <name val="Arial"/>
      <family val="2"/>
    </font>
    <font>
      <sz val="10"/>
      <color theme="1"/>
      <name val="Arial Narrow"/>
      <family val="2"/>
    </font>
    <font>
      <b/>
      <sz val="10"/>
      <color theme="1"/>
      <name val="Arial Narrow"/>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26783C"/>
        <bgColor indexed="64"/>
      </patternFill>
    </fill>
    <fill>
      <patternFill patternType="solid">
        <fgColor theme="0" tint="-0.14999847407452621"/>
        <bgColor indexed="64"/>
      </patternFill>
    </fill>
    <fill>
      <patternFill patternType="solid">
        <fgColor rgb="FF287840"/>
        <bgColor indexed="64"/>
      </patternFill>
    </fill>
    <fill>
      <patternFill patternType="solid">
        <fgColor theme="0" tint="-0.499984740745262"/>
        <bgColor indexed="64"/>
      </patternFill>
    </fill>
    <fill>
      <patternFill patternType="solid">
        <fgColor rgb="FFDAAA00"/>
        <bgColor indexed="64"/>
      </patternFill>
    </fill>
    <fill>
      <patternFill patternType="solid">
        <fgColor rgb="FF4E4B48"/>
        <bgColor indexed="64"/>
      </patternFill>
    </fill>
    <fill>
      <patternFill patternType="solid">
        <fgColor rgb="FFFFFFFF"/>
        <bgColor rgb="FFFFFFFF"/>
      </patternFill>
    </fill>
    <fill>
      <patternFill patternType="solid">
        <fgColor rgb="FFFFFFFF"/>
        <bgColor rgb="FF000000"/>
      </patternFill>
    </fill>
    <fill>
      <patternFill patternType="solid">
        <fgColor rgb="FFFFFFFF"/>
        <bgColor indexed="64"/>
      </patternFill>
    </fill>
    <fill>
      <patternFill patternType="solid">
        <fgColor rgb="FFB4B3B6"/>
        <bgColor indexed="64"/>
      </patternFill>
    </fill>
  </fills>
  <borders count="11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medium">
        <color rgb="FF000000"/>
      </left>
      <right style="thin">
        <color indexed="64"/>
      </right>
      <top style="medium">
        <color rgb="FF000000"/>
      </top>
      <bottom/>
      <diagonal/>
    </border>
    <border>
      <left style="thin">
        <color rgb="FF4B514E"/>
      </left>
      <right/>
      <top style="thin">
        <color rgb="FF4B514E"/>
      </top>
      <bottom/>
      <diagonal/>
    </border>
    <border>
      <left/>
      <right style="thin">
        <color indexed="64"/>
      </right>
      <top style="thin">
        <color rgb="FF4B514E"/>
      </top>
      <bottom/>
      <diagonal/>
    </border>
    <border>
      <left style="medium">
        <color rgb="FF000000"/>
      </left>
      <right style="thin">
        <color indexed="64"/>
      </right>
      <top/>
      <bottom/>
      <diagonal/>
    </border>
    <border>
      <left style="thin">
        <color rgb="FF4B514E"/>
      </left>
      <right/>
      <top/>
      <bottom/>
      <diagonal/>
    </border>
    <border>
      <left/>
      <right style="thin">
        <color indexed="64"/>
      </right>
      <top/>
      <bottom/>
      <diagonal/>
    </border>
    <border>
      <left style="medium">
        <color rgb="FF000000"/>
      </left>
      <right style="thin">
        <color indexed="64"/>
      </right>
      <top/>
      <bottom style="medium">
        <color rgb="FF000000"/>
      </bottom>
      <diagonal/>
    </border>
    <border>
      <left style="thin">
        <color rgb="FF4B514E"/>
      </left>
      <right/>
      <top/>
      <bottom style="thin">
        <color rgb="FF4B514E"/>
      </bottom>
      <diagonal/>
    </border>
    <border>
      <left/>
      <right style="thin">
        <color indexed="64"/>
      </right>
      <top/>
      <bottom style="thin">
        <color rgb="FF4B514E"/>
      </bottom>
      <diagonal/>
    </border>
    <border>
      <left style="thin">
        <color rgb="FF4B514E"/>
      </left>
      <right style="thin">
        <color rgb="FF4B514E"/>
      </right>
      <top style="thin">
        <color rgb="FF4B514E"/>
      </top>
      <bottom style="thin">
        <color rgb="FF4B514E"/>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right style="thin">
        <color rgb="FF4B514E"/>
      </right>
      <top/>
      <bottom/>
      <diagonal/>
    </border>
    <border>
      <left/>
      <right style="thin">
        <color rgb="FF4B514E"/>
      </right>
      <top style="medium">
        <color indexed="64"/>
      </top>
      <bottom/>
      <diagonal/>
    </border>
    <border>
      <left style="thin">
        <color rgb="FF4B514E"/>
      </left>
      <right/>
      <top style="medium">
        <color indexed="64"/>
      </top>
      <bottom/>
      <diagonal/>
    </border>
    <border>
      <left/>
      <right style="thin">
        <color rgb="FF4B514E"/>
      </right>
      <top/>
      <bottom style="medium">
        <color indexed="64"/>
      </bottom>
      <diagonal/>
    </border>
    <border>
      <left style="thin">
        <color rgb="FF4B514E"/>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auto="1"/>
      </left>
      <right/>
      <top style="thin">
        <color auto="1"/>
      </top>
      <bottom/>
      <diagonal/>
    </border>
    <border>
      <left/>
      <right style="thin">
        <color indexed="64"/>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auto="1"/>
      </top>
      <bottom/>
      <diagonal/>
    </border>
  </borders>
  <cellStyleXfs count="5">
    <xf numFmtId="0" fontId="0" fillId="0" borderId="0"/>
    <xf numFmtId="9" fontId="12" fillId="0" borderId="0" applyFont="0" applyFill="0" applyBorder="0" applyAlignment="0" applyProtection="0"/>
    <xf numFmtId="0" fontId="44" fillId="0" borderId="0"/>
    <xf numFmtId="0" fontId="45" fillId="0" borderId="0"/>
    <xf numFmtId="0" fontId="4" fillId="0" borderId="0"/>
  </cellStyleXfs>
  <cellXfs count="634">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4" xfId="0" applyFont="1" applyFill="1" applyBorder="1" applyAlignment="1">
      <alignment horizontal="center" vertical="center" wrapText="1" readingOrder="1"/>
    </xf>
    <xf numFmtId="0" fontId="8" fillId="0" borderId="4" xfId="0" applyFont="1" applyBorder="1" applyAlignment="1">
      <alignment horizontal="justify" vertical="center" wrapText="1" readingOrder="1"/>
    </xf>
    <xf numFmtId="9" fontId="8" fillId="0" borderId="4"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5" fillId="0" borderId="0" xfId="0" applyFont="1" applyAlignment="1">
      <alignment vertical="center"/>
    </xf>
    <xf numFmtId="0" fontId="26" fillId="0" borderId="0" xfId="0" applyFont="1"/>
    <xf numFmtId="0" fontId="24" fillId="0" borderId="0" xfId="0" applyFont="1"/>
    <xf numFmtId="0" fontId="0" fillId="0" borderId="0" xfId="0" pivotButton="1"/>
    <xf numFmtId="0" fontId="10" fillId="0" borderId="0" xfId="0" applyFont="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4"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4"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4"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7" fillId="11" borderId="5"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7" fillId="11" borderId="6" xfId="0" applyFont="1" applyFill="1" applyBorder="1" applyAlignment="1" applyProtection="1">
      <alignment horizontal="center" vertical="center" wrapText="1" readingOrder="1"/>
      <protection hidden="1"/>
    </xf>
    <xf numFmtId="0" fontId="17" fillId="12" borderId="5"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6" xfId="0" applyFont="1" applyFill="1" applyBorder="1" applyAlignment="1" applyProtection="1">
      <alignment horizontal="center" wrapText="1" readingOrder="1"/>
      <protection hidden="1"/>
    </xf>
    <xf numFmtId="0" fontId="17" fillId="11" borderId="7"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3" borderId="5"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6"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5" borderId="5"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6"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0" fillId="3" borderId="0" xfId="0" applyFill="1"/>
    <xf numFmtId="0" fontId="46" fillId="3" borderId="39" xfId="2" applyFont="1" applyFill="1" applyBorder="1"/>
    <xf numFmtId="0" fontId="46" fillId="3" borderId="40" xfId="2" applyFont="1" applyFill="1" applyBorder="1"/>
    <xf numFmtId="0" fontId="46" fillId="3" borderId="41" xfId="2" applyFont="1" applyFill="1" applyBorder="1"/>
    <xf numFmtId="0" fontId="14" fillId="3" borderId="0" xfId="0" applyFont="1" applyFill="1" applyAlignment="1">
      <alignment vertical="center"/>
    </xf>
    <xf numFmtId="0" fontId="4" fillId="3" borderId="0" xfId="0" applyFont="1" applyFill="1"/>
    <xf numFmtId="0" fontId="33" fillId="3" borderId="0" xfId="0" applyFont="1" applyFill="1"/>
    <xf numFmtId="0" fontId="34" fillId="3" borderId="22" xfId="0" applyFont="1" applyFill="1" applyBorder="1" applyAlignment="1">
      <alignment horizontal="center" vertical="center" wrapText="1" readingOrder="1"/>
    </xf>
    <xf numFmtId="0" fontId="35" fillId="3" borderId="22" xfId="0" applyFont="1" applyFill="1" applyBorder="1" applyAlignment="1">
      <alignment horizontal="justify" vertical="center" wrapText="1" readingOrder="1"/>
    </xf>
    <xf numFmtId="9" fontId="34" fillId="3" borderId="31" xfId="0" applyNumberFormat="1"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5" fillId="3" borderId="21" xfId="0" applyFont="1" applyFill="1" applyBorder="1" applyAlignment="1">
      <alignment horizontal="justify" vertical="center" wrapText="1" readingOrder="1"/>
    </xf>
    <xf numFmtId="9" fontId="34" fillId="3" borderId="26" xfId="0" applyNumberFormat="1"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5" fillId="3" borderId="28" xfId="0" applyFont="1" applyFill="1" applyBorder="1" applyAlignment="1">
      <alignment horizontal="justify" vertical="center" wrapText="1" readingOrder="1"/>
    </xf>
    <xf numFmtId="0" fontId="35" fillId="3" borderId="29" xfId="0" applyFont="1" applyFill="1" applyBorder="1" applyAlignment="1">
      <alignment horizontal="center" vertical="center" wrapText="1" readingOrder="1"/>
    </xf>
    <xf numFmtId="0" fontId="43" fillId="3" borderId="0" xfId="0" applyFont="1" applyFill="1"/>
    <xf numFmtId="0" fontId="34" fillId="15" borderId="33" xfId="0" applyFont="1" applyFill="1" applyBorder="1" applyAlignment="1">
      <alignment horizontal="center" vertical="center" wrapText="1" readingOrder="1"/>
    </xf>
    <xf numFmtId="0" fontId="34" fillId="15" borderId="34" xfId="0" applyFont="1" applyFill="1" applyBorder="1" applyAlignment="1">
      <alignment horizontal="center" vertical="center" wrapText="1" readingOrder="1"/>
    </xf>
    <xf numFmtId="0" fontId="11" fillId="3" borderId="0" xfId="0" applyFont="1" applyFill="1"/>
    <xf numFmtId="0" fontId="28"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6" fillId="3" borderId="7" xfId="2" applyFont="1" applyFill="1" applyBorder="1"/>
    <xf numFmtId="0" fontId="51" fillId="3" borderId="0" xfId="0" applyFont="1" applyFill="1" applyAlignment="1">
      <alignment horizontal="left" vertical="center" wrapText="1"/>
    </xf>
    <xf numFmtId="0" fontId="52" fillId="3" borderId="0" xfId="0" applyFont="1" applyFill="1" applyAlignment="1">
      <alignment horizontal="left" vertical="top" wrapText="1"/>
    </xf>
    <xf numFmtId="0" fontId="46" fillId="3" borderId="0" xfId="2" applyFont="1" applyFill="1"/>
    <xf numFmtId="0" fontId="46" fillId="3" borderId="8" xfId="2" applyFont="1" applyFill="1" applyBorder="1"/>
    <xf numFmtId="0" fontId="46" fillId="3" borderId="9" xfId="2" applyFont="1" applyFill="1" applyBorder="1"/>
    <xf numFmtId="0" fontId="46" fillId="3" borderId="11" xfId="2" applyFont="1" applyFill="1" applyBorder="1"/>
    <xf numFmtId="0" fontId="46" fillId="3" borderId="10" xfId="2" applyFont="1" applyFill="1" applyBorder="1"/>
    <xf numFmtId="0" fontId="50" fillId="3" borderId="0" xfId="2" applyFont="1" applyFill="1" applyAlignment="1">
      <alignment horizontal="left" vertical="center" wrapText="1"/>
    </xf>
    <xf numFmtId="0" fontId="46" fillId="3" borderId="0" xfId="2" applyFont="1" applyFill="1" applyAlignment="1">
      <alignment horizontal="left" vertical="center" wrapText="1"/>
    </xf>
    <xf numFmtId="0" fontId="46" fillId="3" borderId="0" xfId="2" quotePrefix="1" applyFont="1" applyFill="1" applyAlignment="1">
      <alignment horizontal="left" vertical="center" wrapText="1"/>
    </xf>
    <xf numFmtId="0" fontId="48" fillId="3" borderId="7" xfId="2" quotePrefix="1" applyFont="1" applyFill="1" applyBorder="1" applyAlignment="1">
      <alignment horizontal="left" vertical="top" wrapText="1"/>
    </xf>
    <xf numFmtId="0" fontId="49" fillId="3" borderId="0" xfId="2" quotePrefix="1" applyFont="1" applyFill="1" applyAlignment="1">
      <alignment horizontal="left" vertical="top" wrapText="1"/>
    </xf>
    <xf numFmtId="0" fontId="49" fillId="3" borderId="8" xfId="2" quotePrefix="1" applyFont="1" applyFill="1" applyBorder="1" applyAlignment="1">
      <alignment horizontal="left" vertical="top" wrapText="1"/>
    </xf>
    <xf numFmtId="0" fontId="44" fillId="0" borderId="7" xfId="0" applyFont="1" applyBorder="1" applyAlignment="1">
      <alignment vertical="center" wrapText="1"/>
    </xf>
    <xf numFmtId="0" fontId="44" fillId="0" borderId="0" xfId="0" applyFont="1" applyAlignment="1">
      <alignment vertical="center" wrapText="1"/>
    </xf>
    <xf numFmtId="0" fontId="57" fillId="0" borderId="0" xfId="0" applyFont="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left" vertical="center" wrapText="1"/>
    </xf>
    <xf numFmtId="0" fontId="58" fillId="0" borderId="0" xfId="0" applyFont="1" applyAlignment="1">
      <alignment horizontal="center"/>
    </xf>
    <xf numFmtId="0" fontId="60" fillId="0" borderId="0" xfId="0" applyFont="1" applyAlignment="1">
      <alignment horizontal="center" vertical="center" wrapText="1"/>
    </xf>
    <xf numFmtId="0" fontId="0" fillId="0" borderId="0" xfId="0" applyAlignment="1">
      <alignment wrapText="1"/>
    </xf>
    <xf numFmtId="0" fontId="60" fillId="0" borderId="0" xfId="0" applyFont="1" applyAlignment="1">
      <alignment vertical="center" wrapText="1"/>
    </xf>
    <xf numFmtId="0" fontId="59" fillId="0" borderId="70" xfId="0" applyFont="1" applyBorder="1" applyAlignment="1">
      <alignment vertical="center" wrapText="1"/>
    </xf>
    <xf numFmtId="0" fontId="56" fillId="0" borderId="64" xfId="0" applyFont="1" applyBorder="1" applyAlignment="1" applyProtection="1">
      <alignment horizontal="center" wrapText="1"/>
      <protection locked="0"/>
    </xf>
    <xf numFmtId="0" fontId="56" fillId="0" borderId="57" xfId="0" applyFont="1" applyBorder="1" applyAlignment="1" applyProtection="1">
      <alignment horizontal="center" wrapText="1"/>
      <protection locked="0"/>
    </xf>
    <xf numFmtId="0" fontId="55" fillId="0" borderId="63" xfId="0" applyFont="1" applyBorder="1" applyAlignment="1">
      <alignment horizontal="left" vertical="center"/>
    </xf>
    <xf numFmtId="0" fontId="55" fillId="0" borderId="57" xfId="0" applyFont="1" applyBorder="1" applyAlignment="1">
      <alignment horizontal="left" vertical="center"/>
    </xf>
    <xf numFmtId="0" fontId="0" fillId="17" borderId="0" xfId="0" applyFill="1"/>
    <xf numFmtId="0" fontId="55" fillId="0" borderId="21" xfId="0" applyFont="1" applyBorder="1" applyAlignment="1">
      <alignment vertical="center"/>
    </xf>
    <xf numFmtId="0" fontId="66" fillId="17" borderId="0" xfId="0" applyFont="1" applyFill="1"/>
    <xf numFmtId="14" fontId="66" fillId="0" borderId="80" xfId="0" applyNumberFormat="1" applyFont="1" applyBorder="1" applyAlignment="1" applyProtection="1">
      <alignment horizontal="center" vertical="center"/>
      <protection locked="0"/>
    </xf>
    <xf numFmtId="0" fontId="66" fillId="0" borderId="80" xfId="0" applyFont="1" applyBorder="1" applyAlignment="1" applyProtection="1">
      <alignment horizontal="center" vertical="center"/>
      <protection locked="0"/>
    </xf>
    <xf numFmtId="0" fontId="66" fillId="0" borderId="80" xfId="0" applyFont="1" applyBorder="1" applyAlignment="1" applyProtection="1">
      <alignment horizontal="center" vertical="center" wrapText="1"/>
      <protection locked="0"/>
    </xf>
    <xf numFmtId="0" fontId="66" fillId="0" borderId="80" xfId="0" applyFont="1" applyBorder="1" applyAlignment="1" applyProtection="1">
      <alignment horizontal="justify" wrapText="1"/>
      <protection locked="0"/>
    </xf>
    <xf numFmtId="0" fontId="11" fillId="17" borderId="0" xfId="0" applyFont="1" applyFill="1"/>
    <xf numFmtId="0" fontId="67" fillId="0" borderId="24" xfId="0" applyFont="1" applyBorder="1" applyAlignment="1">
      <alignment horizontal="center" vertical="center"/>
    </xf>
    <xf numFmtId="0" fontId="67" fillId="0" borderId="91" xfId="0" applyFont="1" applyBorder="1" applyAlignment="1">
      <alignment horizontal="center" vertical="center" wrapText="1"/>
    </xf>
    <xf numFmtId="0" fontId="67" fillId="0" borderId="91" xfId="0" applyFont="1" applyBorder="1" applyAlignment="1">
      <alignment horizontal="center" vertical="center"/>
    </xf>
    <xf numFmtId="0" fontId="0" fillId="0" borderId="5" xfId="0" applyBorder="1"/>
    <xf numFmtId="0" fontId="0" fillId="0" borderId="12"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0" xfId="0" applyBorder="1"/>
    <xf numFmtId="14" fontId="71" fillId="16" borderId="80" xfId="0" applyNumberFormat="1" applyFont="1" applyFill="1" applyBorder="1" applyAlignment="1">
      <alignment horizontal="center" vertical="center" wrapText="1"/>
    </xf>
    <xf numFmtId="0" fontId="71" fillId="16" borderId="80" xfId="0" applyFont="1" applyFill="1" applyBorder="1" applyAlignment="1">
      <alignment horizontal="center" vertical="center" wrapText="1"/>
    </xf>
    <xf numFmtId="0" fontId="77" fillId="17" borderId="0" xfId="0" applyFont="1" applyFill="1" applyAlignment="1">
      <alignment horizontal="center" vertical="center" textRotation="90"/>
    </xf>
    <xf numFmtId="0" fontId="82" fillId="0" borderId="0" xfId="0" applyFont="1" applyAlignment="1">
      <alignment vertical="center"/>
    </xf>
    <xf numFmtId="0" fontId="85" fillId="0" borderId="0" xfId="0" applyFont="1"/>
    <xf numFmtId="0" fontId="77" fillId="0" borderId="0" xfId="0" applyFont="1" applyAlignment="1">
      <alignment horizontal="left" vertical="center"/>
    </xf>
    <xf numFmtId="0" fontId="66" fillId="0" borderId="99" xfId="0" applyFont="1" applyBorder="1" applyAlignment="1">
      <alignment horizontal="left" vertical="center"/>
    </xf>
    <xf numFmtId="0" fontId="66" fillId="0" borderId="100" xfId="0" applyFont="1" applyBorder="1" applyAlignment="1">
      <alignment horizontal="left" vertical="center"/>
    </xf>
    <xf numFmtId="0" fontId="85" fillId="3" borderId="0" xfId="0" applyFont="1" applyFill="1"/>
    <xf numFmtId="0" fontId="86" fillId="3" borderId="0" xfId="0" applyFont="1" applyFill="1" applyAlignment="1">
      <alignment horizontal="center" vertical="center"/>
    </xf>
    <xf numFmtId="0" fontId="0" fillId="0" borderId="91" xfId="0" applyBorder="1" applyAlignment="1">
      <alignment horizontal="center" vertical="center"/>
    </xf>
    <xf numFmtId="0" fontId="71" fillId="19" borderId="91" xfId="0" applyFont="1" applyFill="1" applyBorder="1" applyAlignment="1">
      <alignment horizontal="center" vertical="center"/>
    </xf>
    <xf numFmtId="0" fontId="83" fillId="18" borderId="0" xfId="0" applyFont="1" applyFill="1" applyAlignment="1">
      <alignment horizontal="center" vertical="center"/>
    </xf>
    <xf numFmtId="0" fontId="71" fillId="19" borderId="0" xfId="0" applyFont="1" applyFill="1" applyAlignment="1">
      <alignment horizontal="center" vertical="center"/>
    </xf>
    <xf numFmtId="0" fontId="84" fillId="0" borderId="0" xfId="0" applyFont="1" applyAlignment="1">
      <alignment horizontal="center"/>
    </xf>
    <xf numFmtId="0" fontId="84" fillId="0" borderId="0" xfId="0" applyFont="1" applyAlignment="1">
      <alignment horizontal="center" vertical="center"/>
    </xf>
    <xf numFmtId="0" fontId="73" fillId="21" borderId="27" xfId="0" applyFont="1" applyFill="1" applyBorder="1" applyAlignment="1">
      <alignment horizontal="center" vertical="center" wrapText="1"/>
    </xf>
    <xf numFmtId="0" fontId="73" fillId="21" borderId="28" xfId="0" applyFont="1" applyFill="1" applyBorder="1" applyAlignment="1">
      <alignment horizontal="center" vertical="center" wrapText="1"/>
    </xf>
    <xf numFmtId="0" fontId="89" fillId="3" borderId="21" xfId="0" applyFont="1" applyFill="1" applyBorder="1" applyAlignment="1" applyProtection="1">
      <alignment horizontal="justify" vertical="justify" wrapText="1"/>
      <protection locked="0"/>
    </xf>
    <xf numFmtId="0" fontId="72" fillId="0" borderId="22" xfId="0" applyFont="1" applyBorder="1" applyAlignment="1" applyProtection="1">
      <alignment horizontal="center" vertical="center" wrapText="1"/>
      <protection locked="0"/>
    </xf>
    <xf numFmtId="0" fontId="89" fillId="0" borderId="21" xfId="0" applyFont="1" applyBorder="1" applyAlignment="1" applyProtection="1">
      <alignment horizontal="justify" vertical="justify" wrapText="1"/>
      <protection locked="0"/>
    </xf>
    <xf numFmtId="0" fontId="72" fillId="0" borderId="21" xfId="0" applyFont="1" applyBorder="1" applyAlignment="1" applyProtection="1">
      <alignment horizontal="center" vertical="center" wrapText="1"/>
      <protection locked="0"/>
    </xf>
    <xf numFmtId="0" fontId="89" fillId="22" borderId="21" xfId="0" applyFont="1" applyFill="1" applyBorder="1" applyAlignment="1" applyProtection="1">
      <alignment horizontal="justify" vertical="justify" wrapText="1"/>
      <protection locked="0"/>
    </xf>
    <xf numFmtId="0" fontId="44" fillId="0" borderId="25" xfId="0" applyFont="1" applyBorder="1" applyAlignment="1" applyProtection="1">
      <alignment horizontal="justify" vertical="center" wrapText="1"/>
      <protection locked="0"/>
    </xf>
    <xf numFmtId="0" fontId="73" fillId="21" borderId="25" xfId="0" applyFont="1" applyFill="1" applyBorder="1" applyAlignment="1">
      <alignment horizontal="center" vertical="center" wrapText="1"/>
    </xf>
    <xf numFmtId="0" fontId="72" fillId="21" borderId="21" xfId="0" applyFont="1" applyFill="1" applyBorder="1" applyAlignment="1" applyProtection="1">
      <alignment horizontal="center" vertical="center"/>
      <protection locked="0"/>
    </xf>
    <xf numFmtId="0" fontId="89" fillId="23" borderId="22" xfId="0" applyFont="1" applyFill="1" applyBorder="1" applyAlignment="1" applyProtection="1">
      <alignment horizontal="justify" vertical="justify" wrapText="1"/>
      <protection locked="0"/>
    </xf>
    <xf numFmtId="0" fontId="90" fillId="21" borderId="21" xfId="0" applyFont="1" applyFill="1" applyBorder="1" applyAlignment="1" applyProtection="1">
      <alignment horizontal="center" vertical="center"/>
      <protection locked="0"/>
    </xf>
    <xf numFmtId="0" fontId="89" fillId="24" borderId="21" xfId="0" applyFont="1" applyFill="1" applyBorder="1" applyAlignment="1" applyProtection="1">
      <alignment horizontal="justify" vertical="justify" wrapText="1"/>
      <protection locked="0"/>
    </xf>
    <xf numFmtId="0" fontId="89" fillId="22" borderId="69" xfId="0" applyFont="1" applyFill="1" applyBorder="1" applyAlignment="1" applyProtection="1">
      <alignment wrapText="1"/>
      <protection locked="0"/>
    </xf>
    <xf numFmtId="0" fontId="66" fillId="3" borderId="21" xfId="0" applyFont="1" applyFill="1" applyBorder="1" applyAlignment="1" applyProtection="1">
      <alignment horizontal="justify" vertical="justify" wrapText="1"/>
      <protection locked="0"/>
    </xf>
    <xf numFmtId="0" fontId="11" fillId="18" borderId="0" xfId="0" applyFont="1" applyFill="1" applyAlignment="1">
      <alignment horizontal="center" vertical="center"/>
    </xf>
    <xf numFmtId="0" fontId="61" fillId="18" borderId="0" xfId="0" applyFont="1" applyFill="1" applyAlignment="1">
      <alignment horizontal="center" vertical="center"/>
    </xf>
    <xf numFmtId="0" fontId="61" fillId="18" borderId="0" xfId="0" applyFont="1" applyFill="1" applyAlignment="1">
      <alignment horizontal="center" vertical="center" wrapText="1"/>
    </xf>
    <xf numFmtId="0" fontId="61" fillId="0" borderId="0" xfId="0" applyFont="1" applyAlignment="1">
      <alignment horizontal="center" vertical="center"/>
    </xf>
    <xf numFmtId="0" fontId="11" fillId="18" borderId="0" xfId="0" applyFont="1" applyFill="1" applyAlignment="1">
      <alignment wrapText="1"/>
    </xf>
    <xf numFmtId="0" fontId="17" fillId="11" borderId="0" xfId="0" applyFont="1" applyFill="1" applyBorder="1" applyAlignment="1" applyProtection="1">
      <alignment horizontal="center" vertical="center" wrapText="1" readingOrder="1"/>
      <protection hidden="1"/>
    </xf>
    <xf numFmtId="0" fontId="17" fillId="13" borderId="0" xfId="0" applyFont="1" applyFill="1" applyBorder="1" applyAlignment="1" applyProtection="1">
      <alignment horizontal="center" wrapText="1" readingOrder="1"/>
      <protection hidden="1"/>
    </xf>
    <xf numFmtId="0" fontId="60" fillId="0" borderId="70" xfId="0" applyFont="1" applyBorder="1" applyAlignment="1">
      <alignment horizontal="center" vertical="center" wrapText="1"/>
    </xf>
    <xf numFmtId="0" fontId="66" fillId="0" borderId="0" xfId="0" applyFont="1"/>
    <xf numFmtId="0" fontId="66" fillId="0" borderId="0" xfId="0" applyFont="1" applyAlignment="1">
      <alignment horizontal="center" vertical="center"/>
    </xf>
    <xf numFmtId="0" fontId="66" fillId="0" borderId="0" xfId="0" applyFont="1" applyAlignment="1">
      <alignment horizontal="center"/>
    </xf>
    <xf numFmtId="0" fontId="92" fillId="0" borderId="57" xfId="0" applyFont="1" applyBorder="1" applyAlignment="1" applyProtection="1">
      <alignment horizontal="center" vertical="center"/>
      <protection locked="0"/>
    </xf>
    <xf numFmtId="0" fontId="66" fillId="3" borderId="0" xfId="0" applyFont="1" applyFill="1"/>
    <xf numFmtId="0" fontId="94" fillId="3" borderId="0" xfId="0" applyFont="1" applyFill="1"/>
    <xf numFmtId="0" fontId="87" fillId="3" borderId="68" xfId="0" applyFont="1" applyFill="1" applyBorder="1" applyAlignment="1">
      <alignment horizontal="center" vertical="center"/>
    </xf>
    <xf numFmtId="0" fontId="87" fillId="3" borderId="69" xfId="0" applyFont="1" applyFill="1" applyBorder="1" applyAlignment="1">
      <alignment horizontal="center" vertical="center"/>
    </xf>
    <xf numFmtId="0" fontId="87" fillId="3" borderId="67" xfId="0" applyFont="1" applyFill="1" applyBorder="1" applyAlignment="1">
      <alignment horizontal="center" vertical="center"/>
    </xf>
    <xf numFmtId="0" fontId="87" fillId="3" borderId="57" xfId="0" applyFont="1" applyFill="1" applyBorder="1" applyAlignment="1">
      <alignment horizontal="center" vertical="center"/>
    </xf>
    <xf numFmtId="0" fontId="87" fillId="3" borderId="40" xfId="0" applyFont="1" applyFill="1" applyBorder="1" applyAlignment="1">
      <alignment vertical="center"/>
    </xf>
    <xf numFmtId="0" fontId="88" fillId="16" borderId="21" xfId="0" applyFont="1" applyFill="1" applyBorder="1" applyAlignment="1">
      <alignment horizontal="center" vertical="center"/>
    </xf>
    <xf numFmtId="0" fontId="88" fillId="16" borderId="21" xfId="0" applyFont="1" applyFill="1" applyBorder="1" applyAlignment="1">
      <alignment horizontal="center" vertical="center" wrapText="1"/>
    </xf>
    <xf numFmtId="0" fontId="71" fillId="3" borderId="0" xfId="0" applyFont="1" applyFill="1" applyAlignment="1">
      <alignment horizontal="center" vertical="center"/>
    </xf>
    <xf numFmtId="0" fontId="88" fillId="16" borderId="21" xfId="0" applyFont="1" applyFill="1" applyBorder="1" applyAlignment="1">
      <alignment horizontal="center" vertical="center" textRotation="90"/>
    </xf>
    <xf numFmtId="0" fontId="77" fillId="3" borderId="0" xfId="0" applyFont="1" applyFill="1" applyAlignment="1">
      <alignment horizontal="center" vertical="center"/>
    </xf>
    <xf numFmtId="0" fontId="77" fillId="2" borderId="0" xfId="0" applyFont="1" applyFill="1" applyAlignment="1">
      <alignment horizontal="center" vertical="center"/>
    </xf>
    <xf numFmtId="0" fontId="66" fillId="0" borderId="0" xfId="0" applyFont="1" applyAlignment="1">
      <alignment horizontal="center" vertical="center" wrapText="1"/>
    </xf>
    <xf numFmtId="0" fontId="66" fillId="0" borderId="21" xfId="0" applyFont="1" applyBorder="1" applyAlignment="1">
      <alignment horizontal="center" vertical="center" wrapText="1"/>
    </xf>
    <xf numFmtId="0" fontId="66" fillId="0" borderId="21" xfId="0" applyFont="1" applyBorder="1" applyAlignment="1" applyProtection="1">
      <alignment horizontal="center" vertical="center" wrapText="1"/>
      <protection locked="0"/>
    </xf>
    <xf numFmtId="0" fontId="77" fillId="0" borderId="21" xfId="0"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locked="0"/>
    </xf>
    <xf numFmtId="0" fontId="66" fillId="0" borderId="21" xfId="0" applyFont="1" applyBorder="1" applyAlignment="1" applyProtection="1">
      <alignment horizontal="center" vertical="center" wrapText="1"/>
      <protection hidden="1"/>
    </xf>
    <xf numFmtId="0" fontId="66" fillId="0" borderId="21" xfId="0" applyFont="1" applyBorder="1" applyAlignment="1" applyProtection="1">
      <alignment horizontal="center" vertical="center" textRotation="90" wrapText="1"/>
      <protection locked="0"/>
    </xf>
    <xf numFmtId="0" fontId="77" fillId="0" borderId="21" xfId="0" applyFont="1" applyBorder="1" applyAlignment="1" applyProtection="1">
      <alignment horizontal="center" vertical="center" textRotation="90" wrapText="1"/>
      <protection hidden="1"/>
    </xf>
    <xf numFmtId="14" fontId="66" fillId="0" borderId="21" xfId="0" applyNumberFormat="1" applyFont="1" applyBorder="1" applyAlignment="1" applyProtection="1">
      <alignment horizontal="center" vertical="center" wrapText="1"/>
      <protection locked="0"/>
    </xf>
    <xf numFmtId="0" fontId="66" fillId="3" borderId="0" xfId="0" applyFont="1" applyFill="1" applyAlignment="1">
      <alignment horizontal="center" vertical="center" wrapText="1"/>
    </xf>
    <xf numFmtId="0" fontId="66" fillId="0" borderId="3" xfId="0" applyFont="1" applyBorder="1" applyAlignment="1">
      <alignment horizontal="center" vertical="center"/>
    </xf>
    <xf numFmtId="0" fontId="66" fillId="0" borderId="2" xfId="0" applyFont="1" applyBorder="1" applyAlignment="1">
      <alignment horizontal="center" vertical="center"/>
    </xf>
    <xf numFmtId="0" fontId="66" fillId="0" borderId="0" xfId="0" applyFont="1" applyAlignment="1">
      <alignment horizontal="center" wrapText="1"/>
    </xf>
    <xf numFmtId="0" fontId="66" fillId="0" borderId="0" xfId="0" applyFont="1" applyAlignment="1">
      <alignment wrapText="1"/>
    </xf>
    <xf numFmtId="0" fontId="66" fillId="0" borderId="0" xfId="0" applyFont="1" applyAlignment="1">
      <alignment vertical="center"/>
    </xf>
    <xf numFmtId="0" fontId="98" fillId="16" borderId="21" xfId="0" applyFont="1" applyFill="1" applyBorder="1" applyAlignment="1">
      <alignment horizontal="center" vertical="center" wrapText="1"/>
    </xf>
    <xf numFmtId="0" fontId="66" fillId="0" borderId="21" xfId="0" applyFont="1" applyBorder="1" applyAlignment="1">
      <alignment vertical="center" wrapText="1"/>
    </xf>
    <xf numFmtId="0" fontId="95" fillId="0" borderId="21" xfId="0" applyFont="1" applyBorder="1" applyAlignment="1" applyProtection="1">
      <alignment vertical="center" wrapText="1"/>
      <protection locked="0"/>
    </xf>
    <xf numFmtId="0" fontId="66" fillId="0" borderId="21" xfId="0" applyFont="1" applyBorder="1" applyAlignment="1" applyProtection="1">
      <alignment vertical="center" wrapText="1"/>
      <protection locked="0"/>
    </xf>
    <xf numFmtId="164" fontId="100" fillId="0" borderId="21" xfId="1" applyNumberFormat="1" applyFont="1" applyBorder="1" applyAlignment="1">
      <alignment horizontal="center" vertical="center"/>
    </xf>
    <xf numFmtId="9" fontId="100" fillId="0" borderId="21" xfId="1" applyFont="1" applyBorder="1" applyAlignment="1">
      <alignment horizontal="center" vertical="center" wrapText="1"/>
    </xf>
    <xf numFmtId="164" fontId="66" fillId="0" borderId="21" xfId="1" applyNumberFormat="1" applyFont="1" applyBorder="1" applyAlignment="1">
      <alignment horizontal="center" vertical="top" wrapText="1"/>
    </xf>
    <xf numFmtId="0" fontId="100" fillId="0" borderId="21"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hidden="1"/>
    </xf>
    <xf numFmtId="0" fontId="102" fillId="0" borderId="21" xfId="0" applyFont="1" applyBorder="1" applyAlignment="1" applyProtection="1">
      <alignment horizontal="center" vertical="center" wrapText="1"/>
      <protection locked="0"/>
    </xf>
    <xf numFmtId="0" fontId="103" fillId="0" borderId="21" xfId="0" applyFont="1" applyBorder="1" applyAlignment="1" applyProtection="1">
      <alignment horizontal="center" vertical="center" wrapText="1"/>
      <protection locked="0"/>
    </xf>
    <xf numFmtId="0" fontId="62" fillId="0" borderId="0" xfId="0" applyFont="1" applyAlignment="1">
      <alignment horizontal="center" wrapText="1"/>
    </xf>
    <xf numFmtId="0" fontId="65" fillId="0" borderId="95" xfId="0" applyFont="1" applyBorder="1" applyAlignment="1">
      <alignment horizontal="center" vertical="center" wrapText="1"/>
    </xf>
    <xf numFmtId="0" fontId="65" fillId="0" borderId="12" xfId="0" applyFont="1" applyBorder="1" applyAlignment="1">
      <alignment horizontal="center" vertical="center" wrapText="1"/>
    </xf>
    <xf numFmtId="0" fontId="65" fillId="0" borderId="81" xfId="0" applyFont="1" applyBorder="1" applyAlignment="1">
      <alignment horizontal="center" vertical="center" wrapText="1"/>
    </xf>
    <xf numFmtId="0" fontId="65" fillId="0" borderId="75" xfId="0" applyFont="1" applyBorder="1" applyAlignment="1">
      <alignment horizontal="center" vertical="center" wrapText="1"/>
    </xf>
    <xf numFmtId="0" fontId="65" fillId="0" borderId="0" xfId="0" applyFont="1" applyAlignment="1">
      <alignment horizontal="center" vertical="center" wrapText="1"/>
    </xf>
    <xf numFmtId="0" fontId="65" fillId="0" borderId="76" xfId="0" applyFont="1" applyBorder="1" applyAlignment="1">
      <alignment horizontal="center" vertical="center" wrapText="1"/>
    </xf>
    <xf numFmtId="0" fontId="65" fillId="0" borderId="97"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84" xfId="0" applyFont="1" applyBorder="1" applyAlignment="1">
      <alignment horizontal="center" vertical="center" wrapText="1"/>
    </xf>
    <xf numFmtId="0" fontId="79" fillId="0" borderId="5" xfId="0" applyFont="1" applyBorder="1" applyAlignment="1">
      <alignment horizontal="center" wrapText="1"/>
    </xf>
    <xf numFmtId="0" fontId="63" fillId="0" borderId="94" xfId="0" applyFont="1" applyBorder="1" applyAlignment="1">
      <alignment horizontal="center" wrapText="1"/>
    </xf>
    <xf numFmtId="0" fontId="63" fillId="0" borderId="7" xfId="0" applyFont="1" applyBorder="1" applyAlignment="1">
      <alignment horizontal="center" wrapText="1"/>
    </xf>
    <xf numFmtId="0" fontId="63" fillId="0" borderId="93" xfId="0" applyFont="1" applyBorder="1" applyAlignment="1">
      <alignment horizontal="center" wrapText="1"/>
    </xf>
    <xf numFmtId="0" fontId="63" fillId="0" borderId="9" xfId="0" applyFont="1" applyBorder="1" applyAlignment="1">
      <alignment horizontal="center" wrapText="1"/>
    </xf>
    <xf numFmtId="0" fontId="63" fillId="0" borderId="96" xfId="0" applyFont="1" applyBorder="1" applyAlignment="1">
      <alignment horizontal="center" wrapText="1"/>
    </xf>
    <xf numFmtId="0" fontId="55" fillId="0" borderId="82" xfId="0" applyFont="1" applyBorder="1" applyAlignment="1">
      <alignment horizontal="left" vertical="center"/>
    </xf>
    <xf numFmtId="0" fontId="55" fillId="0" borderId="6" xfId="0" applyFont="1" applyBorder="1" applyAlignment="1">
      <alignment horizontal="left" vertical="center"/>
    </xf>
    <xf numFmtId="0" fontId="55" fillId="0" borderId="83" xfId="0" applyFont="1" applyBorder="1" applyAlignment="1">
      <alignment horizontal="left" vertical="center"/>
    </xf>
    <xf numFmtId="0" fontId="55" fillId="0" borderId="8" xfId="0" applyFont="1" applyBorder="1" applyAlignment="1">
      <alignment horizontal="left" vertical="center"/>
    </xf>
    <xf numFmtId="0" fontId="55" fillId="0" borderId="85" xfId="0" applyFont="1" applyBorder="1" applyAlignment="1">
      <alignment horizontal="left" vertical="center"/>
    </xf>
    <xf numFmtId="0" fontId="55" fillId="0" borderId="10" xfId="0" applyFont="1" applyBorder="1" applyAlignment="1">
      <alignment horizontal="left" vertical="center"/>
    </xf>
    <xf numFmtId="0" fontId="66" fillId="0" borderId="23" xfId="0" applyFont="1" applyBorder="1" applyAlignment="1">
      <alignment horizontal="left" vertical="center" wrapText="1"/>
    </xf>
    <xf numFmtId="0" fontId="66" fillId="0" borderId="35" xfId="0" applyFont="1" applyBorder="1" applyAlignment="1">
      <alignment horizontal="left" vertical="center" wrapText="1"/>
    </xf>
    <xf numFmtId="0" fontId="65" fillId="0" borderId="102" xfId="0" applyFont="1" applyBorder="1" applyAlignment="1">
      <alignment horizontal="center" vertical="center" wrapText="1"/>
    </xf>
    <xf numFmtId="0" fontId="65" fillId="0" borderId="98" xfId="0" applyFont="1" applyBorder="1" applyAlignment="1">
      <alignment horizontal="center" vertical="center" wrapText="1"/>
    </xf>
    <xf numFmtId="0" fontId="65" fillId="0" borderId="101" xfId="0" applyFont="1" applyBorder="1" applyAlignment="1">
      <alignment horizontal="center" vertical="center" wrapText="1"/>
    </xf>
    <xf numFmtId="0" fontId="61" fillId="18" borderId="102" xfId="0" applyFont="1" applyFill="1" applyBorder="1" applyAlignment="1">
      <alignment horizontal="center" vertical="center"/>
    </xf>
    <xf numFmtId="0" fontId="61" fillId="18" borderId="98" xfId="0" applyFont="1" applyFill="1" applyBorder="1" applyAlignment="1">
      <alignment horizontal="center" vertical="center"/>
    </xf>
    <xf numFmtId="0" fontId="61" fillId="18" borderId="101" xfId="0" applyFont="1" applyFill="1" applyBorder="1" applyAlignment="1">
      <alignment horizontal="center" vertical="center"/>
    </xf>
    <xf numFmtId="0" fontId="71" fillId="18" borderId="5" xfId="0" applyFont="1" applyFill="1" applyBorder="1" applyAlignment="1">
      <alignment horizontal="center" vertical="center"/>
    </xf>
    <xf numFmtId="0" fontId="71" fillId="18" borderId="6" xfId="0" applyFont="1" applyFill="1" applyBorder="1" applyAlignment="1">
      <alignment horizontal="center" vertical="center"/>
    </xf>
    <xf numFmtId="0" fontId="71" fillId="18" borderId="9" xfId="0" applyFont="1" applyFill="1" applyBorder="1" applyAlignment="1">
      <alignment horizontal="center" vertical="center"/>
    </xf>
    <xf numFmtId="0" fontId="71" fillId="18" borderId="10" xfId="0" applyFont="1" applyFill="1" applyBorder="1" applyAlignment="1">
      <alignment horizontal="center" vertical="center"/>
    </xf>
    <xf numFmtId="0" fontId="71" fillId="19" borderId="9" xfId="0" applyFont="1" applyFill="1" applyBorder="1" applyAlignment="1">
      <alignment horizontal="center" vertical="center"/>
    </xf>
    <xf numFmtId="0" fontId="71" fillId="19" borderId="10" xfId="0" applyFont="1" applyFill="1" applyBorder="1" applyAlignment="1">
      <alignment horizontal="center" vertical="center"/>
    </xf>
    <xf numFmtId="0" fontId="63" fillId="0" borderId="5" xfId="0" applyFont="1" applyBorder="1" applyAlignment="1">
      <alignment horizontal="center" wrapText="1"/>
    </xf>
    <xf numFmtId="0" fontId="63" fillId="0" borderId="6" xfId="0" applyFont="1" applyBorder="1" applyAlignment="1">
      <alignment horizontal="center" wrapText="1"/>
    </xf>
    <xf numFmtId="0" fontId="63" fillId="0" borderId="8" xfId="0" applyFont="1" applyBorder="1" applyAlignment="1">
      <alignment horizontal="center" wrapText="1"/>
    </xf>
    <xf numFmtId="0" fontId="63" fillId="0" borderId="10" xfId="0" applyFont="1" applyBorder="1" applyAlignment="1">
      <alignment horizontal="center" wrapText="1"/>
    </xf>
    <xf numFmtId="0" fontId="71" fillId="18" borderId="5" xfId="0" applyFont="1" applyFill="1" applyBorder="1" applyAlignment="1">
      <alignment horizontal="center" vertical="center" wrapText="1"/>
    </xf>
    <xf numFmtId="0" fontId="71" fillId="18" borderId="6" xfId="0" applyFont="1" applyFill="1" applyBorder="1" applyAlignment="1">
      <alignment horizontal="center" vertical="center" wrapText="1"/>
    </xf>
    <xf numFmtId="0" fontId="71" fillId="18" borderId="9" xfId="0" applyFont="1" applyFill="1" applyBorder="1" applyAlignment="1">
      <alignment horizontal="center" vertical="center" wrapText="1"/>
    </xf>
    <xf numFmtId="0" fontId="71" fillId="18" borderId="10" xfId="0" applyFont="1" applyFill="1" applyBorder="1" applyAlignment="1">
      <alignment horizontal="center" vertical="center" wrapText="1"/>
    </xf>
    <xf numFmtId="0" fontId="55" fillId="0" borderId="5" xfId="0" applyFont="1" applyBorder="1" applyAlignment="1">
      <alignment horizontal="left" vertical="center"/>
    </xf>
    <xf numFmtId="0" fontId="55" fillId="0" borderId="7" xfId="0" applyFont="1" applyBorder="1" applyAlignment="1">
      <alignment horizontal="left" vertical="center"/>
    </xf>
    <xf numFmtId="0" fontId="55" fillId="0" borderId="9" xfId="0" applyFont="1" applyBorder="1" applyAlignment="1">
      <alignment horizontal="left" vertical="center"/>
    </xf>
    <xf numFmtId="0" fontId="100" fillId="0" borderId="110" xfId="0" applyFont="1" applyBorder="1" applyAlignment="1" applyProtection="1">
      <alignment horizontal="center" vertical="center" wrapText="1"/>
      <protection locked="0"/>
    </xf>
    <xf numFmtId="0" fontId="100" fillId="0" borderId="111" xfId="0" applyFont="1" applyBorder="1" applyAlignment="1" applyProtection="1">
      <alignment horizontal="center" vertical="center" wrapText="1"/>
      <protection locked="0"/>
    </xf>
    <xf numFmtId="0" fontId="100" fillId="0" borderId="22" xfId="0" applyFont="1" applyBorder="1" applyAlignment="1" applyProtection="1">
      <alignment horizontal="center" vertical="center" wrapText="1"/>
      <protection locked="0"/>
    </xf>
    <xf numFmtId="0" fontId="100" fillId="0" borderId="110" xfId="0" applyFont="1" applyBorder="1" applyAlignment="1" applyProtection="1">
      <alignment horizontal="center" vertical="center"/>
      <protection locked="0"/>
    </xf>
    <xf numFmtId="0" fontId="100" fillId="0" borderId="111" xfId="0" applyFont="1" applyBorder="1" applyAlignment="1" applyProtection="1">
      <alignment horizontal="center" vertical="center"/>
      <protection locked="0"/>
    </xf>
    <xf numFmtId="0" fontId="100" fillId="0" borderId="22" xfId="0" applyFont="1" applyBorder="1" applyAlignment="1" applyProtection="1">
      <alignment horizontal="center" vertical="center"/>
      <protection locked="0"/>
    </xf>
    <xf numFmtId="14" fontId="66" fillId="0" borderId="110" xfId="0" applyNumberFormat="1" applyFont="1" applyBorder="1" applyAlignment="1" applyProtection="1">
      <alignment horizontal="center" vertical="center" wrapText="1"/>
      <protection locked="0"/>
    </xf>
    <xf numFmtId="14" fontId="66" fillId="0" borderId="111" xfId="0" applyNumberFormat="1" applyFont="1" applyBorder="1" applyAlignment="1" applyProtection="1">
      <alignment horizontal="center" vertical="center" wrapText="1"/>
      <protection locked="0"/>
    </xf>
    <xf numFmtId="14" fontId="66" fillId="0" borderId="22" xfId="0" applyNumberFormat="1" applyFont="1" applyBorder="1" applyAlignment="1" applyProtection="1">
      <alignment horizontal="center" vertical="center" wrapText="1"/>
      <protection locked="0"/>
    </xf>
    <xf numFmtId="9" fontId="66" fillId="0" borderId="110" xfId="0" applyNumberFormat="1" applyFont="1" applyBorder="1" applyAlignment="1" applyProtection="1">
      <alignment horizontal="center" vertical="center" wrapText="1"/>
      <protection locked="0"/>
    </xf>
    <xf numFmtId="9" fontId="66" fillId="0" borderId="111" xfId="0" applyNumberFormat="1" applyFont="1" applyBorder="1" applyAlignment="1" applyProtection="1">
      <alignment horizontal="center" vertical="center" wrapText="1"/>
      <protection locked="0"/>
    </xf>
    <xf numFmtId="9" fontId="66" fillId="0" borderId="22" xfId="0" applyNumberFormat="1" applyFont="1" applyBorder="1" applyAlignment="1" applyProtection="1">
      <alignment horizontal="center" vertical="center" wrapText="1"/>
      <protection locked="0"/>
    </xf>
    <xf numFmtId="9" fontId="66" fillId="0" borderId="110" xfId="0" applyNumberFormat="1" applyFont="1" applyBorder="1" applyAlignment="1" applyProtection="1">
      <alignment horizontal="center" vertical="center" wrapText="1"/>
      <protection hidden="1"/>
    </xf>
    <xf numFmtId="9" fontId="66" fillId="0" borderId="111" xfId="0" applyNumberFormat="1" applyFont="1" applyBorder="1" applyAlignment="1" applyProtection="1">
      <alignment horizontal="center" vertical="center" wrapText="1"/>
      <protection hidden="1"/>
    </xf>
    <xf numFmtId="9" fontId="66" fillId="0" borderId="22" xfId="0" applyNumberFormat="1" applyFont="1" applyBorder="1" applyAlignment="1" applyProtection="1">
      <alignment horizontal="center" vertical="center" wrapText="1"/>
      <protection hidden="1"/>
    </xf>
    <xf numFmtId="0" fontId="3" fillId="0" borderId="110" xfId="0" applyFont="1" applyBorder="1" applyAlignment="1" applyProtection="1">
      <alignment horizontal="center" vertical="center" wrapText="1"/>
      <protection hidden="1"/>
    </xf>
    <xf numFmtId="0" fontId="3" fillId="0" borderId="111" xfId="0" applyFont="1" applyBorder="1" applyAlignment="1" applyProtection="1">
      <alignment horizontal="center" vertical="center" wrapText="1"/>
      <protection hidden="1"/>
    </xf>
    <xf numFmtId="0" fontId="3" fillId="0" borderId="22" xfId="0" applyFont="1" applyBorder="1" applyAlignment="1" applyProtection="1">
      <alignment horizontal="center" vertical="center" wrapText="1"/>
      <protection hidden="1"/>
    </xf>
    <xf numFmtId="0" fontId="77" fillId="0" borderId="110" xfId="0" applyFont="1" applyBorder="1" applyAlignment="1" applyProtection="1">
      <alignment horizontal="center" vertical="center" wrapText="1"/>
      <protection hidden="1"/>
    </xf>
    <xf numFmtId="0" fontId="77" fillId="0" borderId="111" xfId="0" applyFont="1" applyBorder="1" applyAlignment="1" applyProtection="1">
      <alignment horizontal="center" vertical="center" wrapText="1"/>
      <protection hidden="1"/>
    </xf>
    <xf numFmtId="0" fontId="77" fillId="0" borderId="22" xfId="0" applyFont="1" applyBorder="1" applyAlignment="1" applyProtection="1">
      <alignment horizontal="center" vertical="center" wrapText="1"/>
      <protection hidden="1"/>
    </xf>
    <xf numFmtId="0" fontId="66" fillId="0" borderId="110" xfId="0" applyFont="1" applyBorder="1" applyAlignment="1" applyProtection="1">
      <alignment horizontal="center" vertical="center" wrapText="1"/>
      <protection locked="0"/>
    </xf>
    <xf numFmtId="0" fontId="66" fillId="0" borderId="111" xfId="0" applyFont="1" applyBorder="1" applyAlignment="1" applyProtection="1">
      <alignment horizontal="center" vertical="center" wrapText="1"/>
      <protection locked="0"/>
    </xf>
    <xf numFmtId="0" fontId="66" fillId="0" borderId="22" xfId="0" applyFont="1" applyBorder="1" applyAlignment="1" applyProtection="1">
      <alignment horizontal="center" vertical="center" wrapText="1"/>
      <protection locked="0"/>
    </xf>
    <xf numFmtId="0" fontId="66" fillId="0" borderId="110" xfId="0" applyFont="1" applyBorder="1" applyAlignment="1">
      <alignment horizontal="center" vertical="center" wrapText="1"/>
    </xf>
    <xf numFmtId="0" fontId="66" fillId="0" borderId="111" xfId="0" applyFont="1" applyBorder="1" applyAlignment="1">
      <alignment horizontal="center" vertical="center" wrapText="1"/>
    </xf>
    <xf numFmtId="0" fontId="66" fillId="0" borderId="22" xfId="0" applyFont="1" applyBorder="1" applyAlignment="1">
      <alignment horizontal="center" vertical="center" wrapText="1"/>
    </xf>
    <xf numFmtId="0" fontId="1" fillId="0" borderId="110" xfId="0" applyFont="1" applyBorder="1" applyAlignment="1" applyProtection="1">
      <alignment horizontal="center" vertical="center" wrapText="1"/>
      <protection locked="0"/>
    </xf>
    <xf numFmtId="0" fontId="1" fillId="0" borderId="111"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88" fillId="16" borderId="22" xfId="0" applyFont="1" applyFill="1" applyBorder="1" applyAlignment="1">
      <alignment horizontal="center" vertical="center"/>
    </xf>
    <xf numFmtId="0" fontId="88" fillId="16" borderId="21" xfId="0" applyFont="1" applyFill="1" applyBorder="1" applyAlignment="1">
      <alignment horizontal="center" vertical="center" textRotation="90" wrapText="1"/>
    </xf>
    <xf numFmtId="0" fontId="88" fillId="16" borderId="21" xfId="0" applyFont="1" applyFill="1" applyBorder="1" applyAlignment="1">
      <alignment horizontal="center" vertical="center" wrapText="1"/>
    </xf>
    <xf numFmtId="0" fontId="59" fillId="0" borderId="70" xfId="0" applyFont="1" applyBorder="1" applyAlignment="1">
      <alignment horizontal="center" vertical="center" wrapText="1"/>
    </xf>
    <xf numFmtId="0" fontId="60" fillId="0" borderId="70" xfId="0" applyFont="1" applyBorder="1" applyAlignment="1">
      <alignment horizontal="center" vertical="center" wrapText="1"/>
    </xf>
    <xf numFmtId="0" fontId="97" fillId="0" borderId="68" xfId="0" applyFont="1" applyBorder="1" applyAlignment="1">
      <alignment horizontal="left" vertical="center" wrapText="1"/>
    </xf>
    <xf numFmtId="0" fontId="97" fillId="0" borderId="67" xfId="0" applyFont="1" applyBorder="1" applyAlignment="1">
      <alignment horizontal="left" vertical="center" wrapText="1"/>
    </xf>
    <xf numFmtId="0" fontId="97" fillId="0" borderId="69" xfId="0" applyFont="1" applyBorder="1" applyAlignment="1">
      <alignment horizontal="left" vertical="center" wrapText="1"/>
    </xf>
    <xf numFmtId="0" fontId="96" fillId="0" borderId="21" xfId="0" applyFont="1" applyBorder="1" applyAlignment="1">
      <alignment horizontal="left" vertical="center" wrapText="1"/>
    </xf>
    <xf numFmtId="0" fontId="87" fillId="16" borderId="68" xfId="0" applyFont="1" applyFill="1" applyBorder="1" applyAlignment="1">
      <alignment horizontal="left" vertical="center"/>
    </xf>
    <xf numFmtId="0" fontId="87" fillId="16" borderId="67" xfId="0" applyFont="1" applyFill="1" applyBorder="1" applyAlignment="1">
      <alignment horizontal="left" vertical="center"/>
    </xf>
    <xf numFmtId="0" fontId="87" fillId="16" borderId="69" xfId="0" applyFont="1" applyFill="1" applyBorder="1" applyAlignment="1">
      <alignment horizontal="left" vertical="center"/>
    </xf>
    <xf numFmtId="0" fontId="66" fillId="0" borderId="65" xfId="0" applyFont="1" applyBorder="1" applyAlignment="1">
      <alignment horizontal="left" vertical="center" wrapText="1"/>
    </xf>
    <xf numFmtId="0" fontId="66" fillId="0" borderId="66" xfId="0" applyFont="1" applyBorder="1" applyAlignment="1">
      <alignment horizontal="left" vertical="center" wrapText="1"/>
    </xf>
    <xf numFmtId="0" fontId="88" fillId="16" borderId="21" xfId="0" applyFont="1" applyFill="1" applyBorder="1" applyAlignment="1">
      <alignment horizontal="center" vertical="center"/>
    </xf>
    <xf numFmtId="0" fontId="63" fillId="0" borderId="103" xfId="0" applyFont="1" applyBorder="1" applyAlignment="1">
      <alignment horizontal="center" wrapText="1"/>
    </xf>
    <xf numFmtId="0" fontId="63" fillId="0" borderId="104" xfId="0" applyFont="1" applyBorder="1" applyAlignment="1">
      <alignment horizontal="center" wrapText="1"/>
    </xf>
    <xf numFmtId="0" fontId="63" fillId="0" borderId="92" xfId="0" applyFont="1" applyBorder="1" applyAlignment="1">
      <alignment horizontal="center" wrapText="1"/>
    </xf>
    <xf numFmtId="0" fontId="63" fillId="0" borderId="0" xfId="0" applyFont="1" applyAlignment="1">
      <alignment horizontal="center" wrapText="1"/>
    </xf>
    <xf numFmtId="0" fontId="63" fillId="0" borderId="105" xfId="0" applyFont="1" applyBorder="1" applyAlignment="1">
      <alignment horizontal="center" wrapText="1"/>
    </xf>
    <xf numFmtId="0" fontId="63" fillId="0" borderId="106" xfId="0" applyFont="1" applyBorder="1" applyAlignment="1">
      <alignment horizontal="center" wrapText="1"/>
    </xf>
    <xf numFmtId="0" fontId="92" fillId="0" borderId="21" xfId="0" applyFont="1" applyBorder="1" applyAlignment="1" applyProtection="1">
      <alignment horizontal="center" vertical="center"/>
      <protection locked="0"/>
    </xf>
    <xf numFmtId="0" fontId="93" fillId="0" borderId="68" xfId="0" applyFont="1" applyBorder="1" applyAlignment="1">
      <alignment horizontal="left" vertical="center"/>
    </xf>
    <xf numFmtId="0" fontId="93" fillId="0" borderId="67" xfId="0" applyFont="1" applyBorder="1" applyAlignment="1">
      <alignment horizontal="left" vertical="center"/>
    </xf>
    <xf numFmtId="0" fontId="93" fillId="0" borderId="69" xfId="0" applyFont="1" applyBorder="1" applyAlignment="1">
      <alignment horizontal="left" vertical="center"/>
    </xf>
    <xf numFmtId="0" fontId="88" fillId="16" borderId="110" xfId="0" applyFont="1" applyFill="1" applyBorder="1" applyAlignment="1">
      <alignment horizontal="center" vertical="center" wrapText="1"/>
    </xf>
    <xf numFmtId="0" fontId="88" fillId="16" borderId="22" xfId="0" applyFont="1" applyFill="1" applyBorder="1" applyAlignment="1">
      <alignment horizontal="center" vertical="center" wrapText="1"/>
    </xf>
    <xf numFmtId="0" fontId="88" fillId="16" borderId="40" xfId="0" applyFont="1" applyFill="1" applyBorder="1" applyAlignment="1">
      <alignment horizontal="center" vertical="center" wrapText="1"/>
    </xf>
    <xf numFmtId="0" fontId="88" fillId="16" borderId="57" xfId="0" applyFont="1" applyFill="1" applyBorder="1" applyAlignment="1">
      <alignment horizontal="center" vertical="center" wrapText="1"/>
    </xf>
    <xf numFmtId="0" fontId="55" fillId="0" borderId="68" xfId="0" applyFont="1" applyBorder="1" applyAlignment="1">
      <alignment horizontal="left" vertical="center"/>
    </xf>
    <xf numFmtId="0" fontId="55" fillId="0" borderId="69" xfId="0" applyFont="1" applyBorder="1" applyAlignment="1">
      <alignment horizontal="left" vertical="center"/>
    </xf>
    <xf numFmtId="0" fontId="55" fillId="0" borderId="21" xfId="0" applyFont="1" applyBorder="1" applyAlignment="1">
      <alignment horizontal="left" vertical="center"/>
    </xf>
    <xf numFmtId="0" fontId="88" fillId="16" borderId="108" xfId="0" applyFont="1" applyFill="1" applyBorder="1" applyAlignment="1">
      <alignment horizontal="center" vertical="center" wrapText="1"/>
    </xf>
    <xf numFmtId="0" fontId="88" fillId="16" borderId="63" xfId="0" applyFont="1" applyFill="1" applyBorder="1" applyAlignment="1">
      <alignment horizontal="center" vertical="center" wrapText="1"/>
    </xf>
    <xf numFmtId="0" fontId="88" fillId="16" borderId="64" xfId="0" applyFont="1" applyFill="1" applyBorder="1" applyAlignment="1">
      <alignment horizontal="center" vertical="center"/>
    </xf>
    <xf numFmtId="0" fontId="88" fillId="16" borderId="57" xfId="0" applyFont="1" applyFill="1" applyBorder="1" applyAlignment="1">
      <alignment horizontal="center" vertical="center"/>
    </xf>
    <xf numFmtId="0" fontId="88" fillId="19" borderId="21" xfId="0" applyFont="1" applyFill="1" applyBorder="1" applyAlignment="1">
      <alignment horizontal="center" vertical="center" wrapText="1"/>
    </xf>
    <xf numFmtId="0" fontId="88" fillId="18" borderId="107" xfId="0" applyFont="1" applyFill="1" applyBorder="1" applyAlignment="1">
      <alignment horizontal="center" vertical="center" wrapText="1"/>
    </xf>
    <xf numFmtId="0" fontId="88" fillId="18" borderId="64" xfId="0" applyFont="1" applyFill="1" applyBorder="1" applyAlignment="1">
      <alignment horizontal="center" vertical="center" wrapText="1"/>
    </xf>
    <xf numFmtId="0" fontId="0" fillId="0" borderId="112" xfId="0" applyBorder="1" applyAlignment="1">
      <alignment horizontal="left" wrapText="1"/>
    </xf>
    <xf numFmtId="0" fontId="0" fillId="0" borderId="112" xfId="0" applyBorder="1" applyAlignment="1">
      <alignment horizontal="left"/>
    </xf>
    <xf numFmtId="0" fontId="99" fillId="19" borderId="68" xfId="0" applyFont="1" applyFill="1" applyBorder="1" applyAlignment="1">
      <alignment horizontal="center" vertical="center" wrapText="1"/>
    </xf>
    <xf numFmtId="0" fontId="99" fillId="19" borderId="69" xfId="0" applyFont="1" applyFill="1" applyBorder="1" applyAlignment="1">
      <alignment horizontal="center" vertical="center" wrapText="1"/>
    </xf>
    <xf numFmtId="0" fontId="88" fillId="16" borderId="110" xfId="0" applyFont="1" applyFill="1" applyBorder="1" applyAlignment="1">
      <alignment horizontal="center" vertical="center" textRotation="90"/>
    </xf>
    <xf numFmtId="0" fontId="88" fillId="16" borderId="111" xfId="0" applyFont="1" applyFill="1" applyBorder="1" applyAlignment="1">
      <alignment horizontal="center" vertical="center" textRotation="90"/>
    </xf>
    <xf numFmtId="0" fontId="88" fillId="16" borderId="22" xfId="0" applyFont="1" applyFill="1" applyBorder="1" applyAlignment="1">
      <alignment horizontal="center" vertical="center" textRotation="90"/>
    </xf>
    <xf numFmtId="0" fontId="77" fillId="0" borderId="0" xfId="0" applyFont="1" applyAlignment="1">
      <alignment horizontal="center"/>
    </xf>
    <xf numFmtId="0" fontId="77" fillId="0" borderId="76" xfId="0" applyFont="1" applyBorder="1" applyAlignment="1">
      <alignment horizontal="center"/>
    </xf>
    <xf numFmtId="0" fontId="88" fillId="16" borderId="21" xfId="0" applyFont="1" applyFill="1" applyBorder="1" applyAlignment="1">
      <alignment horizontal="center" vertical="center" textRotation="90"/>
    </xf>
    <xf numFmtId="0" fontId="87" fillId="19" borderId="68" xfId="0" applyFont="1" applyFill="1" applyBorder="1" applyAlignment="1">
      <alignment horizontal="center" vertical="center"/>
    </xf>
    <xf numFmtId="0" fontId="87" fillId="19" borderId="67" xfId="0" applyFont="1" applyFill="1" applyBorder="1" applyAlignment="1">
      <alignment horizontal="center" vertical="center"/>
    </xf>
    <xf numFmtId="0" fontId="88" fillId="18" borderId="68" xfId="0" applyFont="1" applyFill="1" applyBorder="1" applyAlignment="1">
      <alignment horizontal="center" vertical="center" wrapText="1"/>
    </xf>
    <xf numFmtId="0" fontId="88" fillId="18" borderId="67" xfId="0" applyFont="1" applyFill="1" applyBorder="1" applyAlignment="1">
      <alignment horizontal="center" vertical="center" wrapText="1"/>
    </xf>
    <xf numFmtId="0" fontId="88" fillId="18" borderId="69" xfId="0" applyFont="1" applyFill="1" applyBorder="1" applyAlignment="1">
      <alignment horizontal="center" vertical="center" wrapText="1"/>
    </xf>
    <xf numFmtId="0" fontId="88" fillId="19" borderId="68" xfId="0" applyFont="1" applyFill="1" applyBorder="1" applyAlignment="1">
      <alignment horizontal="center" vertical="center" wrapText="1"/>
    </xf>
    <xf numFmtId="0" fontId="88" fillId="19" borderId="67" xfId="0" applyFont="1" applyFill="1" applyBorder="1" applyAlignment="1">
      <alignment horizontal="center" vertical="center" wrapText="1"/>
    </xf>
    <xf numFmtId="0" fontId="88" fillId="19" borderId="69" xfId="0" applyFont="1" applyFill="1" applyBorder="1" applyAlignment="1">
      <alignment horizontal="center" vertical="center" wrapText="1"/>
    </xf>
    <xf numFmtId="0" fontId="0" fillId="5" borderId="0" xfId="0" applyFill="1" applyAlignment="1">
      <alignment horizontal="center"/>
    </xf>
    <xf numFmtId="0" fontId="77" fillId="20" borderId="99" xfId="0" applyFont="1" applyFill="1" applyBorder="1" applyAlignment="1">
      <alignment horizontal="center" vertical="center" wrapText="1"/>
    </xf>
    <xf numFmtId="0" fontId="77" fillId="20" borderId="109" xfId="0" applyFont="1" applyFill="1" applyBorder="1" applyAlignment="1">
      <alignment horizontal="center" vertical="center" wrapText="1"/>
    </xf>
    <xf numFmtId="0" fontId="77" fillId="20" borderId="25" xfId="0" applyFont="1" applyFill="1" applyBorder="1" applyAlignment="1">
      <alignment horizontal="center" vertical="center" wrapText="1"/>
    </xf>
    <xf numFmtId="0" fontId="77" fillId="20" borderId="21" xfId="0" applyFont="1" applyFill="1" applyBorder="1" applyAlignment="1">
      <alignment horizontal="center" vertical="center" wrapText="1"/>
    </xf>
    <xf numFmtId="0" fontId="55" fillId="0" borderId="12" xfId="0" applyFont="1" applyBorder="1" applyAlignment="1">
      <alignment horizontal="left" vertical="center"/>
    </xf>
    <xf numFmtId="0" fontId="55" fillId="0" borderId="0" xfId="0" applyFont="1" applyAlignment="1">
      <alignment horizontal="left" vertical="center"/>
    </xf>
    <xf numFmtId="0" fontId="55" fillId="0" borderId="11" xfId="0" applyFont="1" applyBorder="1" applyAlignment="1">
      <alignment horizontal="left" vertical="center"/>
    </xf>
    <xf numFmtId="0" fontId="55" fillId="0" borderId="5" xfId="0" applyFont="1" applyBorder="1" applyAlignment="1">
      <alignment horizontal="center" vertical="center"/>
    </xf>
    <xf numFmtId="0" fontId="55" fillId="0" borderId="12" xfId="0" applyFont="1" applyBorder="1" applyAlignment="1">
      <alignment horizontal="center" vertical="center"/>
    </xf>
    <xf numFmtId="0" fontId="55" fillId="0" borderId="6" xfId="0" applyFont="1" applyBorder="1" applyAlignment="1">
      <alignment horizontal="center" vertical="center"/>
    </xf>
    <xf numFmtId="0" fontId="55" fillId="0" borderId="7" xfId="0" applyFont="1" applyBorder="1" applyAlignment="1">
      <alignment horizontal="center" vertical="center"/>
    </xf>
    <xf numFmtId="0" fontId="55" fillId="0" borderId="0" xfId="0" applyFont="1" applyAlignment="1">
      <alignment horizontal="center" vertical="center"/>
    </xf>
    <xf numFmtId="0" fontId="55" fillId="0" borderId="8" xfId="0" applyFont="1" applyBorder="1" applyAlignment="1">
      <alignment horizontal="center" vertical="center"/>
    </xf>
    <xf numFmtId="0" fontId="55" fillId="0" borderId="9" xfId="0" applyFont="1" applyBorder="1" applyAlignment="1">
      <alignment horizontal="center" vertical="center"/>
    </xf>
    <xf numFmtId="0" fontId="55" fillId="0" borderId="11" xfId="0" applyFont="1" applyBorder="1" applyAlignment="1">
      <alignment horizontal="center" vertical="center"/>
    </xf>
    <xf numFmtId="0" fontId="55" fillId="0" borderId="10" xfId="0" applyFont="1" applyBorder="1" applyAlignment="1">
      <alignment horizontal="center" vertical="center"/>
    </xf>
    <xf numFmtId="0" fontId="68" fillId="0" borderId="5" xfId="0" applyFont="1" applyBorder="1" applyAlignment="1">
      <alignment horizontal="center" wrapText="1"/>
    </xf>
    <xf numFmtId="0" fontId="68" fillId="0" borderId="12" xfId="0" applyFont="1" applyBorder="1" applyAlignment="1">
      <alignment horizontal="center" wrapText="1"/>
    </xf>
    <xf numFmtId="0" fontId="68" fillId="0" borderId="6" xfId="0" applyFont="1" applyBorder="1" applyAlignment="1">
      <alignment horizontal="center" wrapText="1"/>
    </xf>
    <xf numFmtId="0" fontId="68" fillId="0" borderId="7" xfId="0" applyFont="1" applyBorder="1" applyAlignment="1">
      <alignment horizontal="center" wrapText="1"/>
    </xf>
    <xf numFmtId="0" fontId="68" fillId="0" borderId="0" xfId="0" applyFont="1" applyAlignment="1">
      <alignment horizontal="center" wrapText="1"/>
    </xf>
    <xf numFmtId="0" fontId="68" fillId="0" borderId="8" xfId="0" applyFont="1" applyBorder="1" applyAlignment="1">
      <alignment horizontal="center" wrapText="1"/>
    </xf>
    <xf numFmtId="0" fontId="68" fillId="0" borderId="9" xfId="0" applyFont="1" applyBorder="1" applyAlignment="1">
      <alignment horizontal="center" wrapText="1"/>
    </xf>
    <xf numFmtId="0" fontId="68" fillId="0" borderId="11" xfId="0" applyFont="1" applyBorder="1" applyAlignment="1">
      <alignment horizontal="center" wrapText="1"/>
    </xf>
    <xf numFmtId="0" fontId="68" fillId="0" borderId="10" xfId="0" applyFont="1" applyBorder="1" applyAlignment="1">
      <alignment horizontal="center" wrapText="1"/>
    </xf>
    <xf numFmtId="0" fontId="16" fillId="10" borderId="0" xfId="0" applyFont="1" applyFill="1" applyAlignment="1">
      <alignment horizontal="center" vertical="center" textRotation="90" wrapText="1" readingOrder="1"/>
    </xf>
    <xf numFmtId="0" fontId="16" fillId="10" borderId="8" xfId="0" applyFont="1" applyFill="1" applyBorder="1" applyAlignment="1">
      <alignment horizontal="center" vertical="center" textRotation="90" wrapText="1" readingOrder="1"/>
    </xf>
    <xf numFmtId="0" fontId="19" fillId="12" borderId="13" xfId="0" applyFont="1" applyFill="1" applyBorder="1" applyAlignment="1">
      <alignment horizontal="center" vertical="center" wrapText="1" readingOrder="1"/>
    </xf>
    <xf numFmtId="0" fontId="19" fillId="12" borderId="14" xfId="0" applyFont="1" applyFill="1" applyBorder="1" applyAlignment="1">
      <alignment horizontal="center" vertical="center"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2" borderId="19"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1" borderId="13" xfId="0" applyFont="1" applyFill="1" applyBorder="1" applyAlignment="1">
      <alignment horizontal="center" vertical="center" wrapText="1" readingOrder="1"/>
    </xf>
    <xf numFmtId="0" fontId="19" fillId="11" borderId="14" xfId="0" applyFont="1" applyFill="1" applyBorder="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1" borderId="19"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3" borderId="13" xfId="0" applyFont="1" applyFill="1" applyBorder="1" applyAlignment="1">
      <alignment horizontal="center" vertical="center" wrapText="1" readingOrder="1"/>
    </xf>
    <xf numFmtId="0" fontId="19" fillId="13" borderId="14" xfId="0" applyFont="1" applyFill="1" applyBorder="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13" borderId="19"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5" borderId="13" xfId="0" applyFont="1" applyFill="1" applyBorder="1" applyAlignment="1">
      <alignment horizontal="center" vertical="center" wrapText="1" readingOrder="1"/>
    </xf>
    <xf numFmtId="0" fontId="19" fillId="5" borderId="14" xfId="0" applyFont="1" applyFill="1" applyBorder="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19" fillId="5" borderId="19"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5" fillId="0" borderId="5" xfId="0" applyFont="1" applyBorder="1" applyAlignment="1">
      <alignment horizontal="center" vertical="center" wrapText="1"/>
    </xf>
    <xf numFmtId="0" fontId="15" fillId="0" borderId="12"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6" fillId="25" borderId="0" xfId="0" applyFont="1" applyFill="1" applyAlignment="1">
      <alignment horizontal="center" vertical="center" wrapText="1" readingOrder="1"/>
    </xf>
    <xf numFmtId="0" fontId="18" fillId="11" borderId="0" xfId="0" applyFont="1" applyFill="1" applyBorder="1" applyAlignment="1" applyProtection="1">
      <alignment horizontal="center" vertic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7" xfId="0" applyFont="1" applyFill="1" applyBorder="1" applyAlignment="1" applyProtection="1">
      <alignment horizontal="center" vertical="center" wrapText="1" readingOrder="1"/>
      <protection hidden="1"/>
    </xf>
    <xf numFmtId="0" fontId="15" fillId="0" borderId="7" xfId="0" applyFont="1" applyBorder="1" applyAlignment="1">
      <alignment horizontal="center" vertical="center" wrapText="1"/>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5" fillId="0" borderId="6" xfId="0" applyFont="1" applyBorder="1" applyAlignment="1">
      <alignment horizontal="center" vertical="center"/>
    </xf>
    <xf numFmtId="0" fontId="18" fillId="11" borderId="8"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5" fillId="0" borderId="12" xfId="0" applyFont="1" applyBorder="1" applyAlignment="1">
      <alignment horizontal="center" vertical="center" wrapText="1"/>
    </xf>
    <xf numFmtId="0" fontId="18" fillId="11" borderId="9"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23" fillId="0" borderId="0" xfId="0" applyFont="1" applyAlignment="1">
      <alignment horizontal="center" vertical="center" wrapText="1"/>
    </xf>
    <xf numFmtId="0" fontId="18" fillId="5" borderId="0" xfId="0" applyFont="1" applyFill="1" applyAlignment="1" applyProtection="1">
      <alignment horizontal="center" wrapText="1" readingOrder="1"/>
      <protection hidden="1"/>
    </xf>
    <xf numFmtId="0" fontId="40" fillId="0" borderId="5" xfId="0" applyFont="1" applyBorder="1" applyAlignment="1">
      <alignment horizontal="center" vertical="center" wrapText="1"/>
    </xf>
    <xf numFmtId="0" fontId="40" fillId="0" borderId="12"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0" xfId="0" applyFont="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11" xfId="0" applyFont="1" applyBorder="1" applyAlignment="1">
      <alignment horizontal="center" vertical="center"/>
    </xf>
    <xf numFmtId="0" fontId="40" fillId="0" borderId="10" xfId="0" applyFont="1" applyBorder="1" applyAlignment="1">
      <alignment horizontal="center" vertical="center"/>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0" xfId="0" applyFont="1" applyFill="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39" fillId="11" borderId="19" xfId="0" applyFont="1" applyFill="1" applyBorder="1" applyAlignment="1">
      <alignment horizontal="center" vertical="center" wrapText="1" readingOrder="1"/>
    </xf>
    <xf numFmtId="0" fontId="39" fillId="11" borderId="20" xfId="0" applyFont="1" applyFill="1" applyBorder="1" applyAlignment="1">
      <alignment horizontal="center" vertical="center" wrapText="1" readingOrder="1"/>
    </xf>
    <xf numFmtId="0" fontId="40" fillId="0" borderId="7" xfId="0" applyFont="1" applyBorder="1" applyAlignment="1">
      <alignment horizontal="center" vertical="center" wrapText="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0" xfId="0" applyFont="1" applyFill="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9" fillId="12" borderId="19" xfId="0" applyFont="1" applyFill="1" applyBorder="1" applyAlignment="1">
      <alignment horizontal="center" vertical="center" wrapText="1" readingOrder="1"/>
    </xf>
    <xf numFmtId="0" fontId="39" fillId="12" borderId="20" xfId="0" applyFont="1" applyFill="1" applyBorder="1" applyAlignment="1">
      <alignment horizontal="center" vertical="center" wrapText="1" readingOrder="1"/>
    </xf>
    <xf numFmtId="0" fontId="38" fillId="0" borderId="0" xfId="0" applyFont="1" applyAlignment="1">
      <alignment horizontal="center" vertical="center" wrapText="1"/>
    </xf>
    <xf numFmtId="0" fontId="20" fillId="0" borderId="0" xfId="0" applyFont="1" applyAlignment="1">
      <alignment horizontal="center" vertical="center" wrapText="1"/>
    </xf>
    <xf numFmtId="0" fontId="16" fillId="10" borderId="0" xfId="0" applyFont="1" applyFill="1" applyAlignment="1">
      <alignment horizontal="center" vertical="center" wrapText="1" readingOrder="1"/>
    </xf>
    <xf numFmtId="0" fontId="40" fillId="0" borderId="0" xfId="0" applyFont="1" applyBorder="1" applyAlignment="1">
      <alignment horizontal="center" vertical="center"/>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0" xfId="0" applyFont="1" applyFill="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5" borderId="19" xfId="0" applyFont="1" applyFill="1" applyBorder="1" applyAlignment="1">
      <alignment horizontal="center" vertical="center" wrapText="1" readingOrder="1"/>
    </xf>
    <xf numFmtId="0" fontId="39" fillId="5" borderId="20"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0" xfId="0" applyFont="1" applyFill="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39" fillId="13" borderId="19" xfId="0" applyFont="1" applyFill="1" applyBorder="1" applyAlignment="1">
      <alignment horizontal="center" vertical="center" wrapText="1" readingOrder="1"/>
    </xf>
    <xf numFmtId="0" fontId="39" fillId="13" borderId="20" xfId="0" applyFont="1" applyFill="1" applyBorder="1" applyAlignment="1">
      <alignment horizontal="center" vertical="center" wrapText="1" readingOrder="1"/>
    </xf>
    <xf numFmtId="0" fontId="62" fillId="0" borderId="0" xfId="0" applyFont="1" applyAlignment="1">
      <alignment horizontal="center"/>
    </xf>
    <xf numFmtId="0" fontId="40" fillId="0" borderId="12" xfId="0" applyFont="1" applyBorder="1" applyAlignment="1">
      <alignment horizontal="center" vertical="center" wrapText="1"/>
    </xf>
    <xf numFmtId="0" fontId="63" fillId="0" borderId="71" xfId="0" applyFont="1" applyBorder="1" applyAlignment="1">
      <alignment horizontal="center" wrapText="1"/>
    </xf>
    <xf numFmtId="0" fontId="67" fillId="0" borderId="74" xfId="0" applyFont="1" applyBorder="1" applyAlignment="1">
      <alignment horizontal="center" wrapText="1"/>
    </xf>
    <xf numFmtId="0" fontId="67" fillId="0" borderId="77" xfId="0" applyFont="1" applyBorder="1" applyAlignment="1">
      <alignment horizontal="center" wrapText="1"/>
    </xf>
    <xf numFmtId="0" fontId="65" fillId="0" borderId="72" xfId="0" applyFont="1" applyBorder="1" applyAlignment="1">
      <alignment horizontal="center" vertical="center" wrapText="1"/>
    </xf>
    <xf numFmtId="0" fontId="65" fillId="0" borderId="73" xfId="0" applyFont="1" applyBorder="1" applyAlignment="1">
      <alignment horizontal="center" vertical="center" wrapText="1"/>
    </xf>
    <xf numFmtId="0" fontId="65" fillId="0" borderId="78" xfId="0" applyFont="1" applyBorder="1" applyAlignment="1">
      <alignment horizontal="center" vertical="center" wrapText="1"/>
    </xf>
    <xf numFmtId="0" fontId="65" fillId="0" borderId="79" xfId="0" applyFont="1" applyBorder="1" applyAlignment="1">
      <alignment horizontal="center" vertical="center" wrapText="1"/>
    </xf>
    <xf numFmtId="0" fontId="77" fillId="17" borderId="93" xfId="0" applyFont="1" applyFill="1" applyBorder="1" applyAlignment="1">
      <alignment horizontal="center" vertical="center" textRotation="90"/>
    </xf>
    <xf numFmtId="0" fontId="52" fillId="3" borderId="52" xfId="2" applyFont="1" applyFill="1" applyBorder="1" applyAlignment="1">
      <alignment horizontal="justify" vertical="center" wrapText="1"/>
    </xf>
    <xf numFmtId="0" fontId="52" fillId="3" borderId="53" xfId="2" applyFont="1" applyFill="1" applyBorder="1" applyAlignment="1">
      <alignment horizontal="justify" vertical="center" wrapText="1"/>
    </xf>
    <xf numFmtId="0" fontId="51" fillId="3" borderId="59" xfId="0" applyFont="1" applyFill="1" applyBorder="1" applyAlignment="1">
      <alignment horizontal="left" vertical="center" wrapText="1"/>
    </xf>
    <xf numFmtId="0" fontId="51" fillId="3" borderId="60" xfId="0" applyFont="1" applyFill="1" applyBorder="1" applyAlignment="1">
      <alignment horizontal="left" vertical="center" wrapText="1"/>
    </xf>
    <xf numFmtId="0" fontId="51" fillId="3" borderId="46" xfId="3" applyFont="1" applyFill="1" applyBorder="1" applyAlignment="1">
      <alignment horizontal="left" vertical="top" wrapText="1" readingOrder="1"/>
    </xf>
    <xf numFmtId="0" fontId="51" fillId="3" borderId="47" xfId="3" applyFont="1" applyFill="1" applyBorder="1" applyAlignment="1">
      <alignment horizontal="left" vertical="top" wrapText="1" readingOrder="1"/>
    </xf>
    <xf numFmtId="0" fontId="52" fillId="3" borderId="48" xfId="2" applyFont="1" applyFill="1" applyBorder="1" applyAlignment="1">
      <alignment horizontal="justify" vertical="center" wrapText="1"/>
    </xf>
    <xf numFmtId="0" fontId="52" fillId="3" borderId="49" xfId="2" applyFont="1" applyFill="1" applyBorder="1" applyAlignment="1">
      <alignment horizontal="justify" vertical="center" wrapText="1"/>
    </xf>
    <xf numFmtId="0" fontId="51" fillId="3" borderId="50" xfId="0" applyFont="1" applyFill="1" applyBorder="1" applyAlignment="1">
      <alignment horizontal="left" vertical="center" wrapText="1"/>
    </xf>
    <xf numFmtId="0" fontId="51" fillId="3" borderId="51" xfId="0" applyFont="1" applyFill="1" applyBorder="1" applyAlignment="1">
      <alignment horizontal="left" vertical="center" wrapText="1"/>
    </xf>
    <xf numFmtId="0" fontId="46" fillId="3" borderId="7" xfId="2" applyFont="1" applyFill="1" applyBorder="1" applyAlignment="1">
      <alignment horizontal="left" vertical="top" wrapText="1"/>
    </xf>
    <xf numFmtId="0" fontId="46" fillId="3" borderId="0" xfId="2" applyFont="1" applyFill="1" applyAlignment="1">
      <alignment horizontal="left" vertical="top" wrapText="1"/>
    </xf>
    <xf numFmtId="0" fontId="46" fillId="3" borderId="8" xfId="2" applyFont="1" applyFill="1" applyBorder="1" applyAlignment="1">
      <alignment horizontal="left" vertical="top" wrapText="1"/>
    </xf>
    <xf numFmtId="0" fontId="51" fillId="3" borderId="61" xfId="0" applyFont="1" applyFill="1" applyBorder="1" applyAlignment="1">
      <alignment horizontal="left" vertical="center" wrapText="1"/>
    </xf>
    <xf numFmtId="0" fontId="51" fillId="3" borderId="62" xfId="0" applyFont="1" applyFill="1" applyBorder="1" applyAlignment="1">
      <alignment horizontal="left" vertical="center" wrapText="1"/>
    </xf>
    <xf numFmtId="0" fontId="52" fillId="3" borderId="54" xfId="0" applyFont="1" applyFill="1" applyBorder="1" applyAlignment="1">
      <alignment horizontal="justify" vertical="center" wrapText="1"/>
    </xf>
    <xf numFmtId="0" fontId="52" fillId="3" borderId="55" xfId="0" applyFont="1" applyFill="1" applyBorder="1" applyAlignment="1">
      <alignment horizontal="justify" vertical="center" wrapText="1"/>
    </xf>
    <xf numFmtId="0" fontId="47" fillId="14" borderId="36" xfId="2" applyFont="1" applyFill="1" applyBorder="1" applyAlignment="1">
      <alignment horizontal="center" vertical="center" wrapText="1"/>
    </xf>
    <xf numFmtId="0" fontId="47" fillId="14" borderId="37" xfId="2" applyFont="1" applyFill="1" applyBorder="1" applyAlignment="1">
      <alignment horizontal="center" vertical="center" wrapText="1"/>
    </xf>
    <xf numFmtId="0" fontId="47" fillId="14" borderId="38" xfId="2" applyFont="1" applyFill="1" applyBorder="1" applyAlignment="1">
      <alignment horizontal="center" vertical="center" wrapText="1"/>
    </xf>
    <xf numFmtId="0" fontId="46" fillId="0" borderId="7" xfId="2" quotePrefix="1" applyFont="1" applyBorder="1" applyAlignment="1">
      <alignment horizontal="left" vertical="center" wrapText="1"/>
    </xf>
    <xf numFmtId="0" fontId="46" fillId="0" borderId="0" xfId="2" quotePrefix="1" applyFont="1" applyAlignment="1">
      <alignment horizontal="left" vertical="center" wrapText="1"/>
    </xf>
    <xf numFmtId="0" fontId="46" fillId="0" borderId="8" xfId="2" quotePrefix="1" applyFont="1" applyBorder="1" applyAlignment="1">
      <alignment horizontal="left" vertical="center" wrapText="1"/>
    </xf>
    <xf numFmtId="0" fontId="46" fillId="0" borderId="56" xfId="2" quotePrefix="1" applyFont="1" applyBorder="1" applyAlignment="1">
      <alignment horizontal="left" vertical="center" wrapText="1"/>
    </xf>
    <xf numFmtId="0" fontId="46" fillId="0" borderId="57" xfId="2" quotePrefix="1" applyFont="1" applyBorder="1" applyAlignment="1">
      <alignment horizontal="left" vertical="center" wrapText="1"/>
    </xf>
    <xf numFmtId="0" fontId="46" fillId="0" borderId="58" xfId="2" quotePrefix="1" applyFont="1" applyBorder="1" applyAlignment="1">
      <alignment horizontal="left" vertical="center" wrapText="1"/>
    </xf>
    <xf numFmtId="0" fontId="48" fillId="3" borderId="39" xfId="2" quotePrefix="1" applyFont="1" applyFill="1" applyBorder="1" applyAlignment="1">
      <alignment horizontal="left" vertical="top" wrapText="1"/>
    </xf>
    <xf numFmtId="0" fontId="49" fillId="3" borderId="40" xfId="2" quotePrefix="1" applyFont="1" applyFill="1" applyBorder="1" applyAlignment="1">
      <alignment horizontal="left" vertical="top" wrapText="1"/>
    </xf>
    <xf numFmtId="0" fontId="49" fillId="3" borderId="41" xfId="2" quotePrefix="1" applyFont="1" applyFill="1" applyBorder="1" applyAlignment="1">
      <alignment horizontal="left" vertical="top" wrapText="1"/>
    </xf>
    <xf numFmtId="0" fontId="46" fillId="0" borderId="7" xfId="2" quotePrefix="1" applyFont="1" applyBorder="1" applyAlignment="1">
      <alignment horizontal="left" vertical="top" wrapText="1"/>
    </xf>
    <xf numFmtId="0" fontId="46" fillId="0" borderId="0" xfId="2" quotePrefix="1" applyFont="1" applyAlignment="1">
      <alignment horizontal="left" vertical="top" wrapText="1"/>
    </xf>
    <xf numFmtId="0" fontId="46" fillId="0" borderId="8" xfId="2" quotePrefix="1" applyFont="1" applyBorder="1" applyAlignment="1">
      <alignment horizontal="left" vertical="top" wrapText="1"/>
    </xf>
    <xf numFmtId="0" fontId="51" fillId="14" borderId="42" xfId="3" applyFont="1" applyFill="1" applyBorder="1" applyAlignment="1">
      <alignment horizontal="center" vertical="center" wrapText="1"/>
    </xf>
    <xf numFmtId="0" fontId="51" fillId="14" borderId="43" xfId="3" applyFont="1" applyFill="1" applyBorder="1" applyAlignment="1">
      <alignment horizontal="center" vertical="center" wrapText="1"/>
    </xf>
    <xf numFmtId="0" fontId="51" fillId="14" borderId="44" xfId="2" applyFont="1" applyFill="1" applyBorder="1" applyAlignment="1">
      <alignment horizontal="center" vertical="center"/>
    </xf>
    <xf numFmtId="0" fontId="51" fillId="14" borderId="45" xfId="2" applyFont="1" applyFill="1" applyBorder="1" applyAlignment="1">
      <alignment horizontal="center" vertical="center"/>
    </xf>
    <xf numFmtId="0" fontId="1" fillId="3" borderId="56" xfId="2" quotePrefix="1" applyFont="1" applyFill="1" applyBorder="1" applyAlignment="1">
      <alignment horizontal="justify" vertical="center" wrapText="1"/>
    </xf>
    <xf numFmtId="0" fontId="1" fillId="3" borderId="57" xfId="2" quotePrefix="1" applyFont="1" applyFill="1" applyBorder="1" applyAlignment="1">
      <alignment horizontal="justify" vertical="center" wrapText="1"/>
    </xf>
    <xf numFmtId="0" fontId="1" fillId="3" borderId="58" xfId="2" quotePrefix="1" applyFont="1" applyFill="1" applyBorder="1" applyAlignment="1">
      <alignment horizontal="justify" vertical="center" wrapText="1"/>
    </xf>
    <xf numFmtId="0" fontId="66" fillId="0" borderId="33" xfId="0" applyFont="1" applyBorder="1" applyAlignment="1">
      <alignment horizontal="left" vertical="center" wrapText="1"/>
    </xf>
    <xf numFmtId="0" fontId="66" fillId="0" borderId="34" xfId="0" applyFont="1" applyBorder="1" applyAlignment="1">
      <alignment horizontal="left" vertical="center" wrapText="1"/>
    </xf>
    <xf numFmtId="165" fontId="66" fillId="0" borderId="23" xfId="0" applyNumberFormat="1" applyFont="1" applyBorder="1" applyAlignment="1">
      <alignment horizontal="center" vertical="center"/>
    </xf>
    <xf numFmtId="165" fontId="66" fillId="0" borderId="35" xfId="0" applyNumberFormat="1" applyFont="1" applyBorder="1" applyAlignment="1">
      <alignment horizontal="center" vertical="center"/>
    </xf>
    <xf numFmtId="0" fontId="66" fillId="0" borderId="87" xfId="0" applyFont="1" applyBorder="1" applyAlignment="1">
      <alignment horizontal="center" vertical="center" wrapText="1"/>
    </xf>
    <xf numFmtId="0" fontId="66" fillId="0" borderId="33" xfId="0" applyFont="1" applyBorder="1" applyAlignment="1">
      <alignment horizontal="center" vertical="center" wrapText="1"/>
    </xf>
    <xf numFmtId="0" fontId="76" fillId="0" borderId="0" xfId="0" applyFont="1" applyAlignment="1">
      <alignment horizontal="left" wrapText="1"/>
    </xf>
    <xf numFmtId="0" fontId="74" fillId="0" borderId="7" xfId="0" applyFont="1" applyBorder="1" applyAlignment="1">
      <alignment horizontal="center" vertical="center" wrapText="1"/>
    </xf>
    <xf numFmtId="0" fontId="75" fillId="0" borderId="0" xfId="0" applyFont="1" applyAlignment="1">
      <alignment horizontal="center" vertical="center" wrapText="1"/>
    </xf>
    <xf numFmtId="0" fontId="74" fillId="0" borderId="0" xfId="0" applyFont="1" applyAlignment="1">
      <alignment horizontal="center" vertical="center" wrapText="1"/>
    </xf>
    <xf numFmtId="0" fontId="74" fillId="0" borderId="8" xfId="0" applyFont="1" applyBorder="1" applyAlignment="1">
      <alignment horizontal="center" vertical="center" wrapText="1"/>
    </xf>
    <xf numFmtId="0" fontId="66" fillId="0" borderId="9"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10" xfId="0" applyFont="1" applyBorder="1" applyAlignment="1">
      <alignment horizontal="center" vertical="center" wrapText="1"/>
    </xf>
    <xf numFmtId="0" fontId="66" fillId="0" borderId="11" xfId="0" applyFont="1" applyBorder="1" applyAlignment="1">
      <alignment horizontal="center"/>
    </xf>
    <xf numFmtId="0" fontId="67" fillId="0" borderId="23" xfId="0" applyFont="1" applyBorder="1" applyAlignment="1">
      <alignment horizontal="center" vertical="center" wrapText="1"/>
    </xf>
    <xf numFmtId="0" fontId="67" fillId="0" borderId="24" xfId="0" applyFont="1" applyBorder="1" applyAlignment="1">
      <alignment horizontal="center" vertical="center" wrapText="1"/>
    </xf>
    <xf numFmtId="0" fontId="67" fillId="0" borderId="35" xfId="0" applyFont="1" applyBorder="1" applyAlignment="1">
      <alignment horizontal="center" vertical="center" wrapText="1"/>
    </xf>
    <xf numFmtId="0" fontId="72" fillId="0" borderId="0" xfId="0" applyFont="1" applyAlignment="1">
      <alignment horizontal="center" vertical="center"/>
    </xf>
    <xf numFmtId="0" fontId="73" fillId="16" borderId="88" xfId="0" applyFont="1" applyFill="1" applyBorder="1" applyAlignment="1">
      <alignment horizontal="center" vertical="center" wrapText="1"/>
    </xf>
    <xf numFmtId="0" fontId="73" fillId="16" borderId="89" xfId="0" applyFont="1" applyFill="1" applyBorder="1" applyAlignment="1">
      <alignment horizontal="center" vertical="center" wrapText="1"/>
    </xf>
    <xf numFmtId="0" fontId="73" fillId="16" borderId="90" xfId="0" applyFont="1" applyFill="1" applyBorder="1" applyAlignment="1">
      <alignment horizontal="center" vertical="center" wrapText="1"/>
    </xf>
    <xf numFmtId="0" fontId="73" fillId="16" borderId="5" xfId="0" applyFont="1" applyFill="1" applyBorder="1" applyAlignment="1">
      <alignment horizontal="center" vertical="center" wrapText="1"/>
    </xf>
    <xf numFmtId="0" fontId="73" fillId="16" borderId="12" xfId="0" applyFont="1" applyFill="1" applyBorder="1" applyAlignment="1">
      <alignment horizontal="center" vertical="center" wrapText="1"/>
    </xf>
    <xf numFmtId="0" fontId="73" fillId="16" borderId="6" xfId="0" applyFont="1" applyFill="1" applyBorder="1" applyAlignment="1">
      <alignment horizontal="center" vertical="center" wrapText="1"/>
    </xf>
    <xf numFmtId="0" fontId="73" fillId="16" borderId="81" xfId="0" applyFont="1" applyFill="1" applyBorder="1" applyAlignment="1">
      <alignment horizontal="center" vertical="center" wrapText="1"/>
    </xf>
    <xf numFmtId="0" fontId="73" fillId="16" borderId="82" xfId="0" applyFont="1" applyFill="1" applyBorder="1" applyAlignment="1">
      <alignment horizontal="center" vertical="center" wrapText="1"/>
    </xf>
    <xf numFmtId="0" fontId="74" fillId="0" borderId="5" xfId="0" applyFont="1" applyBorder="1" applyAlignment="1">
      <alignment horizontal="center" vertical="center" wrapText="1"/>
    </xf>
    <xf numFmtId="0" fontId="74" fillId="0" borderId="12" xfId="0" applyFont="1" applyBorder="1" applyAlignment="1">
      <alignment horizontal="center" vertical="center" wrapText="1"/>
    </xf>
    <xf numFmtId="0" fontId="66" fillId="0" borderId="12" xfId="0" applyFont="1" applyBorder="1" applyAlignment="1">
      <alignment horizontal="center"/>
    </xf>
    <xf numFmtId="0" fontId="66" fillId="0" borderId="6" xfId="0" applyFont="1" applyBorder="1" applyAlignment="1">
      <alignment horizontal="center"/>
    </xf>
    <xf numFmtId="0" fontId="71" fillId="16" borderId="32" xfId="0" applyFont="1" applyFill="1" applyBorder="1" applyAlignment="1">
      <alignment horizontal="center" vertical="center" wrapText="1"/>
    </xf>
    <xf numFmtId="0" fontId="71" fillId="16" borderId="33" xfId="0" applyFont="1" applyFill="1" applyBorder="1" applyAlignment="1">
      <alignment horizontal="center" vertical="center" wrapText="1"/>
    </xf>
    <xf numFmtId="0" fontId="71" fillId="16" borderId="86" xfId="0" applyFont="1" applyFill="1" applyBorder="1" applyAlignment="1">
      <alignment horizontal="center" vertical="center" wrapText="1"/>
    </xf>
    <xf numFmtId="0" fontId="71" fillId="16" borderId="87" xfId="0" applyFont="1" applyFill="1" applyBorder="1" applyAlignment="1">
      <alignment horizontal="center" vertical="center" wrapText="1"/>
    </xf>
    <xf numFmtId="0" fontId="71" fillId="16" borderId="24" xfId="0" applyFont="1" applyFill="1" applyBorder="1" applyAlignment="1">
      <alignment horizontal="center" vertical="center" wrapText="1"/>
    </xf>
    <xf numFmtId="0" fontId="71" fillId="16" borderId="35" xfId="0" applyFont="1" applyFill="1" applyBorder="1" applyAlignment="1">
      <alignment horizontal="center" vertical="center" wrapText="1"/>
    </xf>
    <xf numFmtId="0" fontId="68" fillId="0" borderId="71" xfId="0" applyFont="1" applyBorder="1" applyAlignment="1">
      <alignment horizontal="center" wrapText="1"/>
    </xf>
    <xf numFmtId="0" fontId="70" fillId="0" borderId="5" xfId="0" applyFont="1" applyBorder="1" applyAlignment="1">
      <alignment horizontal="center" vertical="center" wrapText="1"/>
    </xf>
    <xf numFmtId="0" fontId="70" fillId="0" borderId="12" xfId="0" applyFont="1" applyBorder="1" applyAlignment="1">
      <alignment horizontal="center" vertical="center" wrapText="1"/>
    </xf>
    <xf numFmtId="0" fontId="70" fillId="0" borderId="7" xfId="0" applyFont="1" applyBorder="1" applyAlignment="1">
      <alignment horizontal="center" vertical="center" wrapText="1"/>
    </xf>
    <xf numFmtId="0" fontId="70" fillId="0" borderId="0" xfId="0" applyFont="1" applyAlignment="1">
      <alignment horizontal="center" vertical="center" wrapText="1"/>
    </xf>
    <xf numFmtId="0" fontId="70" fillId="0" borderId="9" xfId="0" applyFont="1" applyBorder="1" applyAlignment="1">
      <alignment horizontal="center" vertical="center" wrapText="1"/>
    </xf>
    <xf numFmtId="0" fontId="70" fillId="0" borderId="11" xfId="0" applyFont="1" applyBorder="1" applyAlignment="1">
      <alignment horizontal="center" vertical="center" wrapText="1"/>
    </xf>
    <xf numFmtId="0" fontId="22" fillId="0" borderId="0" xfId="0" applyFont="1" applyAlignment="1">
      <alignment horizontal="center" vertical="center"/>
    </xf>
    <xf numFmtId="0" fontId="42" fillId="0" borderId="0" xfId="0" applyFont="1" applyAlignment="1">
      <alignment horizontal="center" vertical="center"/>
    </xf>
    <xf numFmtId="0" fontId="37" fillId="15" borderId="23" xfId="0" applyFont="1" applyFill="1" applyBorder="1" applyAlignment="1">
      <alignment horizontal="center" vertical="center" wrapText="1" readingOrder="1"/>
    </xf>
    <xf numFmtId="0" fontId="37" fillId="15" borderId="24" xfId="0" applyFont="1" applyFill="1" applyBorder="1" applyAlignment="1">
      <alignment horizontal="center" vertical="center" wrapText="1" readingOrder="1"/>
    </xf>
    <xf numFmtId="0" fontId="37" fillId="15" borderId="35" xfId="0" applyFont="1" applyFill="1" applyBorder="1" applyAlignment="1">
      <alignment horizontal="center" vertical="center" wrapText="1" readingOrder="1"/>
    </xf>
    <xf numFmtId="0" fontId="32" fillId="3" borderId="0" xfId="0" applyFont="1" applyFill="1" applyAlignment="1">
      <alignment horizontal="justify" vertical="center" wrapText="1"/>
    </xf>
    <xf numFmtId="0" fontId="34" fillId="15" borderId="32" xfId="0" applyFont="1" applyFill="1" applyBorder="1" applyAlignment="1">
      <alignment horizontal="center" vertical="center" wrapText="1" readingOrder="1"/>
    </xf>
    <xf numFmtId="0" fontId="34" fillId="15" borderId="33"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2" xfId="0"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4" fillId="3" borderId="27"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2">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0000"/>
        </patternFill>
      </fill>
    </dxf>
  </dxfs>
  <tableStyles count="0" defaultTableStyle="TableStyleMedium2" defaultPivotStyle="PivotStyleLight16"/>
  <colors>
    <mruColors>
      <color rgb="FFB4B3B6"/>
      <color rgb="FF287840"/>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Matriz Calor Residual'!A1"/><Relationship Id="rId7" Type="http://schemas.openxmlformats.org/officeDocument/2006/relationships/image" Target="../media/image2.png"/><Relationship Id="rId2" Type="http://schemas.openxmlformats.org/officeDocument/2006/relationships/hyperlink" Target="#'CAMBIOS REGISTRO'!A1"/><Relationship Id="rId1" Type="http://schemas.openxmlformats.org/officeDocument/2006/relationships/image" Target="../media/image1.png"/><Relationship Id="rId6" Type="http://schemas.openxmlformats.org/officeDocument/2006/relationships/hyperlink" Target="#'CRITERIOS R CORRUPCION'!A1"/><Relationship Id="rId5" Type="http://schemas.openxmlformats.org/officeDocument/2006/relationships/hyperlink" Target="#'Matriz Calor Inherente'!A1"/><Relationship Id="rId4" Type="http://schemas.openxmlformats.org/officeDocument/2006/relationships/hyperlink" Target="#'Mapa final'!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1083929</xdr:colOff>
      <xdr:row>1</xdr:row>
      <xdr:rowOff>102415</xdr:rowOff>
    </xdr:from>
    <xdr:to>
      <xdr:col>2</xdr:col>
      <xdr:colOff>661737</xdr:colOff>
      <xdr:row>3</xdr:row>
      <xdr:rowOff>261785</xdr:rowOff>
    </xdr:to>
    <xdr:pic>
      <xdr:nvPicPr>
        <xdr:cNvPr id="2" name="Imagen 4">
          <a:extLst>
            <a:ext uri="{FF2B5EF4-FFF2-40B4-BE49-F238E27FC236}">
              <a16:creationId xmlns:a16="http://schemas.microsoft.com/office/drawing/2014/main" id="{B20ACFEF-BE51-4575-BEA3-DF4E537E9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613" y="262836"/>
          <a:ext cx="700756" cy="77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80211</xdr:colOff>
      <xdr:row>31</xdr:row>
      <xdr:rowOff>50132</xdr:rowOff>
    </xdr:from>
    <xdr:to>
      <xdr:col>13</xdr:col>
      <xdr:colOff>604086</xdr:colOff>
      <xdr:row>37</xdr:row>
      <xdr:rowOff>50132</xdr:rowOff>
    </xdr:to>
    <xdr:sp macro="" textlink="">
      <xdr:nvSpPr>
        <xdr:cNvPr id="3" name="Diagrama de flujo: multidocumento 2">
          <a:hlinkClick xmlns:r="http://schemas.openxmlformats.org/officeDocument/2006/relationships" r:id="rId2"/>
          <a:extLst>
            <a:ext uri="{FF2B5EF4-FFF2-40B4-BE49-F238E27FC236}">
              <a16:creationId xmlns:a16="http://schemas.microsoft.com/office/drawing/2014/main" id="{561EEA2B-EE45-474B-B261-C2F77FE53BED}"/>
            </a:ext>
            <a:ext uri="{147F2762-F138-4A5C-976F-8EAC2B608ADB}">
              <a16:predDERef xmlns:a16="http://schemas.microsoft.com/office/drawing/2014/main" pred="{A0CA84D1-D22B-4210-8FA4-F089CFE3202B}"/>
            </a:ext>
          </a:extLst>
        </xdr:cNvPr>
        <xdr:cNvSpPr/>
      </xdr:nvSpPr>
      <xdr:spPr>
        <a:xfrm>
          <a:off x="9314448" y="6035843"/>
          <a:ext cx="1285875" cy="1143000"/>
        </a:xfrm>
        <a:prstGeom prst="flowChartMultidocument">
          <a:avLst/>
        </a:prstGeom>
        <a:solidFill>
          <a:srgbClr val="28784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en-US" sz="1100" b="1" i="0" u="none" strike="noStrike">
              <a:solidFill>
                <a:schemeClr val="lt1"/>
              </a:solidFill>
              <a:latin typeface="Calibri" panose="020F0502020204030204" pitchFamily="34" charset="0"/>
              <a:cs typeface="Calibri" panose="020F0502020204030204" pitchFamily="34" charset="0"/>
            </a:rPr>
            <a:t>CONTROL DE CAMBIOS </a:t>
          </a:r>
        </a:p>
      </xdr:txBody>
    </xdr:sp>
    <xdr:clientData/>
  </xdr:twoCellAnchor>
  <xdr:twoCellAnchor>
    <xdr:from>
      <xdr:col>2</xdr:col>
      <xdr:colOff>280736</xdr:colOff>
      <xdr:row>8</xdr:row>
      <xdr:rowOff>130342</xdr:rowOff>
    </xdr:from>
    <xdr:to>
      <xdr:col>12</xdr:col>
      <xdr:colOff>601579</xdr:colOff>
      <xdr:row>28</xdr:row>
      <xdr:rowOff>40105</xdr:rowOff>
    </xdr:to>
    <xdr:grpSp>
      <xdr:nvGrpSpPr>
        <xdr:cNvPr id="4" name="Google Shape;6040;p62">
          <a:extLst>
            <a:ext uri="{FF2B5EF4-FFF2-40B4-BE49-F238E27FC236}">
              <a16:creationId xmlns:a16="http://schemas.microsoft.com/office/drawing/2014/main" id="{B3F5F72E-E959-4301-B587-7E1224BDEF5E}"/>
            </a:ext>
          </a:extLst>
        </xdr:cNvPr>
        <xdr:cNvGrpSpPr/>
      </xdr:nvGrpSpPr>
      <xdr:grpSpPr>
        <a:xfrm>
          <a:off x="1664368" y="2125579"/>
          <a:ext cx="8482264" cy="4010526"/>
          <a:chOff x="238125" y="1188750"/>
          <a:chExt cx="7140450" cy="3335550"/>
        </a:xfrm>
      </xdr:grpSpPr>
      <xdr:sp macro="" textlink="">
        <xdr:nvSpPr>
          <xdr:cNvPr id="5" name="Google Shape;6041;p62">
            <a:extLst>
              <a:ext uri="{FF2B5EF4-FFF2-40B4-BE49-F238E27FC236}">
                <a16:creationId xmlns:a16="http://schemas.microsoft.com/office/drawing/2014/main" id="{18AB30EA-3692-4E95-AC57-A61DDC3B62D6}"/>
              </a:ext>
            </a:extLst>
          </xdr:cNvPr>
          <xdr:cNvSpPr/>
        </xdr:nvSpPr>
        <xdr:spPr>
          <a:xfrm>
            <a:off x="238125" y="1188750"/>
            <a:ext cx="3507025" cy="1584000"/>
          </a:xfrm>
          <a:custGeom>
            <a:avLst/>
            <a:gdLst/>
            <a:ahLst/>
            <a:cxnLst/>
            <a:rect l="l" t="t" r="r" b="b"/>
            <a:pathLst>
              <a:path w="140281" h="63360" extrusionOk="0">
                <a:moveTo>
                  <a:pt x="4021" y="0"/>
                </a:moveTo>
                <a:cubicBezTo>
                  <a:pt x="1801" y="6"/>
                  <a:pt x="6" y="1801"/>
                  <a:pt x="0" y="4021"/>
                </a:cubicBezTo>
                <a:lnTo>
                  <a:pt x="0" y="59338"/>
                </a:lnTo>
                <a:cubicBezTo>
                  <a:pt x="6" y="61552"/>
                  <a:pt x="1801" y="63354"/>
                  <a:pt x="4021" y="63359"/>
                </a:cubicBezTo>
                <a:lnTo>
                  <a:pt x="98272" y="63359"/>
                </a:lnTo>
                <a:cubicBezTo>
                  <a:pt x="99963" y="41512"/>
                  <a:pt x="118098" y="24204"/>
                  <a:pt x="140280" y="23813"/>
                </a:cubicBezTo>
                <a:lnTo>
                  <a:pt x="140280" y="4021"/>
                </a:lnTo>
                <a:cubicBezTo>
                  <a:pt x="140275" y="1801"/>
                  <a:pt x="138474" y="6"/>
                  <a:pt x="136259"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CONTEXTO -</a:t>
            </a:r>
            <a:r>
              <a:rPr lang="es-MX" b="1" baseline="0">
                <a:solidFill>
                  <a:schemeClr val="bg1"/>
                </a:solidFill>
              </a:rPr>
              <a:t> DOFA</a:t>
            </a:r>
          </a:p>
          <a:p>
            <a:pPr marL="0" lvl="0" indent="0" algn="ctr" rtl="0">
              <a:spcBef>
                <a:spcPts val="0"/>
              </a:spcBef>
              <a:spcAft>
                <a:spcPts val="0"/>
              </a:spcAft>
              <a:buNone/>
            </a:pPr>
            <a:r>
              <a:rPr lang="es-MX" b="1" baseline="0">
                <a:solidFill>
                  <a:schemeClr val="bg1"/>
                </a:solidFill>
              </a:rPr>
              <a:t>(KAWAK)</a:t>
            </a:r>
            <a:endParaRPr b="1">
              <a:solidFill>
                <a:schemeClr val="bg1"/>
              </a:solidFill>
            </a:endParaRPr>
          </a:p>
        </xdr:txBody>
      </xdr:sp>
      <xdr:sp macro="" textlink="">
        <xdr:nvSpPr>
          <xdr:cNvPr id="6" name="Google Shape;6042;p62">
            <a:hlinkClick xmlns:r="http://schemas.openxmlformats.org/officeDocument/2006/relationships" r:id="rId3"/>
            <a:extLst>
              <a:ext uri="{FF2B5EF4-FFF2-40B4-BE49-F238E27FC236}">
                <a16:creationId xmlns:a16="http://schemas.microsoft.com/office/drawing/2014/main" id="{BD507546-1AC8-44E1-93E6-7187A5D8A960}"/>
              </a:ext>
            </a:extLst>
          </xdr:cNvPr>
          <xdr:cNvSpPr/>
        </xdr:nvSpPr>
        <xdr:spPr>
          <a:xfrm>
            <a:off x="238125" y="2940300"/>
            <a:ext cx="3507025" cy="1584000"/>
          </a:xfrm>
          <a:custGeom>
            <a:avLst/>
            <a:gdLst/>
            <a:ahLst/>
            <a:cxnLst/>
            <a:rect l="l" t="t" r="r" b="b"/>
            <a:pathLst>
              <a:path w="140281" h="63360" extrusionOk="0">
                <a:moveTo>
                  <a:pt x="4021" y="1"/>
                </a:moveTo>
                <a:cubicBezTo>
                  <a:pt x="1801" y="6"/>
                  <a:pt x="6" y="1808"/>
                  <a:pt x="0" y="4022"/>
                </a:cubicBezTo>
                <a:lnTo>
                  <a:pt x="0" y="59339"/>
                </a:lnTo>
                <a:cubicBezTo>
                  <a:pt x="6" y="61559"/>
                  <a:pt x="1801" y="63354"/>
                  <a:pt x="4021" y="63360"/>
                </a:cubicBezTo>
                <a:lnTo>
                  <a:pt x="136259" y="63360"/>
                </a:lnTo>
                <a:cubicBezTo>
                  <a:pt x="138474" y="63354"/>
                  <a:pt x="140275" y="61559"/>
                  <a:pt x="140280" y="59339"/>
                </a:cubicBezTo>
                <a:lnTo>
                  <a:pt x="140280" y="39547"/>
                </a:lnTo>
                <a:cubicBezTo>
                  <a:pt x="118098" y="39155"/>
                  <a:pt x="99963" y="21848"/>
                  <a:pt x="98272" y="1"/>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a:t>
            </a:r>
          </a:p>
          <a:p>
            <a:pPr algn="ctr"/>
            <a:r>
              <a:rPr lang="es-CO" sz="1400" b="1" i="0" u="none" strike="noStrike" cap="none">
                <a:solidFill>
                  <a:schemeClr val="bg1"/>
                </a:solidFill>
                <a:effectLst/>
                <a:latin typeface="Arial"/>
                <a:ea typeface="Arial"/>
                <a:cs typeface="Arial"/>
                <a:sym typeface="Arial"/>
              </a:rPr>
              <a:t> RESIDUAL</a:t>
            </a:r>
          </a:p>
          <a:p>
            <a:pPr marL="0" lvl="0" indent="0" algn="ctr" rtl="0">
              <a:spcBef>
                <a:spcPts val="0"/>
              </a:spcBef>
              <a:spcAft>
                <a:spcPts val="0"/>
              </a:spcAft>
              <a:buNone/>
            </a:pPr>
            <a:endParaRPr/>
          </a:p>
        </xdr:txBody>
      </xdr:sp>
      <xdr:sp macro="" textlink="">
        <xdr:nvSpPr>
          <xdr:cNvPr id="7" name="Google Shape;6043;p62">
            <a:hlinkClick xmlns:r="http://schemas.openxmlformats.org/officeDocument/2006/relationships" r:id="rId4"/>
            <a:extLst>
              <a:ext uri="{FF2B5EF4-FFF2-40B4-BE49-F238E27FC236}">
                <a16:creationId xmlns:a16="http://schemas.microsoft.com/office/drawing/2014/main" id="{B42689E8-C2D2-49B1-8850-0208BA377BE1}"/>
              </a:ext>
            </a:extLst>
          </xdr:cNvPr>
          <xdr:cNvSpPr/>
        </xdr:nvSpPr>
        <xdr:spPr>
          <a:xfrm>
            <a:off x="3871550" y="1188750"/>
            <a:ext cx="3507025" cy="1584000"/>
          </a:xfrm>
          <a:custGeom>
            <a:avLst/>
            <a:gdLst/>
            <a:ahLst/>
            <a:cxnLst/>
            <a:rect l="l" t="t" r="r" b="b"/>
            <a:pathLst>
              <a:path w="140281" h="63360" extrusionOk="0">
                <a:moveTo>
                  <a:pt x="4022" y="0"/>
                </a:moveTo>
                <a:cubicBezTo>
                  <a:pt x="1807" y="6"/>
                  <a:pt x="6" y="1801"/>
                  <a:pt x="0" y="4021"/>
                </a:cubicBezTo>
                <a:lnTo>
                  <a:pt x="0" y="24017"/>
                </a:lnTo>
                <a:cubicBezTo>
                  <a:pt x="20553" y="26066"/>
                  <a:pt x="36886" y="42675"/>
                  <a:pt x="38494" y="63359"/>
                </a:cubicBezTo>
                <a:lnTo>
                  <a:pt x="136260" y="63359"/>
                </a:lnTo>
                <a:cubicBezTo>
                  <a:pt x="138480" y="63354"/>
                  <a:pt x="140275" y="61552"/>
                  <a:pt x="140281" y="59338"/>
                </a:cubicBezTo>
                <a:lnTo>
                  <a:pt x="140281" y="4021"/>
                </a:lnTo>
                <a:cubicBezTo>
                  <a:pt x="140275" y="1801"/>
                  <a:pt x="138480" y="6"/>
                  <a:pt x="136260" y="0"/>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MAPA DE</a:t>
            </a:r>
            <a:r>
              <a:rPr lang="es-MX" b="1" baseline="0">
                <a:solidFill>
                  <a:schemeClr val="bg1"/>
                </a:solidFill>
              </a:rPr>
              <a:t> </a:t>
            </a:r>
            <a:r>
              <a:rPr lang="es-MX" b="1">
                <a:solidFill>
                  <a:schemeClr val="bg1"/>
                </a:solidFill>
              </a:rPr>
              <a:t>RIESGOS</a:t>
            </a:r>
            <a:r>
              <a:rPr lang="es-MX" b="1" baseline="0">
                <a:solidFill>
                  <a:schemeClr val="bg1"/>
                </a:solidFill>
              </a:rPr>
              <a:t>  </a:t>
            </a:r>
          </a:p>
          <a:p>
            <a:pPr marL="0" lvl="0" indent="0" algn="ctr" rtl="0">
              <a:spcBef>
                <a:spcPts val="0"/>
              </a:spcBef>
              <a:spcAft>
                <a:spcPts val="0"/>
              </a:spcAft>
              <a:buNone/>
            </a:pPr>
            <a:r>
              <a:rPr lang="es-MX" b="1" baseline="0">
                <a:solidFill>
                  <a:schemeClr val="bg1"/>
                </a:solidFill>
              </a:rPr>
              <a:t>DE PROCESO</a:t>
            </a:r>
            <a:endParaRPr b="1">
              <a:solidFill>
                <a:schemeClr val="bg1"/>
              </a:solidFill>
            </a:endParaRPr>
          </a:p>
        </xdr:txBody>
      </xdr:sp>
      <xdr:sp macro="" textlink="">
        <xdr:nvSpPr>
          <xdr:cNvPr id="8" name="Google Shape;6044;p62">
            <a:hlinkClick xmlns:r="http://schemas.openxmlformats.org/officeDocument/2006/relationships" r:id="rId5"/>
            <a:extLst>
              <a:ext uri="{FF2B5EF4-FFF2-40B4-BE49-F238E27FC236}">
                <a16:creationId xmlns:a16="http://schemas.microsoft.com/office/drawing/2014/main" id="{CDE12DC8-5FFF-4D49-BD61-EB6409C00729}"/>
              </a:ext>
            </a:extLst>
          </xdr:cNvPr>
          <xdr:cNvSpPr/>
        </xdr:nvSpPr>
        <xdr:spPr>
          <a:xfrm>
            <a:off x="3871550" y="2940300"/>
            <a:ext cx="3507025" cy="1584000"/>
          </a:xfrm>
          <a:custGeom>
            <a:avLst/>
            <a:gdLst/>
            <a:ahLst/>
            <a:cxnLst/>
            <a:rect l="l" t="t" r="r" b="b"/>
            <a:pathLst>
              <a:path w="140281" h="63360" extrusionOk="0">
                <a:moveTo>
                  <a:pt x="38494" y="1"/>
                </a:moveTo>
                <a:cubicBezTo>
                  <a:pt x="36886" y="20680"/>
                  <a:pt x="20553" y="37294"/>
                  <a:pt x="0" y="39343"/>
                </a:cubicBezTo>
                <a:lnTo>
                  <a:pt x="0" y="59339"/>
                </a:lnTo>
                <a:cubicBezTo>
                  <a:pt x="6" y="61559"/>
                  <a:pt x="1807" y="63354"/>
                  <a:pt x="4022" y="63360"/>
                </a:cubicBezTo>
                <a:lnTo>
                  <a:pt x="136260" y="63360"/>
                </a:lnTo>
                <a:cubicBezTo>
                  <a:pt x="138480" y="63354"/>
                  <a:pt x="140275" y="61559"/>
                  <a:pt x="140281" y="59339"/>
                </a:cubicBezTo>
                <a:lnTo>
                  <a:pt x="140281" y="4022"/>
                </a:lnTo>
                <a:cubicBezTo>
                  <a:pt x="140275" y="1808"/>
                  <a:pt x="138480" y="6"/>
                  <a:pt x="136260" y="1"/>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 </a:t>
            </a:r>
          </a:p>
          <a:p>
            <a:pPr algn="ctr"/>
            <a:r>
              <a:rPr lang="es-CO" sz="1400" b="1" i="0" u="none" strike="noStrike" cap="none">
                <a:solidFill>
                  <a:schemeClr val="bg1"/>
                </a:solidFill>
                <a:effectLst/>
                <a:latin typeface="Arial"/>
                <a:ea typeface="Arial"/>
                <a:cs typeface="Arial"/>
                <a:sym typeface="Arial"/>
              </a:rPr>
              <a:t>INHERENTE</a:t>
            </a:r>
          </a:p>
        </xdr:txBody>
      </xdr:sp>
      <xdr:sp macro="" textlink="">
        <xdr:nvSpPr>
          <xdr:cNvPr id="9" name="Google Shape;6045;p62">
            <a:extLst>
              <a:ext uri="{FF2B5EF4-FFF2-40B4-BE49-F238E27FC236}">
                <a16:creationId xmlns:a16="http://schemas.microsoft.com/office/drawing/2014/main" id="{4F08F53C-068E-4448-BD7A-AC4DC9C52EAA}"/>
              </a:ext>
            </a:extLst>
          </xdr:cNvPr>
          <xdr:cNvSpPr/>
        </xdr:nvSpPr>
        <xdr:spPr>
          <a:xfrm>
            <a:off x="2842425" y="1934600"/>
            <a:ext cx="1843850" cy="1843850"/>
          </a:xfrm>
          <a:custGeom>
            <a:avLst/>
            <a:gdLst/>
            <a:ahLst/>
            <a:cxnLst/>
            <a:rect l="l" t="t" r="r" b="b"/>
            <a:pathLst>
              <a:path w="73754" h="73754" extrusionOk="0">
                <a:moveTo>
                  <a:pt x="36880" y="0"/>
                </a:moveTo>
                <a:cubicBezTo>
                  <a:pt x="36621" y="0"/>
                  <a:pt x="36362" y="6"/>
                  <a:pt x="36108" y="11"/>
                </a:cubicBezTo>
                <a:cubicBezTo>
                  <a:pt x="17253" y="397"/>
                  <a:pt x="1834" y="15011"/>
                  <a:pt x="154" y="33525"/>
                </a:cubicBezTo>
                <a:cubicBezTo>
                  <a:pt x="55" y="34627"/>
                  <a:pt x="0" y="35745"/>
                  <a:pt x="0" y="36874"/>
                </a:cubicBezTo>
                <a:cubicBezTo>
                  <a:pt x="0" y="38009"/>
                  <a:pt x="55" y="39122"/>
                  <a:pt x="154" y="40229"/>
                </a:cubicBezTo>
                <a:cubicBezTo>
                  <a:pt x="1834" y="58749"/>
                  <a:pt x="17253" y="73357"/>
                  <a:pt x="36108" y="73743"/>
                </a:cubicBezTo>
                <a:cubicBezTo>
                  <a:pt x="36362" y="73748"/>
                  <a:pt x="36621" y="73754"/>
                  <a:pt x="36880" y="73754"/>
                </a:cubicBezTo>
                <a:cubicBezTo>
                  <a:pt x="38312" y="73754"/>
                  <a:pt x="39744" y="73666"/>
                  <a:pt x="41165" y="73500"/>
                </a:cubicBezTo>
                <a:cubicBezTo>
                  <a:pt x="58391" y="71495"/>
                  <a:pt x="72030" y="57581"/>
                  <a:pt x="73600" y="40229"/>
                </a:cubicBezTo>
                <a:cubicBezTo>
                  <a:pt x="73699" y="39127"/>
                  <a:pt x="73754" y="38009"/>
                  <a:pt x="73754" y="36874"/>
                </a:cubicBezTo>
                <a:cubicBezTo>
                  <a:pt x="73754" y="35745"/>
                  <a:pt x="73699" y="34632"/>
                  <a:pt x="73600" y="33525"/>
                </a:cubicBezTo>
                <a:cubicBezTo>
                  <a:pt x="72024" y="16173"/>
                  <a:pt x="58391" y="2259"/>
                  <a:pt x="41165" y="254"/>
                </a:cubicBezTo>
                <a:cubicBezTo>
                  <a:pt x="39744" y="88"/>
                  <a:pt x="38312" y="0"/>
                  <a:pt x="36880"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SISTEMA DE GESTION INTEGRADO</a:t>
            </a:r>
            <a:r>
              <a:rPr lang="es-MX" b="1" baseline="0">
                <a:solidFill>
                  <a:schemeClr val="bg1"/>
                </a:solidFill>
              </a:rPr>
              <a:t> ETITC</a:t>
            </a:r>
            <a:endParaRPr b="1">
              <a:solidFill>
                <a:schemeClr val="bg1"/>
              </a:solidFill>
            </a:endParaRPr>
          </a:p>
        </xdr:txBody>
      </xdr:sp>
    </xdr:grpSp>
    <xdr:clientData/>
  </xdr:twoCellAnchor>
  <xdr:twoCellAnchor editAs="oneCell">
    <xdr:from>
      <xdr:col>3</xdr:col>
      <xdr:colOff>180473</xdr:colOff>
      <xdr:row>31</xdr:row>
      <xdr:rowOff>82217</xdr:rowOff>
    </xdr:from>
    <xdr:to>
      <xdr:col>5</xdr:col>
      <xdr:colOff>10027</xdr:colOff>
      <xdr:row>38</xdr:row>
      <xdr:rowOff>92244</xdr:rowOff>
    </xdr:to>
    <xdr:pic>
      <xdr:nvPicPr>
        <xdr:cNvPr id="11" name="Gráfico 10" descr="Lista de comprobación">
          <a:hlinkClick xmlns:r="http://schemas.openxmlformats.org/officeDocument/2006/relationships" r:id="rId6"/>
          <a:extLst>
            <a:ext uri="{FF2B5EF4-FFF2-40B4-BE49-F238E27FC236}">
              <a16:creationId xmlns:a16="http://schemas.microsoft.com/office/drawing/2014/main" id="{B2681AEC-BB6E-40BC-9B5F-2C3C98ED353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168315" y="6458954"/>
          <a:ext cx="1353553" cy="135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458788</xdr:colOff>
      <xdr:row>1</xdr:row>
      <xdr:rowOff>38100</xdr:rowOff>
    </xdr:from>
    <xdr:to>
      <xdr:col>2</xdr:col>
      <xdr:colOff>342899</xdr:colOff>
      <xdr:row>3</xdr:row>
      <xdr:rowOff>87829</xdr:rowOff>
    </xdr:to>
    <xdr:pic>
      <xdr:nvPicPr>
        <xdr:cNvPr id="2" name="Imagen 4">
          <a:extLst>
            <a:ext uri="{FF2B5EF4-FFF2-40B4-BE49-F238E27FC236}">
              <a16:creationId xmlns:a16="http://schemas.microsoft.com/office/drawing/2014/main" id="{3C1CD76F-FE75-4CE9-BCB2-B45BD421A5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788" y="2381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114300</xdr:rowOff>
    </xdr:from>
    <xdr:to>
      <xdr:col>0</xdr:col>
      <xdr:colOff>952500</xdr:colOff>
      <xdr:row>4</xdr:row>
      <xdr:rowOff>85725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2EC4FEF1-A890-48AB-8460-EBD7D26D13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8100" y="11430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972910</xdr:colOff>
      <xdr:row>1</xdr:row>
      <xdr:rowOff>49516</xdr:rowOff>
    </xdr:from>
    <xdr:to>
      <xdr:col>6</xdr:col>
      <xdr:colOff>104774</xdr:colOff>
      <xdr:row>3</xdr:row>
      <xdr:rowOff>343710</xdr:rowOff>
    </xdr:to>
    <xdr:pic>
      <xdr:nvPicPr>
        <xdr:cNvPr id="5" name="Imagen 4">
          <a:extLst>
            <a:ext uri="{FF2B5EF4-FFF2-40B4-BE49-F238E27FC236}">
              <a16:creationId xmlns:a16="http://schemas.microsoft.com/office/drawing/2014/main" id="{0D1958C4-CB10-460E-8F44-8A89D81070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0710" y="268591"/>
          <a:ext cx="913039" cy="999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62593</xdr:colOff>
      <xdr:row>7</xdr:row>
      <xdr:rowOff>21771</xdr:rowOff>
    </xdr:from>
    <xdr:to>
      <xdr:col>2</xdr:col>
      <xdr:colOff>14968</xdr:colOff>
      <xdr:row>9</xdr:row>
      <xdr:rowOff>266699</xdr:rowOff>
    </xdr:to>
    <xdr:pic>
      <xdr:nvPicPr>
        <xdr:cNvPr id="6" name="Gráfico 5" descr="Escena suburbana">
          <a:hlinkClick xmlns:r="http://schemas.openxmlformats.org/officeDocument/2006/relationships" r:id="rId2"/>
          <a:extLst>
            <a:ext uri="{FF2B5EF4-FFF2-40B4-BE49-F238E27FC236}">
              <a16:creationId xmlns:a16="http://schemas.microsoft.com/office/drawing/2014/main" id="{2A21950B-AED9-4C7D-A227-4B209EC5612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2593" y="2174421"/>
          <a:ext cx="923925" cy="9307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44450</xdr:colOff>
      <xdr:row>0</xdr:row>
      <xdr:rowOff>0</xdr:rowOff>
    </xdr:from>
    <xdr:to>
      <xdr:col>11</xdr:col>
      <xdr:colOff>495300</xdr:colOff>
      <xdr:row>26</xdr:row>
      <xdr:rowOff>155042</xdr:rowOff>
    </xdr:to>
    <xdr:pic>
      <xdr:nvPicPr>
        <xdr:cNvPr id="2" name="Imagen 1">
          <a:extLst>
            <a:ext uri="{FF2B5EF4-FFF2-40B4-BE49-F238E27FC236}">
              <a16:creationId xmlns:a16="http://schemas.microsoft.com/office/drawing/2014/main" id="{05936C09-E2DB-C52B-4972-F52956DF6CB7}"/>
            </a:ext>
          </a:extLst>
        </xdr:cNvPr>
        <xdr:cNvPicPr>
          <a:picLocks noChangeAspect="1"/>
        </xdr:cNvPicPr>
      </xdr:nvPicPr>
      <xdr:blipFill>
        <a:blip xmlns:r="http://schemas.openxmlformats.org/officeDocument/2006/relationships" r:embed="rId1"/>
        <a:stretch>
          <a:fillRect/>
        </a:stretch>
      </xdr:blipFill>
      <xdr:spPr>
        <a:xfrm>
          <a:off x="3092450" y="0"/>
          <a:ext cx="5784850" cy="5108042"/>
        </a:xfrm>
        <a:prstGeom prst="rect">
          <a:avLst/>
        </a:prstGeom>
      </xdr:spPr>
    </xdr:pic>
    <xdr:clientData/>
  </xdr:twoCellAnchor>
  <xdr:twoCellAnchor editAs="oneCell">
    <xdr:from>
      <xdr:col>4</xdr:col>
      <xdr:colOff>76200</xdr:colOff>
      <xdr:row>27</xdr:row>
      <xdr:rowOff>47624</xdr:rowOff>
    </xdr:from>
    <xdr:to>
      <xdr:col>11</xdr:col>
      <xdr:colOff>485775</xdr:colOff>
      <xdr:row>42</xdr:row>
      <xdr:rowOff>180975</xdr:rowOff>
    </xdr:to>
    <xdr:pic>
      <xdr:nvPicPr>
        <xdr:cNvPr id="3" name="Imagen 2">
          <a:extLst>
            <a:ext uri="{FF2B5EF4-FFF2-40B4-BE49-F238E27FC236}">
              <a16:creationId xmlns:a16="http://schemas.microsoft.com/office/drawing/2014/main" id="{C26438EB-DE44-1D10-37E8-2751E58C62E8}"/>
            </a:ext>
          </a:extLst>
        </xdr:cNvPr>
        <xdr:cNvPicPr>
          <a:picLocks noChangeAspect="1"/>
        </xdr:cNvPicPr>
      </xdr:nvPicPr>
      <xdr:blipFill>
        <a:blip xmlns:r="http://schemas.openxmlformats.org/officeDocument/2006/relationships" r:embed="rId2"/>
        <a:stretch>
          <a:fillRect/>
        </a:stretch>
      </xdr:blipFill>
      <xdr:spPr>
        <a:xfrm>
          <a:off x="3124200" y="5191124"/>
          <a:ext cx="5743575" cy="29908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87313</xdr:colOff>
      <xdr:row>1</xdr:row>
      <xdr:rowOff>19050</xdr:rowOff>
    </xdr:from>
    <xdr:to>
      <xdr:col>7</xdr:col>
      <xdr:colOff>239713</xdr:colOff>
      <xdr:row>3</xdr:row>
      <xdr:rowOff>184708</xdr:rowOff>
    </xdr:to>
    <xdr:pic>
      <xdr:nvPicPr>
        <xdr:cNvPr id="2" name="Imagen 4">
          <a:extLst>
            <a:ext uri="{FF2B5EF4-FFF2-40B4-BE49-F238E27FC236}">
              <a16:creationId xmlns:a16="http://schemas.microsoft.com/office/drawing/2014/main" id="{C9EC256A-DB6F-4832-A5C7-920A72533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6313" y="22542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476250</xdr:colOff>
      <xdr:row>2</xdr:row>
      <xdr:rowOff>31750</xdr:rowOff>
    </xdr:from>
    <xdr:to>
      <xdr:col>2</xdr:col>
      <xdr:colOff>330200</xdr:colOff>
      <xdr:row>6</xdr:row>
      <xdr:rowOff>168275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AC2E177A-875D-4A57-A129-BCFB879CD9A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0" y="428625"/>
          <a:ext cx="9144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100013</xdr:colOff>
      <xdr:row>1</xdr:row>
      <xdr:rowOff>19050</xdr:rowOff>
    </xdr:from>
    <xdr:to>
      <xdr:col>6</xdr:col>
      <xdr:colOff>252413</xdr:colOff>
      <xdr:row>3</xdr:row>
      <xdr:rowOff>184708</xdr:rowOff>
    </xdr:to>
    <xdr:pic>
      <xdr:nvPicPr>
        <xdr:cNvPr id="2" name="Imagen 4">
          <a:extLst>
            <a:ext uri="{FF2B5EF4-FFF2-40B4-BE49-F238E27FC236}">
              <a16:creationId xmlns:a16="http://schemas.microsoft.com/office/drawing/2014/main" id="{7FBAA5E0-89AF-4E19-B8BD-77A8F16D9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7013" y="228600"/>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269875</xdr:colOff>
      <xdr:row>1</xdr:row>
      <xdr:rowOff>127000</xdr:rowOff>
    </xdr:from>
    <xdr:to>
      <xdr:col>1</xdr:col>
      <xdr:colOff>422275</xdr:colOff>
      <xdr:row>6</xdr:row>
      <xdr:rowOff>66675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B215EECA-2602-46E7-BD53-16D06B6CA5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69875" y="333375"/>
          <a:ext cx="914400" cy="908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792163</xdr:colOff>
      <xdr:row>1</xdr:row>
      <xdr:rowOff>28575</xdr:rowOff>
    </xdr:from>
    <xdr:to>
      <xdr:col>1</xdr:col>
      <xdr:colOff>1323974</xdr:colOff>
      <xdr:row>3</xdr:row>
      <xdr:rowOff>173554</xdr:rowOff>
    </xdr:to>
    <xdr:pic>
      <xdr:nvPicPr>
        <xdr:cNvPr id="2" name="Imagen 4">
          <a:extLst>
            <a:ext uri="{FF2B5EF4-FFF2-40B4-BE49-F238E27FC236}">
              <a16:creationId xmlns:a16="http://schemas.microsoft.com/office/drawing/2014/main" id="{7A116EE0-832D-42FF-A5BC-F679D3E62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138" y="1238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95250</xdr:rowOff>
    </xdr:from>
    <xdr:to>
      <xdr:col>0</xdr:col>
      <xdr:colOff>676275</xdr:colOff>
      <xdr:row>5</xdr:row>
      <xdr:rowOff>66675</xdr:rowOff>
    </xdr:to>
    <xdr:grpSp>
      <xdr:nvGrpSpPr>
        <xdr:cNvPr id="3" name="Google Shape;6703;p64">
          <a:hlinkClick xmlns:r="http://schemas.openxmlformats.org/officeDocument/2006/relationships" r:id="rId2"/>
          <a:extLst>
            <a:ext uri="{FF2B5EF4-FFF2-40B4-BE49-F238E27FC236}">
              <a16:creationId xmlns:a16="http://schemas.microsoft.com/office/drawing/2014/main" id="{A9FAA5E6-A202-4E28-876A-E71E3D293F7D}"/>
            </a:ext>
          </a:extLst>
        </xdr:cNvPr>
        <xdr:cNvGrpSpPr/>
      </xdr:nvGrpSpPr>
      <xdr:grpSpPr>
        <a:xfrm>
          <a:off x="0" y="190500"/>
          <a:ext cx="676275" cy="771525"/>
          <a:chOff x="2508373" y="2779889"/>
          <a:chExt cx="337523" cy="337680"/>
        </a:xfrm>
      </xdr:grpSpPr>
      <xdr:sp macro="" textlink="">
        <xdr:nvSpPr>
          <xdr:cNvPr id="4" name="Google Shape;6704;p64">
            <a:extLst>
              <a:ext uri="{FF2B5EF4-FFF2-40B4-BE49-F238E27FC236}">
                <a16:creationId xmlns:a16="http://schemas.microsoft.com/office/drawing/2014/main" id="{38E993DD-8DD4-4BB8-BFD1-6897219496B3}"/>
              </a:ext>
            </a:extLst>
          </xdr:cNvPr>
          <xdr:cNvSpPr/>
        </xdr:nvSpPr>
        <xdr:spPr>
          <a:xfrm>
            <a:off x="2508373" y="2779889"/>
            <a:ext cx="256971" cy="256971"/>
          </a:xfrm>
          <a:custGeom>
            <a:avLst/>
            <a:gdLst/>
            <a:ahLst/>
            <a:cxnLst/>
            <a:rect l="l" t="t" r="r" b="b"/>
            <a:pathLst>
              <a:path w="9781" h="9781" extrusionOk="0">
                <a:moveTo>
                  <a:pt x="4585" y="0"/>
                </a:moveTo>
                <a:cubicBezTo>
                  <a:pt x="4377" y="0"/>
                  <a:pt x="4190" y="153"/>
                  <a:pt x="4155" y="354"/>
                </a:cubicBezTo>
                <a:lnTo>
                  <a:pt x="3933" y="1464"/>
                </a:lnTo>
                <a:cubicBezTo>
                  <a:pt x="3656" y="1540"/>
                  <a:pt x="3392" y="1651"/>
                  <a:pt x="3149" y="1790"/>
                </a:cubicBezTo>
                <a:lnTo>
                  <a:pt x="2213" y="1165"/>
                </a:lnTo>
                <a:cubicBezTo>
                  <a:pt x="2138" y="1116"/>
                  <a:pt x="2053" y="1092"/>
                  <a:pt x="1969" y="1092"/>
                </a:cubicBezTo>
                <a:cubicBezTo>
                  <a:pt x="1852" y="1092"/>
                  <a:pt x="1736" y="1139"/>
                  <a:pt x="1651" y="1228"/>
                </a:cubicBezTo>
                <a:lnTo>
                  <a:pt x="1221" y="1658"/>
                </a:lnTo>
                <a:cubicBezTo>
                  <a:pt x="1068" y="1803"/>
                  <a:pt x="1048" y="2039"/>
                  <a:pt x="1166" y="2220"/>
                </a:cubicBezTo>
                <a:lnTo>
                  <a:pt x="1790" y="3156"/>
                </a:lnTo>
                <a:cubicBezTo>
                  <a:pt x="1651" y="3399"/>
                  <a:pt x="1547" y="3662"/>
                  <a:pt x="1471" y="3940"/>
                </a:cubicBezTo>
                <a:lnTo>
                  <a:pt x="361" y="4162"/>
                </a:lnTo>
                <a:cubicBezTo>
                  <a:pt x="153" y="4196"/>
                  <a:pt x="7" y="4384"/>
                  <a:pt x="0" y="4592"/>
                </a:cubicBezTo>
                <a:lnTo>
                  <a:pt x="0" y="5202"/>
                </a:lnTo>
                <a:cubicBezTo>
                  <a:pt x="7" y="5410"/>
                  <a:pt x="153" y="5591"/>
                  <a:pt x="361" y="5632"/>
                </a:cubicBezTo>
                <a:lnTo>
                  <a:pt x="1471" y="5854"/>
                </a:lnTo>
                <a:cubicBezTo>
                  <a:pt x="1547" y="6125"/>
                  <a:pt x="1651" y="6388"/>
                  <a:pt x="1790" y="6638"/>
                </a:cubicBezTo>
                <a:lnTo>
                  <a:pt x="1166" y="7574"/>
                </a:lnTo>
                <a:cubicBezTo>
                  <a:pt x="1048" y="7748"/>
                  <a:pt x="1068" y="7984"/>
                  <a:pt x="1221" y="8136"/>
                </a:cubicBezTo>
                <a:lnTo>
                  <a:pt x="1651" y="8566"/>
                </a:lnTo>
                <a:cubicBezTo>
                  <a:pt x="1735" y="8650"/>
                  <a:pt x="1848" y="8692"/>
                  <a:pt x="1964" y="8692"/>
                </a:cubicBezTo>
                <a:cubicBezTo>
                  <a:pt x="2049" y="8692"/>
                  <a:pt x="2136" y="8669"/>
                  <a:pt x="2213" y="8622"/>
                </a:cubicBezTo>
                <a:lnTo>
                  <a:pt x="3156" y="7990"/>
                </a:lnTo>
                <a:cubicBezTo>
                  <a:pt x="3399" y="8129"/>
                  <a:pt x="3663" y="8233"/>
                  <a:pt x="3933" y="8310"/>
                </a:cubicBezTo>
                <a:lnTo>
                  <a:pt x="4155" y="9419"/>
                </a:lnTo>
                <a:cubicBezTo>
                  <a:pt x="4197" y="9627"/>
                  <a:pt x="4377" y="9773"/>
                  <a:pt x="4592" y="9780"/>
                </a:cubicBezTo>
                <a:lnTo>
                  <a:pt x="5195" y="9780"/>
                </a:lnTo>
                <a:cubicBezTo>
                  <a:pt x="5404" y="9773"/>
                  <a:pt x="5591" y="9627"/>
                  <a:pt x="5632" y="9419"/>
                </a:cubicBezTo>
                <a:lnTo>
                  <a:pt x="5854" y="8310"/>
                </a:lnTo>
                <a:cubicBezTo>
                  <a:pt x="6125" y="8233"/>
                  <a:pt x="6389" y="8129"/>
                  <a:pt x="6631" y="7990"/>
                </a:cubicBezTo>
                <a:lnTo>
                  <a:pt x="7568" y="8615"/>
                </a:lnTo>
                <a:cubicBezTo>
                  <a:pt x="7644" y="8664"/>
                  <a:pt x="7730" y="8688"/>
                  <a:pt x="7814" y="8688"/>
                </a:cubicBezTo>
                <a:cubicBezTo>
                  <a:pt x="7931" y="8688"/>
                  <a:pt x="8045" y="8643"/>
                  <a:pt x="8129" y="8559"/>
                </a:cubicBezTo>
                <a:lnTo>
                  <a:pt x="8560" y="8129"/>
                </a:lnTo>
                <a:cubicBezTo>
                  <a:pt x="8712" y="7984"/>
                  <a:pt x="8733" y="7748"/>
                  <a:pt x="8615" y="7567"/>
                </a:cubicBezTo>
                <a:lnTo>
                  <a:pt x="7991" y="6631"/>
                </a:lnTo>
                <a:cubicBezTo>
                  <a:pt x="8129" y="6381"/>
                  <a:pt x="8234" y="6118"/>
                  <a:pt x="8310" y="5847"/>
                </a:cubicBezTo>
                <a:lnTo>
                  <a:pt x="9420" y="5625"/>
                </a:lnTo>
                <a:cubicBezTo>
                  <a:pt x="9628" y="5584"/>
                  <a:pt x="9773" y="5403"/>
                  <a:pt x="9780" y="5195"/>
                </a:cubicBezTo>
                <a:lnTo>
                  <a:pt x="9780" y="4585"/>
                </a:lnTo>
                <a:cubicBezTo>
                  <a:pt x="9780" y="4377"/>
                  <a:pt x="9628" y="4189"/>
                  <a:pt x="9420" y="4148"/>
                </a:cubicBezTo>
                <a:lnTo>
                  <a:pt x="8310" y="3926"/>
                </a:lnTo>
                <a:cubicBezTo>
                  <a:pt x="8234" y="3655"/>
                  <a:pt x="8129" y="3392"/>
                  <a:pt x="7991" y="3149"/>
                </a:cubicBezTo>
                <a:lnTo>
                  <a:pt x="8615" y="2206"/>
                </a:lnTo>
                <a:cubicBezTo>
                  <a:pt x="8733" y="2032"/>
                  <a:pt x="8712" y="1796"/>
                  <a:pt x="8560" y="1644"/>
                </a:cubicBezTo>
                <a:lnTo>
                  <a:pt x="8129" y="1221"/>
                </a:lnTo>
                <a:cubicBezTo>
                  <a:pt x="8046" y="1134"/>
                  <a:pt x="7934" y="1090"/>
                  <a:pt x="7821" y="1090"/>
                </a:cubicBezTo>
                <a:cubicBezTo>
                  <a:pt x="7735" y="1090"/>
                  <a:pt x="7649" y="1115"/>
                  <a:pt x="7575" y="1165"/>
                </a:cubicBezTo>
                <a:lnTo>
                  <a:pt x="6631" y="1790"/>
                </a:lnTo>
                <a:cubicBezTo>
                  <a:pt x="6389" y="1651"/>
                  <a:pt x="6125" y="1540"/>
                  <a:pt x="5854" y="1464"/>
                </a:cubicBezTo>
                <a:lnTo>
                  <a:pt x="5626" y="354"/>
                </a:lnTo>
                <a:cubicBezTo>
                  <a:pt x="5584" y="153"/>
                  <a:pt x="5404" y="0"/>
                  <a:pt x="5195" y="0"/>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 name="Google Shape;6705;p64">
            <a:extLst>
              <a:ext uri="{FF2B5EF4-FFF2-40B4-BE49-F238E27FC236}">
                <a16:creationId xmlns:a16="http://schemas.microsoft.com/office/drawing/2014/main" id="{7CE847CD-5FCA-4405-BB52-E6893161F724}"/>
              </a:ext>
            </a:extLst>
          </xdr:cNvPr>
          <xdr:cNvSpPr/>
        </xdr:nvSpPr>
        <xdr:spPr>
          <a:xfrm>
            <a:off x="2561391" y="2852034"/>
            <a:ext cx="131783" cy="112814"/>
          </a:xfrm>
          <a:custGeom>
            <a:avLst/>
            <a:gdLst/>
            <a:ahLst/>
            <a:cxnLst/>
            <a:rect l="l" t="t" r="r" b="b"/>
            <a:pathLst>
              <a:path w="5016" h="4294" extrusionOk="0">
                <a:moveTo>
                  <a:pt x="2872" y="1"/>
                </a:moveTo>
                <a:cubicBezTo>
                  <a:pt x="958" y="1"/>
                  <a:pt x="1" y="2310"/>
                  <a:pt x="1353" y="3663"/>
                </a:cubicBezTo>
                <a:cubicBezTo>
                  <a:pt x="1791" y="4098"/>
                  <a:pt x="2328" y="4293"/>
                  <a:pt x="2855" y="4293"/>
                </a:cubicBezTo>
                <a:cubicBezTo>
                  <a:pt x="3958" y="4293"/>
                  <a:pt x="5016" y="3439"/>
                  <a:pt x="5016" y="2144"/>
                </a:cubicBezTo>
                <a:cubicBezTo>
                  <a:pt x="5016" y="958"/>
                  <a:pt x="4058" y="1"/>
                  <a:pt x="2872" y="1"/>
                </a:cubicBezTo>
                <a:close/>
              </a:path>
            </a:pathLst>
          </a:custGeom>
          <a:solidFill>
            <a:srgbClr val="DEE5EB"/>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 name="Google Shape;6706;p64">
            <a:extLst>
              <a:ext uri="{FF2B5EF4-FFF2-40B4-BE49-F238E27FC236}">
                <a16:creationId xmlns:a16="http://schemas.microsoft.com/office/drawing/2014/main" id="{1947E24B-2236-4B10-B0A4-19ABD26BF976}"/>
              </a:ext>
            </a:extLst>
          </xdr:cNvPr>
          <xdr:cNvSpPr/>
        </xdr:nvSpPr>
        <xdr:spPr>
          <a:xfrm>
            <a:off x="2599302" y="2880277"/>
            <a:ext cx="65629" cy="56223"/>
          </a:xfrm>
          <a:custGeom>
            <a:avLst/>
            <a:gdLst/>
            <a:ahLst/>
            <a:cxnLst/>
            <a:rect l="l" t="t" r="r" b="b"/>
            <a:pathLst>
              <a:path w="2498" h="2140" extrusionOk="0">
                <a:moveTo>
                  <a:pt x="1429" y="1"/>
                </a:moveTo>
                <a:cubicBezTo>
                  <a:pt x="479" y="1"/>
                  <a:pt x="0" y="1152"/>
                  <a:pt x="673" y="1825"/>
                </a:cubicBezTo>
                <a:cubicBezTo>
                  <a:pt x="891" y="2042"/>
                  <a:pt x="1158" y="2140"/>
                  <a:pt x="1420" y="2140"/>
                </a:cubicBezTo>
                <a:cubicBezTo>
                  <a:pt x="1970" y="2140"/>
                  <a:pt x="2497" y="1712"/>
                  <a:pt x="2497" y="1069"/>
                </a:cubicBezTo>
                <a:cubicBezTo>
                  <a:pt x="2497" y="479"/>
                  <a:pt x="2019" y="1"/>
                  <a:pt x="1429" y="1"/>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7" name="Google Shape;6707;p64">
            <a:extLst>
              <a:ext uri="{FF2B5EF4-FFF2-40B4-BE49-F238E27FC236}">
                <a16:creationId xmlns:a16="http://schemas.microsoft.com/office/drawing/2014/main" id="{DD835CD5-BE0C-4FE1-976F-DD597D594F0C}"/>
              </a:ext>
            </a:extLst>
          </xdr:cNvPr>
          <xdr:cNvSpPr/>
        </xdr:nvSpPr>
        <xdr:spPr>
          <a:xfrm>
            <a:off x="2677121" y="2948611"/>
            <a:ext cx="168775" cy="168958"/>
          </a:xfrm>
          <a:custGeom>
            <a:avLst/>
            <a:gdLst/>
            <a:ahLst/>
            <a:cxnLst/>
            <a:rect l="l" t="t" r="r" b="b"/>
            <a:pathLst>
              <a:path w="6424" h="6431" extrusionOk="0">
                <a:moveTo>
                  <a:pt x="3017" y="1"/>
                </a:moveTo>
                <a:cubicBezTo>
                  <a:pt x="2879" y="1"/>
                  <a:pt x="2754" y="98"/>
                  <a:pt x="2733" y="237"/>
                </a:cubicBezTo>
                <a:lnTo>
                  <a:pt x="2587" y="965"/>
                </a:lnTo>
                <a:cubicBezTo>
                  <a:pt x="2407" y="1014"/>
                  <a:pt x="2234" y="1090"/>
                  <a:pt x="2067" y="1180"/>
                </a:cubicBezTo>
                <a:lnTo>
                  <a:pt x="1450" y="764"/>
                </a:lnTo>
                <a:cubicBezTo>
                  <a:pt x="1404" y="733"/>
                  <a:pt x="1350" y="718"/>
                  <a:pt x="1296" y="718"/>
                </a:cubicBezTo>
                <a:cubicBezTo>
                  <a:pt x="1218" y="718"/>
                  <a:pt x="1139" y="748"/>
                  <a:pt x="1082" y="805"/>
                </a:cubicBezTo>
                <a:lnTo>
                  <a:pt x="805" y="1083"/>
                </a:lnTo>
                <a:cubicBezTo>
                  <a:pt x="701" y="1180"/>
                  <a:pt x="687" y="1340"/>
                  <a:pt x="763" y="1451"/>
                </a:cubicBezTo>
                <a:lnTo>
                  <a:pt x="1179" y="2068"/>
                </a:lnTo>
                <a:cubicBezTo>
                  <a:pt x="1089" y="2234"/>
                  <a:pt x="1013" y="2408"/>
                  <a:pt x="964" y="2588"/>
                </a:cubicBezTo>
                <a:lnTo>
                  <a:pt x="236" y="2734"/>
                </a:lnTo>
                <a:cubicBezTo>
                  <a:pt x="97" y="2761"/>
                  <a:pt x="0" y="2879"/>
                  <a:pt x="0" y="3018"/>
                </a:cubicBezTo>
                <a:lnTo>
                  <a:pt x="0" y="3413"/>
                </a:lnTo>
                <a:cubicBezTo>
                  <a:pt x="0" y="3552"/>
                  <a:pt x="97" y="3670"/>
                  <a:pt x="236" y="3698"/>
                </a:cubicBezTo>
                <a:lnTo>
                  <a:pt x="964" y="3844"/>
                </a:lnTo>
                <a:cubicBezTo>
                  <a:pt x="1013" y="4024"/>
                  <a:pt x="1089" y="4197"/>
                  <a:pt x="1179" y="4364"/>
                </a:cubicBezTo>
                <a:lnTo>
                  <a:pt x="763" y="4981"/>
                </a:lnTo>
                <a:cubicBezTo>
                  <a:pt x="687" y="5092"/>
                  <a:pt x="701" y="5252"/>
                  <a:pt x="805" y="5349"/>
                </a:cubicBezTo>
                <a:lnTo>
                  <a:pt x="1082" y="5626"/>
                </a:lnTo>
                <a:cubicBezTo>
                  <a:pt x="1139" y="5683"/>
                  <a:pt x="1218" y="5714"/>
                  <a:pt x="1296" y="5714"/>
                </a:cubicBezTo>
                <a:cubicBezTo>
                  <a:pt x="1350" y="5714"/>
                  <a:pt x="1404" y="5699"/>
                  <a:pt x="1450" y="5668"/>
                </a:cubicBezTo>
                <a:lnTo>
                  <a:pt x="2067" y="5252"/>
                </a:lnTo>
                <a:cubicBezTo>
                  <a:pt x="2234" y="5342"/>
                  <a:pt x="2407" y="5418"/>
                  <a:pt x="2587" y="5467"/>
                </a:cubicBezTo>
                <a:lnTo>
                  <a:pt x="2733" y="6195"/>
                </a:lnTo>
                <a:cubicBezTo>
                  <a:pt x="2754" y="6334"/>
                  <a:pt x="2879" y="6431"/>
                  <a:pt x="3017" y="6431"/>
                </a:cubicBezTo>
                <a:lnTo>
                  <a:pt x="3413" y="6431"/>
                </a:lnTo>
                <a:cubicBezTo>
                  <a:pt x="3552" y="6431"/>
                  <a:pt x="3669" y="6334"/>
                  <a:pt x="3697" y="6195"/>
                </a:cubicBezTo>
                <a:lnTo>
                  <a:pt x="3843" y="5467"/>
                </a:lnTo>
                <a:cubicBezTo>
                  <a:pt x="4023" y="5418"/>
                  <a:pt x="4197" y="5342"/>
                  <a:pt x="4356" y="5252"/>
                </a:cubicBezTo>
                <a:lnTo>
                  <a:pt x="4980" y="5668"/>
                </a:lnTo>
                <a:cubicBezTo>
                  <a:pt x="5027" y="5697"/>
                  <a:pt x="5080" y="5711"/>
                  <a:pt x="5134" y="5711"/>
                </a:cubicBezTo>
                <a:cubicBezTo>
                  <a:pt x="5209" y="5711"/>
                  <a:pt x="5284" y="5683"/>
                  <a:pt x="5341" y="5626"/>
                </a:cubicBezTo>
                <a:lnTo>
                  <a:pt x="5625" y="5342"/>
                </a:lnTo>
                <a:cubicBezTo>
                  <a:pt x="5723" y="5245"/>
                  <a:pt x="5736" y="5092"/>
                  <a:pt x="5660" y="4974"/>
                </a:cubicBezTo>
                <a:lnTo>
                  <a:pt x="5251" y="4357"/>
                </a:lnTo>
                <a:cubicBezTo>
                  <a:pt x="5341" y="4190"/>
                  <a:pt x="5410" y="4024"/>
                  <a:pt x="5466" y="3844"/>
                </a:cubicBezTo>
                <a:lnTo>
                  <a:pt x="6194" y="3698"/>
                </a:lnTo>
                <a:cubicBezTo>
                  <a:pt x="6326" y="3670"/>
                  <a:pt x="6423" y="3552"/>
                  <a:pt x="6423" y="3413"/>
                </a:cubicBezTo>
                <a:lnTo>
                  <a:pt x="6423" y="3018"/>
                </a:lnTo>
                <a:cubicBezTo>
                  <a:pt x="6423" y="2879"/>
                  <a:pt x="6333" y="2761"/>
                  <a:pt x="6194" y="2734"/>
                </a:cubicBezTo>
                <a:lnTo>
                  <a:pt x="5466" y="2588"/>
                </a:lnTo>
                <a:cubicBezTo>
                  <a:pt x="5417" y="2408"/>
                  <a:pt x="5348" y="2234"/>
                  <a:pt x="5251" y="2068"/>
                </a:cubicBezTo>
                <a:lnTo>
                  <a:pt x="5667" y="1451"/>
                </a:lnTo>
                <a:cubicBezTo>
                  <a:pt x="5743" y="1340"/>
                  <a:pt x="5729" y="1180"/>
                  <a:pt x="5632" y="1083"/>
                </a:cubicBezTo>
                <a:lnTo>
                  <a:pt x="5348" y="805"/>
                </a:lnTo>
                <a:cubicBezTo>
                  <a:pt x="5291" y="748"/>
                  <a:pt x="5214" y="718"/>
                  <a:pt x="5137" y="718"/>
                </a:cubicBezTo>
                <a:cubicBezTo>
                  <a:pt x="5083" y="718"/>
                  <a:pt x="5029" y="733"/>
                  <a:pt x="4980" y="764"/>
                </a:cubicBezTo>
                <a:lnTo>
                  <a:pt x="4363" y="1180"/>
                </a:lnTo>
                <a:cubicBezTo>
                  <a:pt x="4197" y="1090"/>
                  <a:pt x="4030" y="1014"/>
                  <a:pt x="3850" y="965"/>
                </a:cubicBezTo>
                <a:lnTo>
                  <a:pt x="3704" y="237"/>
                </a:lnTo>
                <a:cubicBezTo>
                  <a:pt x="3676" y="98"/>
                  <a:pt x="3558" y="1"/>
                  <a:pt x="3420" y="1"/>
                </a:cubicBezTo>
                <a:close/>
              </a:path>
            </a:pathLst>
          </a:custGeom>
          <a:solidFill>
            <a:srgbClr val="445D73"/>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8" name="Google Shape;6708;p64">
            <a:extLst>
              <a:ext uri="{FF2B5EF4-FFF2-40B4-BE49-F238E27FC236}">
                <a16:creationId xmlns:a16="http://schemas.microsoft.com/office/drawing/2014/main" id="{E6B00809-D949-41E4-9F22-19E36042DF88}"/>
              </a:ext>
            </a:extLst>
          </xdr:cNvPr>
          <xdr:cNvSpPr/>
        </xdr:nvSpPr>
        <xdr:spPr>
          <a:xfrm>
            <a:off x="2705180" y="2990910"/>
            <a:ext cx="98601" cy="84466"/>
          </a:xfrm>
          <a:custGeom>
            <a:avLst/>
            <a:gdLst/>
            <a:ahLst/>
            <a:cxnLst/>
            <a:rect l="l" t="t" r="r" b="b"/>
            <a:pathLst>
              <a:path w="3753" h="3215" extrusionOk="0">
                <a:moveTo>
                  <a:pt x="2144" y="0"/>
                </a:moveTo>
                <a:cubicBezTo>
                  <a:pt x="715" y="0"/>
                  <a:pt x="0" y="1727"/>
                  <a:pt x="1013" y="2740"/>
                </a:cubicBezTo>
                <a:cubicBezTo>
                  <a:pt x="1341" y="3068"/>
                  <a:pt x="1743" y="3215"/>
                  <a:pt x="2138" y="3215"/>
                </a:cubicBezTo>
                <a:cubicBezTo>
                  <a:pt x="2963" y="3215"/>
                  <a:pt x="3753" y="2573"/>
                  <a:pt x="3753" y="1602"/>
                </a:cubicBezTo>
                <a:cubicBezTo>
                  <a:pt x="3753" y="721"/>
                  <a:pt x="3031" y="0"/>
                  <a:pt x="2144" y="0"/>
                </a:cubicBezTo>
                <a:close/>
              </a:path>
            </a:pathLst>
          </a:custGeom>
          <a:solidFill>
            <a:srgbClr val="BAC2CA"/>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9" name="Google Shape;6709;p64">
            <a:extLst>
              <a:ext uri="{FF2B5EF4-FFF2-40B4-BE49-F238E27FC236}">
                <a16:creationId xmlns:a16="http://schemas.microsoft.com/office/drawing/2014/main" id="{FE1B5E96-0894-4403-A969-355EA50B80B2}"/>
              </a:ext>
            </a:extLst>
          </xdr:cNvPr>
          <xdr:cNvSpPr/>
        </xdr:nvSpPr>
        <xdr:spPr>
          <a:xfrm>
            <a:off x="2727774" y="3007856"/>
            <a:ext cx="59061" cy="50601"/>
          </a:xfrm>
          <a:custGeom>
            <a:avLst/>
            <a:gdLst/>
            <a:ahLst/>
            <a:cxnLst/>
            <a:rect l="l" t="t" r="r" b="b"/>
            <a:pathLst>
              <a:path w="2248" h="1926" extrusionOk="0">
                <a:moveTo>
                  <a:pt x="1284" y="0"/>
                </a:moveTo>
                <a:cubicBezTo>
                  <a:pt x="430" y="0"/>
                  <a:pt x="0" y="1034"/>
                  <a:pt x="604" y="1644"/>
                </a:cubicBezTo>
                <a:cubicBezTo>
                  <a:pt x="801" y="1839"/>
                  <a:pt x="1041" y="1926"/>
                  <a:pt x="1277" y="1926"/>
                </a:cubicBezTo>
                <a:cubicBezTo>
                  <a:pt x="1773" y="1926"/>
                  <a:pt x="2248" y="1540"/>
                  <a:pt x="2248" y="957"/>
                </a:cubicBezTo>
                <a:cubicBezTo>
                  <a:pt x="2248" y="430"/>
                  <a:pt x="1818" y="0"/>
                  <a:pt x="1284" y="0"/>
                </a:cubicBezTo>
                <a:close/>
              </a:path>
            </a:pathLst>
          </a:custGeom>
          <a:solidFill>
            <a:schemeClr val="bg1">
              <a:lumMod val="50000"/>
            </a:schemeClr>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866775</xdr:colOff>
      <xdr:row>0</xdr:row>
      <xdr:rowOff>66675</xdr:rowOff>
    </xdr:from>
    <xdr:to>
      <xdr:col>1</xdr:col>
      <xdr:colOff>1400175</xdr:colOff>
      <xdr:row>3</xdr:row>
      <xdr:rowOff>156133</xdr:rowOff>
    </xdr:to>
    <xdr:pic>
      <xdr:nvPicPr>
        <xdr:cNvPr id="2" name="Imagen 4">
          <a:extLst>
            <a:ext uri="{FF2B5EF4-FFF2-40B4-BE49-F238E27FC236}">
              <a16:creationId xmlns:a16="http://schemas.microsoft.com/office/drawing/2014/main" id="{D0C39065-34D1-428B-8040-82A4986F5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6667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MapadeRiesgosCalid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nay\Downloads\GSI-CA-FO-0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21">
          <cell r="B221" t="e">
            <v>#NAME?</v>
          </cell>
        </row>
        <row r="222">
          <cell r="B222" t="e">
            <v>#NAME?</v>
          </cell>
        </row>
        <row r="223">
          <cell r="B223" t="e">
            <v>#NAME?</v>
          </cell>
          <cell r="F223" t="str">
            <v>❌</v>
          </cell>
        </row>
      </sheetData>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17"/>
      <sheetData sheetId="18"/>
      <sheetData sheetId="1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6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4C19-3DBA-497D-AF9E-D7D767CDF5C0}">
  <dimension ref="B1:N38"/>
  <sheetViews>
    <sheetView showGridLines="0" tabSelected="1" topLeftCell="A2" zoomScale="95" zoomScaleNormal="95" workbookViewId="0"/>
  </sheetViews>
  <sheetFormatPr baseColWidth="10" defaultColWidth="11.42578125" defaultRowHeight="15" x14ac:dyDescent="0.25"/>
  <cols>
    <col min="1" max="1" width="3.85546875" style="69" customWidth="1"/>
    <col min="2" max="2" width="16.85546875" customWidth="1"/>
    <col min="3" max="3" width="25" customWidth="1"/>
    <col min="4" max="12" width="10.85546875" customWidth="1"/>
    <col min="13" max="13" width="13.28515625" customWidth="1"/>
    <col min="14" max="14" width="15.5703125" customWidth="1"/>
    <col min="15" max="16384" width="11.42578125" style="69"/>
  </cols>
  <sheetData>
    <row r="1" spans="2:14" ht="12.75" customHeight="1" thickBot="1" x14ac:dyDescent="0.3">
      <c r="B1" s="69"/>
      <c r="C1" s="69"/>
      <c r="D1" s="69"/>
      <c r="E1" s="69"/>
      <c r="F1" s="69"/>
      <c r="G1" s="69"/>
      <c r="H1" s="69"/>
      <c r="I1" s="69"/>
      <c r="J1" s="69"/>
      <c r="K1" s="69"/>
      <c r="L1" s="69"/>
      <c r="M1" s="69"/>
      <c r="N1" s="69"/>
    </row>
    <row r="2" spans="2:14" ht="18.75" customHeight="1" x14ac:dyDescent="0.25">
      <c r="B2" s="235" t="s">
        <v>267</v>
      </c>
      <c r="C2" s="236"/>
      <c r="D2" s="226" t="s">
        <v>205</v>
      </c>
      <c r="E2" s="227"/>
      <c r="F2" s="227"/>
      <c r="G2" s="227"/>
      <c r="H2" s="227"/>
      <c r="I2" s="227"/>
      <c r="J2" s="227"/>
      <c r="K2" s="227"/>
      <c r="L2" s="228"/>
      <c r="M2" s="241" t="s">
        <v>390</v>
      </c>
      <c r="N2" s="242"/>
    </row>
    <row r="3" spans="2:14" ht="29.25" customHeight="1" x14ac:dyDescent="0.25">
      <c r="B3" s="237"/>
      <c r="C3" s="238"/>
      <c r="D3" s="229"/>
      <c r="E3" s="230"/>
      <c r="F3" s="230"/>
      <c r="G3" s="230"/>
      <c r="H3" s="230"/>
      <c r="I3" s="230"/>
      <c r="J3" s="230"/>
      <c r="K3" s="230"/>
      <c r="L3" s="231"/>
      <c r="M3" s="243" t="s">
        <v>264</v>
      </c>
      <c r="N3" s="244"/>
    </row>
    <row r="4" spans="2:14" ht="29.25" customHeight="1" x14ac:dyDescent="0.25">
      <c r="B4" s="237"/>
      <c r="C4" s="238"/>
      <c r="D4" s="229"/>
      <c r="E4" s="230"/>
      <c r="F4" s="230"/>
      <c r="G4" s="230"/>
      <c r="H4" s="230"/>
      <c r="I4" s="230"/>
      <c r="J4" s="230"/>
      <c r="K4" s="230"/>
      <c r="L4" s="231"/>
      <c r="M4" s="243" t="s">
        <v>389</v>
      </c>
      <c r="N4" s="244"/>
    </row>
    <row r="5" spans="2:14" ht="29.25" customHeight="1" thickBot="1" x14ac:dyDescent="0.3">
      <c r="B5" s="239"/>
      <c r="C5" s="240"/>
      <c r="D5" s="232"/>
      <c r="E5" s="233"/>
      <c r="F5" s="233"/>
      <c r="G5" s="233"/>
      <c r="H5" s="233"/>
      <c r="I5" s="233"/>
      <c r="J5" s="233"/>
      <c r="K5" s="233"/>
      <c r="L5" s="234"/>
      <c r="M5" s="245" t="s">
        <v>245</v>
      </c>
      <c r="N5" s="246"/>
    </row>
    <row r="6" spans="2:14" ht="7.5" customHeight="1" thickBot="1" x14ac:dyDescent="0.3"/>
    <row r="7" spans="2:14" x14ac:dyDescent="0.25">
      <c r="B7" s="134"/>
      <c r="C7" s="135"/>
      <c r="D7" s="135"/>
      <c r="E7" s="135"/>
      <c r="F7" s="135"/>
      <c r="G7" s="135"/>
      <c r="H7" s="135"/>
      <c r="I7" s="135"/>
      <c r="J7" s="135"/>
      <c r="K7" s="135"/>
      <c r="L7" s="135"/>
      <c r="M7" s="135"/>
      <c r="N7" s="136"/>
    </row>
    <row r="8" spans="2:14" x14ac:dyDescent="0.25">
      <c r="B8" s="137"/>
      <c r="N8" s="138"/>
    </row>
    <row r="9" spans="2:14" x14ac:dyDescent="0.25">
      <c r="B9" s="137"/>
      <c r="N9" s="138"/>
    </row>
    <row r="10" spans="2:14" x14ac:dyDescent="0.25">
      <c r="B10" s="137"/>
      <c r="N10" s="138"/>
    </row>
    <row r="11" spans="2:14" x14ac:dyDescent="0.25">
      <c r="B11" s="137"/>
      <c r="N11" s="138"/>
    </row>
    <row r="12" spans="2:14" x14ac:dyDescent="0.25">
      <c r="B12" s="137"/>
      <c r="N12" s="138"/>
    </row>
    <row r="13" spans="2:14" x14ac:dyDescent="0.25">
      <c r="B13" s="137"/>
      <c r="N13" s="138"/>
    </row>
    <row r="14" spans="2:14" x14ac:dyDescent="0.25">
      <c r="B14" s="137"/>
      <c r="N14" s="138"/>
    </row>
    <row r="15" spans="2:14" x14ac:dyDescent="0.25">
      <c r="B15" s="137"/>
      <c r="N15" s="138"/>
    </row>
    <row r="16" spans="2:14" ht="21" customHeight="1" x14ac:dyDescent="0.25">
      <c r="B16" s="137"/>
      <c r="N16" s="138"/>
    </row>
    <row r="17" spans="2:14" ht="18.75" customHeight="1" x14ac:dyDescent="0.25">
      <c r="B17" s="137"/>
      <c r="N17" s="138"/>
    </row>
    <row r="18" spans="2:14" ht="17.25" customHeight="1" x14ac:dyDescent="0.25">
      <c r="B18" s="137"/>
      <c r="N18" s="138"/>
    </row>
    <row r="19" spans="2:14" ht="18.75" customHeight="1" x14ac:dyDescent="0.25">
      <c r="B19" s="137"/>
      <c r="N19" s="138"/>
    </row>
    <row r="20" spans="2:14" ht="21" customHeight="1" x14ac:dyDescent="0.25">
      <c r="B20" s="137"/>
      <c r="N20" s="138"/>
    </row>
    <row r="21" spans="2:14" x14ac:dyDescent="0.25">
      <c r="B21" s="137"/>
      <c r="N21" s="138"/>
    </row>
    <row r="22" spans="2:14" x14ac:dyDescent="0.25">
      <c r="B22" s="137"/>
      <c r="N22" s="138"/>
    </row>
    <row r="23" spans="2:14" x14ac:dyDescent="0.25">
      <c r="B23" s="137"/>
      <c r="N23" s="138"/>
    </row>
    <row r="24" spans="2:14" x14ac:dyDescent="0.25">
      <c r="B24" s="137"/>
      <c r="N24" s="138"/>
    </row>
    <row r="25" spans="2:14" x14ac:dyDescent="0.25">
      <c r="B25" s="137"/>
      <c r="N25" s="138"/>
    </row>
    <row r="26" spans="2:14" x14ac:dyDescent="0.25">
      <c r="B26" s="137"/>
      <c r="N26" s="138"/>
    </row>
    <row r="27" spans="2:14" x14ac:dyDescent="0.25">
      <c r="B27" s="137"/>
      <c r="N27" s="138"/>
    </row>
    <row r="28" spans="2:14" x14ac:dyDescent="0.25">
      <c r="B28" s="137"/>
      <c r="N28" s="138"/>
    </row>
    <row r="29" spans="2:14" x14ac:dyDescent="0.25">
      <c r="B29" s="137"/>
      <c r="N29" s="138"/>
    </row>
    <row r="30" spans="2:14" x14ac:dyDescent="0.25">
      <c r="B30" s="137"/>
      <c r="N30" s="138"/>
    </row>
    <row r="31" spans="2:14" x14ac:dyDescent="0.25">
      <c r="B31" s="137"/>
      <c r="D31" s="225" t="s">
        <v>309</v>
      </c>
      <c r="E31" s="225"/>
      <c r="N31" s="138"/>
    </row>
    <row r="32" spans="2:14" x14ac:dyDescent="0.25">
      <c r="B32" s="137"/>
      <c r="D32" s="225"/>
      <c r="E32" s="225"/>
      <c r="N32" s="138"/>
    </row>
    <row r="33" spans="2:14" x14ac:dyDescent="0.25">
      <c r="B33" s="137"/>
      <c r="N33" s="138"/>
    </row>
    <row r="34" spans="2:14" x14ac:dyDescent="0.25">
      <c r="B34" s="137"/>
      <c r="N34" s="138"/>
    </row>
    <row r="35" spans="2:14" x14ac:dyDescent="0.25">
      <c r="B35" s="137"/>
      <c r="N35" s="138"/>
    </row>
    <row r="36" spans="2:14" x14ac:dyDescent="0.25">
      <c r="B36" s="137"/>
      <c r="N36" s="138"/>
    </row>
    <row r="37" spans="2:14" x14ac:dyDescent="0.25">
      <c r="B37" s="137"/>
      <c r="N37" s="138"/>
    </row>
    <row r="38" spans="2:14" ht="15.75" thickBot="1" x14ac:dyDescent="0.3">
      <c r="B38" s="139"/>
      <c r="C38" s="140"/>
      <c r="D38" s="140"/>
      <c r="E38" s="140"/>
      <c r="F38" s="140"/>
      <c r="G38" s="140"/>
      <c r="H38" s="140"/>
      <c r="I38" s="140"/>
      <c r="J38" s="140"/>
      <c r="K38" s="140"/>
      <c r="L38" s="140"/>
      <c r="M38" s="140"/>
      <c r="N38" s="141"/>
    </row>
  </sheetData>
  <mergeCells count="7">
    <mergeCell ref="D31:E32"/>
    <mergeCell ref="D2:L5"/>
    <mergeCell ref="B2:C5"/>
    <mergeCell ref="M2:N2"/>
    <mergeCell ref="M3:N3"/>
    <mergeCell ref="M4:N4"/>
    <mergeCell ref="M5:N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6B74-ADCA-4D45-89D2-2E16E9989916}">
  <dimension ref="A1"/>
  <sheetViews>
    <sheetView topLeftCell="A4" workbookViewId="0">
      <selection activeCell="C28" sqref="C28"/>
    </sheetView>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topLeftCell="A13" zoomScale="80" zoomScaleNormal="80" workbookViewId="0">
      <selection activeCell="P16" sqref="P16"/>
    </sheetView>
  </sheetViews>
  <sheetFormatPr baseColWidth="10" defaultColWidth="11.42578125" defaultRowHeight="15" x14ac:dyDescent="0.25"/>
  <cols>
    <col min="1" max="1" width="2.85546875" style="69" customWidth="1"/>
    <col min="2" max="3" width="24.7109375" style="69" customWidth="1"/>
    <col min="4" max="4" width="16" style="69" customWidth="1"/>
    <col min="5" max="5" width="24.7109375" style="69" customWidth="1"/>
    <col min="6" max="6" width="27.7109375" style="69" customWidth="1"/>
    <col min="7" max="8" width="24.7109375" style="69" customWidth="1"/>
    <col min="9" max="10" width="11.42578125" style="150"/>
    <col min="11" max="16384" width="11.42578125" style="69"/>
  </cols>
  <sheetData>
    <row r="1" spans="2:10" ht="15.75" thickBot="1" x14ac:dyDescent="0.3"/>
    <row r="2" spans="2:10" ht="18" customHeight="1" x14ac:dyDescent="0.25">
      <c r="B2" s="554" t="s">
        <v>162</v>
      </c>
      <c r="C2" s="555"/>
      <c r="D2" s="555"/>
      <c r="E2" s="555"/>
      <c r="F2" s="555"/>
      <c r="G2" s="555"/>
      <c r="H2" s="556"/>
      <c r="J2" s="151" t="s">
        <v>274</v>
      </c>
    </row>
    <row r="3" spans="2:10" ht="20.25" x14ac:dyDescent="0.25">
      <c r="B3" s="70"/>
      <c r="C3" s="71"/>
      <c r="D3" s="71"/>
      <c r="E3" s="71"/>
      <c r="F3" s="71"/>
      <c r="G3" s="71"/>
      <c r="H3" s="72"/>
      <c r="J3" s="151"/>
    </row>
    <row r="4" spans="2:10" ht="63" customHeight="1" x14ac:dyDescent="0.25">
      <c r="B4" s="557" t="s">
        <v>305</v>
      </c>
      <c r="C4" s="558"/>
      <c r="D4" s="558"/>
      <c r="E4" s="558"/>
      <c r="F4" s="558"/>
      <c r="G4" s="558"/>
      <c r="H4" s="559"/>
    </row>
    <row r="5" spans="2:10" ht="63" customHeight="1" x14ac:dyDescent="0.25">
      <c r="B5" s="560"/>
      <c r="C5" s="561"/>
      <c r="D5" s="561"/>
      <c r="E5" s="561"/>
      <c r="F5" s="561"/>
      <c r="G5" s="561"/>
      <c r="H5" s="562"/>
    </row>
    <row r="6" spans="2:10" ht="16.5" x14ac:dyDescent="0.25">
      <c r="B6" s="563" t="s">
        <v>160</v>
      </c>
      <c r="C6" s="564"/>
      <c r="D6" s="564"/>
      <c r="E6" s="564"/>
      <c r="F6" s="564"/>
      <c r="G6" s="564"/>
      <c r="H6" s="565"/>
    </row>
    <row r="7" spans="2:10" ht="95.25" customHeight="1" x14ac:dyDescent="0.25">
      <c r="B7" s="573" t="s">
        <v>165</v>
      </c>
      <c r="C7" s="574"/>
      <c r="D7" s="574"/>
      <c r="E7" s="574"/>
      <c r="F7" s="574"/>
      <c r="G7" s="574"/>
      <c r="H7" s="575"/>
    </row>
    <row r="8" spans="2:10" ht="16.5" x14ac:dyDescent="0.25">
      <c r="B8" s="106"/>
      <c r="C8" s="107"/>
      <c r="D8" s="107"/>
      <c r="E8" s="107"/>
      <c r="F8" s="107"/>
      <c r="G8" s="107"/>
      <c r="H8" s="108"/>
    </row>
    <row r="9" spans="2:10" ht="16.5" customHeight="1" x14ac:dyDescent="0.25">
      <c r="B9" s="566" t="s">
        <v>293</v>
      </c>
      <c r="C9" s="567"/>
      <c r="D9" s="567"/>
      <c r="E9" s="567"/>
      <c r="F9" s="567"/>
      <c r="G9" s="567"/>
      <c r="H9" s="568"/>
    </row>
    <row r="10" spans="2:10" ht="44.25" customHeight="1" x14ac:dyDescent="0.25">
      <c r="B10" s="566"/>
      <c r="C10" s="567"/>
      <c r="D10" s="567"/>
      <c r="E10" s="567"/>
      <c r="F10" s="567"/>
      <c r="G10" s="567"/>
      <c r="H10" s="568"/>
    </row>
    <row r="11" spans="2:10" ht="15.75" thickBot="1" x14ac:dyDescent="0.3">
      <c r="B11" s="95"/>
      <c r="C11" s="98"/>
      <c r="D11" s="103"/>
      <c r="E11" s="104"/>
      <c r="F11" s="104"/>
      <c r="G11" s="105"/>
      <c r="H11" s="99"/>
    </row>
    <row r="12" spans="2:10" ht="15.75" thickTop="1" x14ac:dyDescent="0.25">
      <c r="B12" s="95"/>
      <c r="C12" s="569" t="s">
        <v>161</v>
      </c>
      <c r="D12" s="570"/>
      <c r="E12" s="571" t="s">
        <v>198</v>
      </c>
      <c r="F12" s="572"/>
      <c r="G12" s="98"/>
      <c r="H12" s="99"/>
    </row>
    <row r="13" spans="2:10" ht="35.25" customHeight="1" x14ac:dyDescent="0.25">
      <c r="B13" s="95"/>
      <c r="C13" s="541" t="s">
        <v>192</v>
      </c>
      <c r="D13" s="542"/>
      <c r="E13" s="543" t="s">
        <v>197</v>
      </c>
      <c r="F13" s="544"/>
      <c r="G13" s="98"/>
      <c r="H13" s="99"/>
    </row>
    <row r="14" spans="2:10" ht="17.25" customHeight="1" x14ac:dyDescent="0.25">
      <c r="B14" s="95"/>
      <c r="C14" s="541" t="s">
        <v>193</v>
      </c>
      <c r="D14" s="542"/>
      <c r="E14" s="543" t="s">
        <v>195</v>
      </c>
      <c r="F14" s="544"/>
      <c r="G14" s="98"/>
      <c r="H14" s="99"/>
    </row>
    <row r="15" spans="2:10" ht="19.5" customHeight="1" x14ac:dyDescent="0.25">
      <c r="B15" s="95"/>
      <c r="C15" s="541" t="s">
        <v>194</v>
      </c>
      <c r="D15" s="542"/>
      <c r="E15" s="543" t="s">
        <v>196</v>
      </c>
      <c r="F15" s="544"/>
      <c r="G15" s="98"/>
      <c r="H15" s="99"/>
    </row>
    <row r="16" spans="2:10" ht="69.75" customHeight="1" x14ac:dyDescent="0.25">
      <c r="B16" s="95"/>
      <c r="C16" s="541" t="s">
        <v>163</v>
      </c>
      <c r="D16" s="542"/>
      <c r="E16" s="543" t="s">
        <v>164</v>
      </c>
      <c r="F16" s="544"/>
      <c r="G16" s="98"/>
      <c r="H16" s="99"/>
    </row>
    <row r="17" spans="2:8" ht="34.5" customHeight="1" x14ac:dyDescent="0.25">
      <c r="B17" s="95"/>
      <c r="C17" s="545" t="s">
        <v>2</v>
      </c>
      <c r="D17" s="546"/>
      <c r="E17" s="537" t="s">
        <v>199</v>
      </c>
      <c r="F17" s="538"/>
      <c r="G17" s="98"/>
      <c r="H17" s="99"/>
    </row>
    <row r="18" spans="2:8" ht="27.75" customHeight="1" x14ac:dyDescent="0.25">
      <c r="B18" s="95"/>
      <c r="C18" s="545" t="s">
        <v>3</v>
      </c>
      <c r="D18" s="546"/>
      <c r="E18" s="537" t="s">
        <v>200</v>
      </c>
      <c r="F18" s="538"/>
      <c r="G18" s="98"/>
      <c r="H18" s="99"/>
    </row>
    <row r="19" spans="2:8" ht="28.5" customHeight="1" x14ac:dyDescent="0.25">
      <c r="B19" s="95"/>
      <c r="C19" s="545" t="s">
        <v>41</v>
      </c>
      <c r="D19" s="546"/>
      <c r="E19" s="537" t="s">
        <v>201</v>
      </c>
      <c r="F19" s="538"/>
      <c r="G19" s="98"/>
      <c r="H19" s="99"/>
    </row>
    <row r="20" spans="2:8" ht="72.75" customHeight="1" x14ac:dyDescent="0.25">
      <c r="B20" s="95"/>
      <c r="C20" s="545" t="s">
        <v>1</v>
      </c>
      <c r="D20" s="546"/>
      <c r="E20" s="537" t="s">
        <v>202</v>
      </c>
      <c r="F20" s="538"/>
      <c r="G20" s="98"/>
      <c r="H20" s="99"/>
    </row>
    <row r="21" spans="2:8" ht="64.5" customHeight="1" x14ac:dyDescent="0.25">
      <c r="B21" s="95"/>
      <c r="C21" s="545" t="s">
        <v>49</v>
      </c>
      <c r="D21" s="546"/>
      <c r="E21" s="537" t="s">
        <v>167</v>
      </c>
      <c r="F21" s="538"/>
      <c r="G21" s="98"/>
      <c r="H21" s="99"/>
    </row>
    <row r="22" spans="2:8" ht="71.25" customHeight="1" x14ac:dyDescent="0.25">
      <c r="B22" s="95"/>
      <c r="C22" s="545" t="s">
        <v>166</v>
      </c>
      <c r="D22" s="546"/>
      <c r="E22" s="537" t="s">
        <v>168</v>
      </c>
      <c r="F22" s="538"/>
      <c r="G22" s="98"/>
      <c r="H22" s="99"/>
    </row>
    <row r="23" spans="2:8" ht="55.5" customHeight="1" x14ac:dyDescent="0.25">
      <c r="B23" s="95"/>
      <c r="C23" s="539" t="s">
        <v>169</v>
      </c>
      <c r="D23" s="540"/>
      <c r="E23" s="537" t="s">
        <v>170</v>
      </c>
      <c r="F23" s="538"/>
      <c r="G23" s="98"/>
      <c r="H23" s="99"/>
    </row>
    <row r="24" spans="2:8" ht="42" customHeight="1" x14ac:dyDescent="0.25">
      <c r="B24" s="95"/>
      <c r="C24" s="539" t="s">
        <v>47</v>
      </c>
      <c r="D24" s="540"/>
      <c r="E24" s="537" t="s">
        <v>171</v>
      </c>
      <c r="F24" s="538"/>
      <c r="G24" s="98"/>
      <c r="H24" s="99"/>
    </row>
    <row r="25" spans="2:8" ht="59.25" customHeight="1" x14ac:dyDescent="0.25">
      <c r="B25" s="95"/>
      <c r="C25" s="539" t="s">
        <v>159</v>
      </c>
      <c r="D25" s="540"/>
      <c r="E25" s="537" t="s">
        <v>172</v>
      </c>
      <c r="F25" s="538"/>
      <c r="G25" s="98"/>
      <c r="H25" s="99"/>
    </row>
    <row r="26" spans="2:8" ht="23.25" customHeight="1" x14ac:dyDescent="0.25">
      <c r="B26" s="95"/>
      <c r="C26" s="539" t="s">
        <v>12</v>
      </c>
      <c r="D26" s="540"/>
      <c r="E26" s="537" t="s">
        <v>173</v>
      </c>
      <c r="F26" s="538"/>
      <c r="G26" s="98"/>
      <c r="H26" s="99"/>
    </row>
    <row r="27" spans="2:8" ht="30.75" customHeight="1" x14ac:dyDescent="0.25">
      <c r="B27" s="95"/>
      <c r="C27" s="539" t="s">
        <v>177</v>
      </c>
      <c r="D27" s="540"/>
      <c r="E27" s="537" t="s">
        <v>174</v>
      </c>
      <c r="F27" s="538"/>
      <c r="G27" s="98"/>
      <c r="H27" s="99"/>
    </row>
    <row r="28" spans="2:8" ht="35.25" customHeight="1" x14ac:dyDescent="0.25">
      <c r="B28" s="95"/>
      <c r="C28" s="539" t="s">
        <v>178</v>
      </c>
      <c r="D28" s="540"/>
      <c r="E28" s="537" t="s">
        <v>175</v>
      </c>
      <c r="F28" s="538"/>
      <c r="G28" s="98"/>
      <c r="H28" s="99"/>
    </row>
    <row r="29" spans="2:8" ht="33" customHeight="1" x14ac:dyDescent="0.25">
      <c r="B29" s="95"/>
      <c r="C29" s="539" t="s">
        <v>178</v>
      </c>
      <c r="D29" s="540"/>
      <c r="E29" s="537" t="s">
        <v>175</v>
      </c>
      <c r="F29" s="538"/>
      <c r="G29" s="98"/>
      <c r="H29" s="99"/>
    </row>
    <row r="30" spans="2:8" ht="30" customHeight="1" x14ac:dyDescent="0.25">
      <c r="B30" s="95"/>
      <c r="C30" s="539" t="s">
        <v>179</v>
      </c>
      <c r="D30" s="540"/>
      <c r="E30" s="537" t="s">
        <v>176</v>
      </c>
      <c r="F30" s="538"/>
      <c r="G30" s="98"/>
      <c r="H30" s="99"/>
    </row>
    <row r="31" spans="2:8" ht="35.25" customHeight="1" x14ac:dyDescent="0.25">
      <c r="B31" s="95"/>
      <c r="C31" s="539" t="s">
        <v>180</v>
      </c>
      <c r="D31" s="540"/>
      <c r="E31" s="537" t="s">
        <v>181</v>
      </c>
      <c r="F31" s="538"/>
      <c r="G31" s="98"/>
      <c r="H31" s="99"/>
    </row>
    <row r="32" spans="2:8" ht="31.5" customHeight="1" x14ac:dyDescent="0.25">
      <c r="B32" s="95"/>
      <c r="C32" s="539" t="s">
        <v>182</v>
      </c>
      <c r="D32" s="540"/>
      <c r="E32" s="537" t="s">
        <v>183</v>
      </c>
      <c r="F32" s="538"/>
      <c r="G32" s="98"/>
      <c r="H32" s="99"/>
    </row>
    <row r="33" spans="2:8" ht="35.25" customHeight="1" x14ac:dyDescent="0.25">
      <c r="B33" s="95"/>
      <c r="C33" s="539" t="s">
        <v>184</v>
      </c>
      <c r="D33" s="540"/>
      <c r="E33" s="537" t="s">
        <v>185</v>
      </c>
      <c r="F33" s="538"/>
      <c r="G33" s="98"/>
      <c r="H33" s="99"/>
    </row>
    <row r="34" spans="2:8" ht="59.25" customHeight="1" x14ac:dyDescent="0.25">
      <c r="B34" s="95"/>
      <c r="C34" s="539" t="s">
        <v>186</v>
      </c>
      <c r="D34" s="540"/>
      <c r="E34" s="537" t="s">
        <v>187</v>
      </c>
      <c r="F34" s="538"/>
      <c r="G34" s="98"/>
      <c r="H34" s="99"/>
    </row>
    <row r="35" spans="2:8" ht="29.25" customHeight="1" x14ac:dyDescent="0.25">
      <c r="B35" s="95"/>
      <c r="C35" s="539" t="s">
        <v>29</v>
      </c>
      <c r="D35" s="540"/>
      <c r="E35" s="537" t="s">
        <v>188</v>
      </c>
      <c r="F35" s="538"/>
      <c r="G35" s="98"/>
      <c r="H35" s="99"/>
    </row>
    <row r="36" spans="2:8" ht="82.5" customHeight="1" x14ac:dyDescent="0.25">
      <c r="B36" s="95"/>
      <c r="C36" s="539" t="s">
        <v>190</v>
      </c>
      <c r="D36" s="540"/>
      <c r="E36" s="537" t="s">
        <v>189</v>
      </c>
      <c r="F36" s="538"/>
      <c r="G36" s="98"/>
      <c r="H36" s="99"/>
    </row>
    <row r="37" spans="2:8" ht="46.5" customHeight="1" x14ac:dyDescent="0.25">
      <c r="B37" s="95"/>
      <c r="C37" s="539" t="s">
        <v>38</v>
      </c>
      <c r="D37" s="540"/>
      <c r="E37" s="537" t="s">
        <v>191</v>
      </c>
      <c r="F37" s="538"/>
      <c r="G37" s="98"/>
      <c r="H37" s="99"/>
    </row>
    <row r="38" spans="2:8" ht="6.75" customHeight="1" thickBot="1" x14ac:dyDescent="0.3">
      <c r="B38" s="95"/>
      <c r="C38" s="550"/>
      <c r="D38" s="551"/>
      <c r="E38" s="552"/>
      <c r="F38" s="553"/>
      <c r="G38" s="98"/>
      <c r="H38" s="99"/>
    </row>
    <row r="39" spans="2:8" ht="15.75" thickTop="1" x14ac:dyDescent="0.25">
      <c r="B39" s="95"/>
      <c r="C39" s="96"/>
      <c r="D39" s="96"/>
      <c r="E39" s="97"/>
      <c r="F39" s="97"/>
      <c r="G39" s="98"/>
      <c r="H39" s="99"/>
    </row>
    <row r="40" spans="2:8" ht="21" customHeight="1" x14ac:dyDescent="0.25">
      <c r="B40" s="547" t="s">
        <v>294</v>
      </c>
      <c r="C40" s="548"/>
      <c r="D40" s="548"/>
      <c r="E40" s="548"/>
      <c r="F40" s="548"/>
      <c r="G40" s="548"/>
      <c r="H40" s="549"/>
    </row>
    <row r="41" spans="2:8" ht="20.25" customHeight="1" x14ac:dyDescent="0.25">
      <c r="B41" s="547" t="s">
        <v>295</v>
      </c>
      <c r="C41" s="548"/>
      <c r="D41" s="548"/>
      <c r="E41" s="548"/>
      <c r="F41" s="548"/>
      <c r="G41" s="548"/>
      <c r="H41" s="549"/>
    </row>
    <row r="42" spans="2:8" ht="20.25" customHeight="1" x14ac:dyDescent="0.25">
      <c r="B42" s="547" t="s">
        <v>296</v>
      </c>
      <c r="C42" s="548"/>
      <c r="D42" s="548"/>
      <c r="E42" s="548"/>
      <c r="F42" s="548"/>
      <c r="G42" s="548"/>
      <c r="H42" s="549"/>
    </row>
    <row r="43" spans="2:8" ht="20.25" customHeight="1" x14ac:dyDescent="0.25">
      <c r="B43" s="547" t="s">
        <v>297</v>
      </c>
      <c r="C43" s="548"/>
      <c r="D43" s="548"/>
      <c r="E43" s="548"/>
      <c r="F43" s="548"/>
      <c r="G43" s="548"/>
      <c r="H43" s="549"/>
    </row>
    <row r="44" spans="2:8" ht="15" customHeight="1" x14ac:dyDescent="0.25">
      <c r="B44" s="547" t="s">
        <v>298</v>
      </c>
      <c r="C44" s="548"/>
      <c r="D44" s="548"/>
      <c r="E44" s="548"/>
      <c r="F44" s="548"/>
      <c r="G44" s="548"/>
      <c r="H44" s="549"/>
    </row>
    <row r="45" spans="2:8" ht="15.75" thickBot="1" x14ac:dyDescent="0.3">
      <c r="B45" s="100"/>
      <c r="C45" s="101"/>
      <c r="D45" s="101"/>
      <c r="E45" s="101"/>
      <c r="F45" s="101"/>
      <c r="G45" s="101"/>
      <c r="H45" s="102"/>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23AD-D0F9-4C40-A8DE-4FB1E3367B36}">
  <dimension ref="A1"/>
  <sheetViews>
    <sheetView workbookViewId="0">
      <selection activeCell="A2" sqref="A2"/>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1" sqref="C1:D7"/>
    </sheetView>
  </sheetViews>
  <sheetFormatPr baseColWidth="10" defaultRowHeight="15" x14ac:dyDescent="0.25"/>
  <sheetData>
    <row r="1" spans="1:4" x14ac:dyDescent="0.25">
      <c r="A1" t="s">
        <v>215</v>
      </c>
      <c r="B1" t="s">
        <v>224</v>
      </c>
      <c r="C1" t="s">
        <v>230</v>
      </c>
      <c r="D1" t="s">
        <v>239</v>
      </c>
    </row>
    <row r="2" spans="1:4" x14ac:dyDescent="0.25">
      <c r="A2" t="s">
        <v>223</v>
      </c>
      <c r="B2" t="s">
        <v>225</v>
      </c>
      <c r="C2" t="s">
        <v>231</v>
      </c>
      <c r="D2" t="s">
        <v>236</v>
      </c>
    </row>
    <row r="3" spans="1:4" x14ac:dyDescent="0.25">
      <c r="A3" t="s">
        <v>216</v>
      </c>
      <c r="B3" t="s">
        <v>218</v>
      </c>
      <c r="C3" t="s">
        <v>232</v>
      </c>
      <c r="D3" t="s">
        <v>237</v>
      </c>
    </row>
    <row r="4" spans="1:4" x14ac:dyDescent="0.25">
      <c r="A4" t="s">
        <v>217</v>
      </c>
      <c r="B4" t="s">
        <v>226</v>
      </c>
      <c r="C4" t="s">
        <v>233</v>
      </c>
      <c r="D4" t="s">
        <v>238</v>
      </c>
    </row>
    <row r="5" spans="1:4" x14ac:dyDescent="0.25">
      <c r="A5" t="s">
        <v>218</v>
      </c>
      <c r="B5" t="s">
        <v>227</v>
      </c>
      <c r="C5" t="s">
        <v>234</v>
      </c>
      <c r="D5" t="s">
        <v>235</v>
      </c>
    </row>
    <row r="6" spans="1:4" x14ac:dyDescent="0.25">
      <c r="A6" t="s">
        <v>219</v>
      </c>
      <c r="B6" t="s">
        <v>228</v>
      </c>
      <c r="C6" t="s">
        <v>235</v>
      </c>
    </row>
    <row r="7" spans="1:4" x14ac:dyDescent="0.25">
      <c r="A7" t="s">
        <v>220</v>
      </c>
      <c r="B7" t="s">
        <v>229</v>
      </c>
    </row>
    <row r="8" spans="1:4" x14ac:dyDescent="0.25">
      <c r="A8" t="s">
        <v>221</v>
      </c>
    </row>
    <row r="9" spans="1:4" x14ac:dyDescent="0.25">
      <c r="A9" t="s">
        <v>222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4F20-77D0-45EE-8721-DBEDA5C1039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205CF-70CE-455B-A0D2-D128EF36312F}">
  <dimension ref="B1:L26"/>
  <sheetViews>
    <sheetView showGridLines="0" view="pageBreakPreview" zoomScaleNormal="100" zoomScaleSheetLayoutView="100" workbookViewId="0">
      <selection activeCell="B2" sqref="B2:K5"/>
    </sheetView>
  </sheetViews>
  <sheetFormatPr baseColWidth="10" defaultColWidth="11.42578125" defaultRowHeight="15" x14ac:dyDescent="0.25"/>
  <cols>
    <col min="1" max="1" width="2.5703125" style="69" customWidth="1"/>
    <col min="2" max="2" width="33.28515625" style="69" customWidth="1"/>
    <col min="3" max="4" width="11.42578125" style="69"/>
    <col min="5" max="5" width="5.7109375" style="69" customWidth="1"/>
    <col min="6" max="6" width="16.28515625" style="69" customWidth="1"/>
    <col min="7" max="7" width="11.42578125" style="69"/>
    <col min="8" max="8" width="13.85546875" style="69" customWidth="1"/>
    <col min="9" max="9" width="14.140625" style="69" customWidth="1"/>
    <col min="10" max="10" width="14.85546875" style="69" customWidth="1"/>
    <col min="11" max="11" width="7.5703125" style="69" customWidth="1"/>
    <col min="12" max="12" width="2.140625" style="69" customWidth="1"/>
    <col min="13" max="16384" width="11.42578125" style="69"/>
  </cols>
  <sheetData>
    <row r="1" spans="2:11" ht="6" customHeight="1" thickBot="1" x14ac:dyDescent="0.3"/>
    <row r="2" spans="2:11" ht="15" customHeight="1" x14ac:dyDescent="0.25">
      <c r="B2" s="613" t="s">
        <v>251</v>
      </c>
      <c r="C2" s="614" t="s">
        <v>205</v>
      </c>
      <c r="D2" s="615"/>
      <c r="E2" s="615"/>
      <c r="F2" s="615"/>
      <c r="G2" s="615"/>
      <c r="H2" s="615"/>
      <c r="I2" s="615"/>
      <c r="J2" s="269" t="s">
        <v>250</v>
      </c>
      <c r="K2" s="242"/>
    </row>
    <row r="3" spans="2:11" ht="15" customHeight="1" x14ac:dyDescent="0.25">
      <c r="B3" s="530"/>
      <c r="C3" s="616"/>
      <c r="D3" s="617"/>
      <c r="E3" s="617"/>
      <c r="F3" s="617"/>
      <c r="G3" s="617"/>
      <c r="H3" s="617"/>
      <c r="I3" s="617"/>
      <c r="J3" s="270" t="s">
        <v>264</v>
      </c>
      <c r="K3" s="244"/>
    </row>
    <row r="4" spans="2:11" ht="15" customHeight="1" x14ac:dyDescent="0.25">
      <c r="B4" s="530"/>
      <c r="C4" s="616"/>
      <c r="D4" s="617"/>
      <c r="E4" s="617"/>
      <c r="F4" s="617"/>
      <c r="G4" s="617"/>
      <c r="H4" s="617"/>
      <c r="I4" s="617"/>
      <c r="J4" s="270" t="s">
        <v>263</v>
      </c>
      <c r="K4" s="244" t="s">
        <v>263</v>
      </c>
    </row>
    <row r="5" spans="2:11" ht="15" customHeight="1" thickBot="1" x14ac:dyDescent="0.3">
      <c r="B5" s="531"/>
      <c r="C5" s="618"/>
      <c r="D5" s="619"/>
      <c r="E5" s="619"/>
      <c r="F5" s="619"/>
      <c r="G5" s="619"/>
      <c r="H5" s="619"/>
      <c r="I5" s="619"/>
      <c r="J5" s="271" t="s">
        <v>245</v>
      </c>
      <c r="K5" s="246" t="s">
        <v>245</v>
      </c>
    </row>
    <row r="6" spans="2:11" ht="15.75" thickBot="1" x14ac:dyDescent="0.3"/>
    <row r="7" spans="2:11" customFormat="1" ht="15.75" thickBot="1" x14ac:dyDescent="0.3">
      <c r="B7" s="607" t="s">
        <v>246</v>
      </c>
      <c r="C7" s="608"/>
      <c r="D7" s="609" t="s">
        <v>252</v>
      </c>
      <c r="E7" s="610"/>
      <c r="F7" s="609" t="s">
        <v>253</v>
      </c>
      <c r="G7" s="611"/>
      <c r="H7" s="611"/>
      <c r="I7" s="611"/>
      <c r="J7" s="611"/>
      <c r="K7" s="612"/>
    </row>
    <row r="8" spans="2:11" customFormat="1" ht="18" customHeight="1" thickBot="1" x14ac:dyDescent="0.3">
      <c r="B8" s="578"/>
      <c r="C8" s="579"/>
      <c r="D8" s="580">
        <v>1</v>
      </c>
      <c r="E8" s="581"/>
      <c r="F8" s="576"/>
      <c r="G8" s="576"/>
      <c r="H8" s="576"/>
      <c r="I8" s="576"/>
      <c r="J8" s="576"/>
      <c r="K8" s="577"/>
    </row>
    <row r="9" spans="2:11" customFormat="1" ht="18" customHeight="1" thickBot="1" x14ac:dyDescent="0.3">
      <c r="B9" s="578"/>
      <c r="C9" s="579"/>
      <c r="D9" s="580">
        <v>2</v>
      </c>
      <c r="E9" s="581"/>
      <c r="F9" s="576"/>
      <c r="G9" s="576"/>
      <c r="H9" s="576"/>
      <c r="I9" s="576"/>
      <c r="J9" s="576"/>
      <c r="K9" s="577"/>
    </row>
    <row r="10" spans="2:11" customFormat="1" ht="18" customHeight="1" thickBot="1" x14ac:dyDescent="0.3">
      <c r="B10" s="578"/>
      <c r="C10" s="579"/>
      <c r="D10" s="580">
        <v>3</v>
      </c>
      <c r="E10" s="581"/>
      <c r="F10" s="576"/>
      <c r="G10" s="576"/>
      <c r="H10" s="576"/>
      <c r="I10" s="576"/>
      <c r="J10" s="576"/>
      <c r="K10" s="577"/>
    </row>
    <row r="11" spans="2:11" customFormat="1" ht="18" customHeight="1" thickBot="1" x14ac:dyDescent="0.3">
      <c r="B11" s="578"/>
      <c r="C11" s="579"/>
      <c r="D11" s="580">
        <v>4</v>
      </c>
      <c r="E11" s="581"/>
      <c r="F11" s="576"/>
      <c r="G11" s="576"/>
      <c r="H11" s="576"/>
      <c r="I11" s="576"/>
      <c r="J11" s="576"/>
      <c r="K11" s="577"/>
    </row>
    <row r="12" spans="2:11" customFormat="1" ht="18" customHeight="1" thickBot="1" x14ac:dyDescent="0.3">
      <c r="B12" s="578"/>
      <c r="C12" s="579"/>
      <c r="D12" s="580">
        <v>5</v>
      </c>
      <c r="E12" s="581"/>
      <c r="F12" s="576"/>
      <c r="G12" s="576"/>
      <c r="H12" s="576"/>
      <c r="I12" s="576"/>
      <c r="J12" s="576"/>
      <c r="K12" s="577"/>
    </row>
    <row r="13" spans="2:11" customFormat="1" ht="18" customHeight="1" thickBot="1" x14ac:dyDescent="0.3">
      <c r="B13" s="578"/>
      <c r="C13" s="579"/>
      <c r="D13" s="580">
        <v>6</v>
      </c>
      <c r="E13" s="581"/>
      <c r="F13" s="576"/>
      <c r="G13" s="576"/>
      <c r="H13" s="576"/>
      <c r="I13" s="576"/>
      <c r="J13" s="576"/>
      <c r="K13" s="577"/>
    </row>
    <row r="14" spans="2:11" customFormat="1" ht="18" customHeight="1" thickBot="1" x14ac:dyDescent="0.3">
      <c r="B14" s="578"/>
      <c r="C14" s="579"/>
      <c r="D14" s="580">
        <v>7</v>
      </c>
      <c r="E14" s="581"/>
      <c r="F14" s="576"/>
      <c r="G14" s="576"/>
      <c r="H14" s="576"/>
      <c r="I14" s="576"/>
      <c r="J14" s="576"/>
      <c r="K14" s="577"/>
    </row>
    <row r="15" spans="2:11" customFormat="1" ht="18" customHeight="1" thickBot="1" x14ac:dyDescent="0.3">
      <c r="B15" s="578">
        <v>45352</v>
      </c>
      <c r="C15" s="579"/>
      <c r="D15" s="580">
        <v>8</v>
      </c>
      <c r="E15" s="581"/>
      <c r="F15" s="576" t="s">
        <v>265</v>
      </c>
      <c r="G15" s="576"/>
      <c r="H15" s="576"/>
      <c r="I15" s="576"/>
      <c r="J15" s="576"/>
      <c r="K15" s="577"/>
    </row>
    <row r="16" spans="2:11" customFormat="1" ht="15.75" customHeight="1" thickBot="1" x14ac:dyDescent="0.3">
      <c r="B16" s="594"/>
      <c r="C16" s="594"/>
      <c r="D16" s="594"/>
      <c r="E16" s="594"/>
      <c r="F16" s="594"/>
      <c r="G16" s="594"/>
      <c r="H16" s="594"/>
      <c r="I16" s="594"/>
      <c r="J16" s="594"/>
      <c r="K16" s="594"/>
    </row>
    <row r="17" spans="2:12" customFormat="1" ht="15.75" customHeight="1" thickBot="1" x14ac:dyDescent="0.3">
      <c r="B17" s="595" t="s">
        <v>254</v>
      </c>
      <c r="C17" s="596"/>
      <c r="D17" s="596"/>
      <c r="E17" s="597"/>
      <c r="F17" s="598" t="s">
        <v>255</v>
      </c>
      <c r="G17" s="599"/>
      <c r="H17" s="600"/>
      <c r="I17" s="601" t="s">
        <v>256</v>
      </c>
      <c r="J17" s="602"/>
      <c r="K17" s="597"/>
    </row>
    <row r="18" spans="2:12" customFormat="1" ht="27" customHeight="1" x14ac:dyDescent="0.25">
      <c r="B18" s="603"/>
      <c r="C18" s="604"/>
      <c r="D18" s="604"/>
      <c r="E18" s="604"/>
      <c r="F18" s="604"/>
      <c r="G18" s="604"/>
      <c r="H18" s="604"/>
      <c r="I18" s="605"/>
      <c r="J18" s="605"/>
      <c r="K18" s="606"/>
    </row>
    <row r="19" spans="2:12" customFormat="1" ht="15" customHeight="1" x14ac:dyDescent="0.25">
      <c r="B19" s="583" t="s">
        <v>257</v>
      </c>
      <c r="C19" s="584"/>
      <c r="D19" s="584"/>
      <c r="E19" s="584"/>
      <c r="F19" s="585" t="s">
        <v>258</v>
      </c>
      <c r="G19" s="585"/>
      <c r="H19" s="586"/>
      <c r="I19" s="585" t="s">
        <v>258</v>
      </c>
      <c r="J19" s="585"/>
      <c r="K19" s="586"/>
    </row>
    <row r="20" spans="2:12" customFormat="1" ht="22.5" customHeight="1" thickBot="1" x14ac:dyDescent="0.3">
      <c r="B20" s="587" t="s">
        <v>259</v>
      </c>
      <c r="C20" s="588"/>
      <c r="D20" s="588"/>
      <c r="E20" s="588"/>
      <c r="F20" s="588" t="s">
        <v>260</v>
      </c>
      <c r="G20" s="588"/>
      <c r="H20" s="589"/>
      <c r="I20" s="588" t="s">
        <v>260</v>
      </c>
      <c r="J20" s="588"/>
      <c r="K20" s="589"/>
    </row>
    <row r="21" spans="2:12" customFormat="1" ht="9" customHeight="1" thickBot="1" x14ac:dyDescent="0.3">
      <c r="B21" s="590"/>
      <c r="C21" s="590"/>
      <c r="D21" s="590"/>
      <c r="E21" s="590"/>
      <c r="F21" s="590"/>
      <c r="G21" s="590"/>
      <c r="H21" s="590"/>
      <c r="I21" s="590"/>
      <c r="J21" s="590"/>
      <c r="K21" s="590"/>
    </row>
    <row r="22" spans="2:12" customFormat="1" ht="15.75" thickBot="1" x14ac:dyDescent="0.3">
      <c r="B22" s="591" t="s">
        <v>207</v>
      </c>
      <c r="C22" s="592"/>
      <c r="D22" s="593"/>
      <c r="E22" s="131" t="s">
        <v>208</v>
      </c>
      <c r="F22" s="591" t="s">
        <v>209</v>
      </c>
      <c r="G22" s="593"/>
      <c r="H22" s="132" t="s">
        <v>210</v>
      </c>
      <c r="I22" s="591" t="s">
        <v>211</v>
      </c>
      <c r="J22" s="593"/>
      <c r="K22" s="133">
        <v>1</v>
      </c>
    </row>
    <row r="23" spans="2:12" ht="8.25" customHeight="1" x14ac:dyDescent="0.25"/>
    <row r="24" spans="2:12" x14ac:dyDescent="0.25">
      <c r="B24" s="582" t="s">
        <v>261</v>
      </c>
      <c r="C24" s="582"/>
      <c r="D24" s="582"/>
      <c r="E24" s="582"/>
      <c r="F24" s="582"/>
      <c r="G24" s="582"/>
      <c r="H24" s="582"/>
      <c r="I24" s="582"/>
      <c r="J24" s="582"/>
      <c r="K24" s="582"/>
      <c r="L24" s="582"/>
    </row>
    <row r="25" spans="2:12" x14ac:dyDescent="0.25">
      <c r="B25" s="582" t="s">
        <v>262</v>
      </c>
      <c r="C25" s="582"/>
      <c r="D25" s="582"/>
      <c r="E25" s="582"/>
      <c r="F25" s="582"/>
      <c r="G25" s="582"/>
      <c r="H25" s="582"/>
      <c r="I25" s="582"/>
      <c r="J25" s="582"/>
      <c r="K25" s="582"/>
      <c r="L25" s="582"/>
    </row>
    <row r="26" spans="2:12" ht="9" customHeight="1" x14ac:dyDescent="0.25"/>
  </sheetData>
  <mergeCells count="52">
    <mergeCell ref="B2:B5"/>
    <mergeCell ref="C2:I5"/>
    <mergeCell ref="J2:K2"/>
    <mergeCell ref="J3:K3"/>
    <mergeCell ref="J4:K4"/>
    <mergeCell ref="J5:K5"/>
    <mergeCell ref="B7:C7"/>
    <mergeCell ref="D7:E7"/>
    <mergeCell ref="F7:K7"/>
    <mergeCell ref="B15:C15"/>
    <mergeCell ref="D15:E15"/>
    <mergeCell ref="F15:K15"/>
    <mergeCell ref="B8:C8"/>
    <mergeCell ref="D8:E8"/>
    <mergeCell ref="F8:K8"/>
    <mergeCell ref="B13:C13"/>
    <mergeCell ref="B9:C9"/>
    <mergeCell ref="D9:E9"/>
    <mergeCell ref="F9:K9"/>
    <mergeCell ref="B10:C10"/>
    <mergeCell ref="D10:E10"/>
    <mergeCell ref="F10:K10"/>
    <mergeCell ref="B16:K16"/>
    <mergeCell ref="B17:E17"/>
    <mergeCell ref="F17:H17"/>
    <mergeCell ref="I17:K17"/>
    <mergeCell ref="B18:E18"/>
    <mergeCell ref="F18:H18"/>
    <mergeCell ref="I18:K18"/>
    <mergeCell ref="B25:L25"/>
    <mergeCell ref="B19:E19"/>
    <mergeCell ref="F19:H19"/>
    <mergeCell ref="I19:K19"/>
    <mergeCell ref="B20:E20"/>
    <mergeCell ref="F20:H20"/>
    <mergeCell ref="I20:K20"/>
    <mergeCell ref="B21:K21"/>
    <mergeCell ref="B22:D22"/>
    <mergeCell ref="F22:G22"/>
    <mergeCell ref="I22:J22"/>
    <mergeCell ref="B24:L24"/>
    <mergeCell ref="F11:K11"/>
    <mergeCell ref="B12:C12"/>
    <mergeCell ref="D12:E12"/>
    <mergeCell ref="F12:K12"/>
    <mergeCell ref="B14:C14"/>
    <mergeCell ref="D14:E14"/>
    <mergeCell ref="F14:K14"/>
    <mergeCell ref="D13:E13"/>
    <mergeCell ref="F13:K13"/>
    <mergeCell ref="B11:C11"/>
    <mergeCell ref="D11:E11"/>
  </mergeCells>
  <pageMargins left="0.7" right="0.7" top="0.75" bottom="0.75" header="0.3" footer="0.3"/>
  <pageSetup paperSize="9" scale="60"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K13" sqref="K13"/>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69"/>
      <c r="B1" s="620" t="s">
        <v>54</v>
      </c>
      <c r="C1" s="620"/>
      <c r="D1" s="620"/>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7"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7" ht="25.5" x14ac:dyDescent="0.25">
      <c r="A3" s="69"/>
      <c r="B3" s="3"/>
      <c r="C3" s="4" t="s">
        <v>51</v>
      </c>
      <c r="D3" s="4" t="s">
        <v>4</v>
      </c>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7" ht="51" x14ac:dyDescent="0.25">
      <c r="A4" s="69"/>
      <c r="B4" s="5" t="s">
        <v>50</v>
      </c>
      <c r="C4" s="6" t="s">
        <v>101</v>
      </c>
      <c r="D4" s="7">
        <v>0.2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7" ht="51" x14ac:dyDescent="0.25">
      <c r="A5" s="69"/>
      <c r="B5" s="8" t="s">
        <v>52</v>
      </c>
      <c r="C5" s="9" t="s">
        <v>102</v>
      </c>
      <c r="D5" s="10">
        <v>0.4</v>
      </c>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7" ht="51" x14ac:dyDescent="0.25">
      <c r="A6" s="69"/>
      <c r="B6" s="11" t="s">
        <v>106</v>
      </c>
      <c r="C6" s="9" t="s">
        <v>103</v>
      </c>
      <c r="D6" s="10">
        <v>0.6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7" ht="76.5" x14ac:dyDescent="0.25">
      <c r="A7" s="69"/>
      <c r="B7" s="12" t="s">
        <v>6</v>
      </c>
      <c r="C7" s="9" t="s">
        <v>104</v>
      </c>
      <c r="D7" s="10">
        <v>0.8</v>
      </c>
      <c r="E7" s="69"/>
      <c r="F7" s="69"/>
      <c r="G7" s="69"/>
      <c r="H7" s="69"/>
      <c r="I7" s="69"/>
      <c r="J7" s="69"/>
      <c r="K7" s="69"/>
      <c r="L7" s="69"/>
      <c r="M7" s="69"/>
      <c r="N7" s="69"/>
      <c r="O7" s="69"/>
      <c r="P7" s="69"/>
      <c r="Q7" s="69"/>
      <c r="R7" s="69"/>
      <c r="S7" s="69"/>
      <c r="T7" s="69"/>
      <c r="U7" s="69"/>
      <c r="V7" s="69"/>
      <c r="W7" s="69"/>
      <c r="X7" s="69"/>
      <c r="Y7" s="69"/>
      <c r="Z7" s="69"/>
      <c r="AA7" s="69"/>
      <c r="AB7" s="69"/>
      <c r="AC7" s="69"/>
      <c r="AD7" s="69"/>
      <c r="AE7" s="69"/>
    </row>
    <row r="8" spans="1:37" ht="51" x14ac:dyDescent="0.25">
      <c r="A8" s="69"/>
      <c r="B8" s="13" t="s">
        <v>53</v>
      </c>
      <c r="C8" s="9" t="s">
        <v>105</v>
      </c>
      <c r="D8" s="10">
        <v>1</v>
      </c>
      <c r="E8" s="69"/>
      <c r="F8" s="69"/>
      <c r="G8" s="69"/>
      <c r="H8" s="69"/>
      <c r="I8" s="69"/>
      <c r="J8" s="69"/>
      <c r="K8" s="69"/>
      <c r="L8" s="69"/>
      <c r="M8" s="69"/>
      <c r="N8" s="69"/>
      <c r="O8" s="69"/>
      <c r="P8" s="69"/>
      <c r="Q8" s="69"/>
      <c r="R8" s="69"/>
      <c r="S8" s="69"/>
      <c r="T8" s="69"/>
      <c r="U8" s="69"/>
      <c r="V8" s="69"/>
      <c r="W8" s="69"/>
      <c r="X8" s="69"/>
      <c r="Y8" s="69"/>
      <c r="Z8" s="69"/>
      <c r="AA8" s="69"/>
      <c r="AB8" s="69"/>
      <c r="AC8" s="69"/>
      <c r="AD8" s="69"/>
      <c r="AE8" s="69"/>
    </row>
    <row r="9" spans="1:37" x14ac:dyDescent="0.25">
      <c r="A9" s="69"/>
      <c r="B9" s="93"/>
      <c r="C9" s="93"/>
      <c r="D9" s="93"/>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ht="16.5" x14ac:dyDescent="0.25">
      <c r="A10" s="69"/>
      <c r="B10" s="94"/>
      <c r="C10" s="93"/>
      <c r="D10" s="93"/>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x14ac:dyDescent="0.25">
      <c r="A11" s="69"/>
      <c r="B11" s="93"/>
      <c r="C11" s="93"/>
      <c r="D11" s="93"/>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7" x14ac:dyDescent="0.25">
      <c r="A12" s="69"/>
      <c r="B12" s="93"/>
      <c r="C12" s="93"/>
      <c r="D12" s="93"/>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row>
    <row r="13" spans="1:37" x14ac:dyDescent="0.25">
      <c r="A13" s="69"/>
      <c r="B13" s="93"/>
      <c r="C13" s="93"/>
      <c r="D13" s="93"/>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37" x14ac:dyDescent="0.25">
      <c r="A14" s="69"/>
      <c r="B14" s="93"/>
      <c r="C14" s="93"/>
      <c r="D14" s="93"/>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row>
    <row r="15" spans="1:37" x14ac:dyDescent="0.25">
      <c r="A15" s="69"/>
      <c r="B15" s="93"/>
      <c r="C15" s="93"/>
      <c r="D15" s="93"/>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row>
    <row r="16" spans="1:37" x14ac:dyDescent="0.25">
      <c r="A16" s="69"/>
      <c r="B16" s="93"/>
      <c r="C16" s="93"/>
      <c r="D16" s="93"/>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row>
    <row r="17" spans="1:37" x14ac:dyDescent="0.25">
      <c r="A17" s="69"/>
      <c r="B17" s="93"/>
      <c r="C17" s="93"/>
      <c r="D17" s="93"/>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row>
    <row r="18" spans="1:37" x14ac:dyDescent="0.25">
      <c r="A18" s="69"/>
      <c r="B18" s="93"/>
      <c r="C18" s="93"/>
      <c r="D18" s="93"/>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row>
    <row r="19" spans="1:37"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row>
    <row r="20" spans="1:37"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row>
    <row r="21" spans="1:37"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1:37"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1:37"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row>
    <row r="24" spans="1:37"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row>
    <row r="25" spans="1:37"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row>
    <row r="26" spans="1:37"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row>
    <row r="27" spans="1:37"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37"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37"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row>
    <row r="31" spans="1:37"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37"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row>
    <row r="33" spans="1:31" x14ac:dyDescent="0.25">
      <c r="A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1:31" x14ac:dyDescent="0.25">
      <c r="A35" s="69"/>
    </row>
    <row r="36" spans="1:31" x14ac:dyDescent="0.25">
      <c r="A36" s="69"/>
    </row>
    <row r="37" spans="1:31" x14ac:dyDescent="0.25">
      <c r="A37" s="69"/>
    </row>
    <row r="38" spans="1:31" x14ac:dyDescent="0.25">
      <c r="A38" s="69"/>
    </row>
    <row r="39" spans="1:31" x14ac:dyDescent="0.25">
      <c r="A39" s="69"/>
    </row>
    <row r="40" spans="1:31" x14ac:dyDescent="0.25">
      <c r="A40" s="69"/>
    </row>
    <row r="41" spans="1:31" x14ac:dyDescent="0.25">
      <c r="A41" s="69"/>
    </row>
    <row r="42" spans="1:31" x14ac:dyDescent="0.25">
      <c r="A42" s="69"/>
    </row>
    <row r="43" spans="1:31" x14ac:dyDescent="0.25">
      <c r="A43" s="69"/>
    </row>
    <row r="44" spans="1:31" x14ac:dyDescent="0.25">
      <c r="A44" s="69"/>
    </row>
    <row r="45" spans="1:31" x14ac:dyDescent="0.25">
      <c r="A45" s="69"/>
    </row>
    <row r="46" spans="1:31" x14ac:dyDescent="0.25">
      <c r="A46" s="69"/>
    </row>
    <row r="47" spans="1:31" x14ac:dyDescent="0.25">
      <c r="A47" s="69"/>
    </row>
    <row r="48" spans="1:31" x14ac:dyDescent="0.25">
      <c r="A48" s="69"/>
    </row>
    <row r="49" spans="1:1" x14ac:dyDescent="0.25">
      <c r="A49" s="69"/>
    </row>
    <row r="50" spans="1:1" x14ac:dyDescent="0.25">
      <c r="A50" s="69"/>
    </row>
    <row r="51" spans="1:1" x14ac:dyDescent="0.25">
      <c r="A51" s="69"/>
    </row>
    <row r="52" spans="1:1" x14ac:dyDescent="0.25">
      <c r="A52" s="69"/>
    </row>
    <row r="53" spans="1:1" x14ac:dyDescent="0.25">
      <c r="A53" s="69"/>
    </row>
    <row r="54" spans="1:1" x14ac:dyDescent="0.25">
      <c r="A54" s="69"/>
    </row>
    <row r="55" spans="1:1" x14ac:dyDescent="0.25">
      <c r="A55" s="69"/>
    </row>
  </sheetData>
  <mergeCells count="1">
    <mergeCell ref="B1:D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9"/>
      <c r="B1" s="621" t="s">
        <v>62</v>
      </c>
      <c r="C1" s="621"/>
      <c r="D1" s="621"/>
      <c r="E1" s="69"/>
      <c r="F1" s="69"/>
      <c r="G1" s="69"/>
      <c r="H1" s="69"/>
      <c r="I1" s="69"/>
      <c r="J1" s="69"/>
      <c r="K1" s="69"/>
      <c r="L1" s="69"/>
      <c r="M1" s="69"/>
      <c r="N1" s="69"/>
      <c r="O1" s="69"/>
      <c r="P1" s="69"/>
      <c r="Q1" s="69"/>
      <c r="R1" s="69"/>
      <c r="S1" s="69"/>
      <c r="T1" s="69"/>
      <c r="U1" s="69"/>
    </row>
    <row r="2" spans="1:21" x14ac:dyDescent="0.25">
      <c r="A2" s="69"/>
      <c r="B2" s="69"/>
      <c r="C2" s="69"/>
      <c r="D2" s="69"/>
      <c r="E2" s="69"/>
      <c r="F2" s="69"/>
      <c r="G2" s="69"/>
      <c r="H2" s="69"/>
      <c r="I2" s="69"/>
      <c r="J2" s="69"/>
      <c r="K2" s="69"/>
      <c r="L2" s="69"/>
      <c r="M2" s="69"/>
      <c r="N2" s="69"/>
      <c r="O2" s="69"/>
      <c r="P2" s="69"/>
      <c r="Q2" s="69"/>
      <c r="R2" s="69"/>
      <c r="S2" s="69"/>
      <c r="T2" s="69"/>
      <c r="U2" s="69"/>
    </row>
    <row r="3" spans="1:21" ht="30" x14ac:dyDescent="0.25">
      <c r="A3" s="69"/>
      <c r="B3" s="90"/>
      <c r="C3" s="22" t="s">
        <v>55</v>
      </c>
      <c r="D3" s="22" t="s">
        <v>56</v>
      </c>
      <c r="E3" s="69"/>
      <c r="F3" s="69"/>
      <c r="G3" s="69"/>
      <c r="H3" s="69"/>
      <c r="I3" s="69"/>
      <c r="J3" s="69"/>
      <c r="K3" s="69"/>
      <c r="L3" s="69"/>
      <c r="M3" s="69"/>
      <c r="N3" s="69"/>
      <c r="O3" s="69"/>
      <c r="P3" s="69"/>
      <c r="Q3" s="69"/>
      <c r="R3" s="69"/>
      <c r="S3" s="69"/>
      <c r="T3" s="69"/>
      <c r="U3" s="69"/>
    </row>
    <row r="4" spans="1:21" ht="33.75" x14ac:dyDescent="0.25">
      <c r="A4" s="89" t="s">
        <v>82</v>
      </c>
      <c r="B4" s="25" t="s">
        <v>100</v>
      </c>
      <c r="C4" s="30" t="s">
        <v>154</v>
      </c>
      <c r="D4" s="23" t="s">
        <v>96</v>
      </c>
      <c r="E4" s="69"/>
      <c r="F4" s="69"/>
      <c r="G4" s="69"/>
      <c r="H4" s="69"/>
      <c r="I4" s="69"/>
      <c r="J4" s="69"/>
      <c r="K4" s="69"/>
      <c r="L4" s="69"/>
      <c r="M4" s="69"/>
      <c r="N4" s="69"/>
      <c r="O4" s="69"/>
      <c r="P4" s="69"/>
      <c r="Q4" s="69"/>
      <c r="R4" s="69"/>
      <c r="S4" s="69"/>
      <c r="T4" s="69"/>
      <c r="U4" s="69"/>
    </row>
    <row r="5" spans="1:21" ht="67.5" x14ac:dyDescent="0.25">
      <c r="A5" s="89" t="s">
        <v>83</v>
      </c>
      <c r="B5" s="26" t="s">
        <v>58</v>
      </c>
      <c r="C5" s="31" t="s">
        <v>92</v>
      </c>
      <c r="D5" s="24" t="s">
        <v>97</v>
      </c>
      <c r="E5" s="69"/>
      <c r="F5" s="69"/>
      <c r="G5" s="69"/>
      <c r="H5" s="69"/>
      <c r="I5" s="69"/>
      <c r="J5" s="69"/>
      <c r="K5" s="69"/>
      <c r="L5" s="69"/>
      <c r="M5" s="69"/>
      <c r="N5" s="69"/>
      <c r="O5" s="69"/>
      <c r="P5" s="69"/>
      <c r="Q5" s="69"/>
      <c r="R5" s="69"/>
      <c r="S5" s="69"/>
      <c r="T5" s="69"/>
      <c r="U5" s="69"/>
    </row>
    <row r="6" spans="1:21" ht="67.5" x14ac:dyDescent="0.25">
      <c r="A6" s="89" t="s">
        <v>80</v>
      </c>
      <c r="B6" s="27" t="s">
        <v>59</v>
      </c>
      <c r="C6" s="31" t="s">
        <v>93</v>
      </c>
      <c r="D6" s="24" t="s">
        <v>99</v>
      </c>
      <c r="E6" s="69"/>
      <c r="F6" s="69"/>
      <c r="G6" s="69"/>
      <c r="H6" s="69"/>
      <c r="I6" s="69"/>
      <c r="J6" s="69"/>
      <c r="K6" s="69"/>
      <c r="L6" s="69"/>
      <c r="M6" s="69"/>
      <c r="N6" s="69"/>
      <c r="O6" s="69"/>
      <c r="P6" s="69"/>
      <c r="Q6" s="69"/>
      <c r="R6" s="69"/>
      <c r="S6" s="69"/>
      <c r="T6" s="69"/>
      <c r="U6" s="69"/>
    </row>
    <row r="7" spans="1:21" ht="101.25" x14ac:dyDescent="0.25">
      <c r="A7" s="89" t="s">
        <v>7</v>
      </c>
      <c r="B7" s="28" t="s">
        <v>60</v>
      </c>
      <c r="C7" s="31" t="s">
        <v>94</v>
      </c>
      <c r="D7" s="24" t="s">
        <v>203</v>
      </c>
      <c r="E7" s="69"/>
      <c r="F7" s="69"/>
      <c r="G7" s="69"/>
      <c r="H7" s="69"/>
      <c r="I7" s="69"/>
      <c r="J7" s="69"/>
      <c r="K7" s="69"/>
      <c r="L7" s="69"/>
      <c r="M7" s="69"/>
      <c r="N7" s="69"/>
      <c r="O7" s="69"/>
      <c r="P7" s="69"/>
      <c r="Q7" s="69"/>
      <c r="R7" s="69"/>
      <c r="S7" s="69"/>
      <c r="T7" s="69"/>
      <c r="U7" s="69"/>
    </row>
    <row r="8" spans="1:21" ht="67.5" x14ac:dyDescent="0.25">
      <c r="A8" s="89" t="s">
        <v>84</v>
      </c>
      <c r="B8" s="29" t="s">
        <v>61</v>
      </c>
      <c r="C8" s="31" t="s">
        <v>95</v>
      </c>
      <c r="D8" s="24" t="s">
        <v>117</v>
      </c>
      <c r="E8" s="69"/>
      <c r="F8" s="69"/>
      <c r="G8" s="69"/>
      <c r="H8" s="69"/>
      <c r="I8" s="69"/>
      <c r="J8" s="69"/>
      <c r="K8" s="69"/>
      <c r="L8" s="69"/>
      <c r="M8" s="69"/>
      <c r="N8" s="69"/>
      <c r="O8" s="69"/>
      <c r="P8" s="69"/>
      <c r="Q8" s="69"/>
      <c r="R8" s="69"/>
      <c r="S8" s="69"/>
      <c r="T8" s="69"/>
      <c r="U8" s="69"/>
    </row>
    <row r="9" spans="1:21" ht="20.25" x14ac:dyDescent="0.25">
      <c r="A9" s="89"/>
      <c r="B9" s="89"/>
      <c r="C9" s="91"/>
      <c r="D9" s="91"/>
      <c r="E9" s="69"/>
      <c r="F9" s="69"/>
      <c r="G9" s="69"/>
      <c r="H9" s="69"/>
      <c r="I9" s="69"/>
      <c r="J9" s="69"/>
      <c r="K9" s="69"/>
      <c r="L9" s="69"/>
      <c r="M9" s="69"/>
      <c r="N9" s="69"/>
      <c r="O9" s="69"/>
      <c r="P9" s="69"/>
      <c r="Q9" s="69"/>
      <c r="R9" s="69"/>
      <c r="S9" s="69"/>
      <c r="T9" s="69"/>
      <c r="U9" s="69"/>
    </row>
    <row r="10" spans="1:21" ht="16.5" x14ac:dyDescent="0.25">
      <c r="A10" s="89"/>
      <c r="B10" s="92"/>
      <c r="C10" s="92"/>
      <c r="D10" s="92"/>
      <c r="E10" s="69"/>
      <c r="F10" s="69"/>
      <c r="G10" s="69"/>
      <c r="H10" s="69"/>
      <c r="I10" s="69"/>
      <c r="J10" s="69"/>
      <c r="K10" s="69"/>
      <c r="L10" s="69"/>
      <c r="M10" s="69"/>
      <c r="N10" s="69"/>
      <c r="O10" s="69"/>
      <c r="P10" s="69"/>
      <c r="Q10" s="69"/>
      <c r="R10" s="69"/>
      <c r="S10" s="69"/>
      <c r="T10" s="69"/>
      <c r="U10" s="69"/>
    </row>
    <row r="11" spans="1:21" x14ac:dyDescent="0.25">
      <c r="A11" s="89"/>
      <c r="B11" s="89" t="s">
        <v>90</v>
      </c>
      <c r="C11" s="89" t="s">
        <v>142</v>
      </c>
      <c r="D11" s="89" t="s">
        <v>149</v>
      </c>
      <c r="E11" s="69"/>
      <c r="F11" s="69"/>
      <c r="G11" s="69"/>
      <c r="H11" s="69"/>
      <c r="I11" s="69"/>
      <c r="J11" s="69"/>
      <c r="K11" s="69"/>
      <c r="L11" s="69"/>
      <c r="M11" s="69"/>
      <c r="N11" s="69"/>
      <c r="O11" s="69"/>
      <c r="P11" s="69"/>
      <c r="Q11" s="69"/>
      <c r="R11" s="69"/>
      <c r="S11" s="69"/>
      <c r="T11" s="69"/>
      <c r="U11" s="69"/>
    </row>
    <row r="12" spans="1:21" x14ac:dyDescent="0.25">
      <c r="A12" s="89"/>
      <c r="B12" s="89" t="s">
        <v>88</v>
      </c>
      <c r="C12" s="89" t="s">
        <v>146</v>
      </c>
      <c r="D12" s="89" t="s">
        <v>150</v>
      </c>
      <c r="E12" s="69"/>
      <c r="F12" s="69"/>
      <c r="G12" s="69"/>
      <c r="H12" s="69"/>
      <c r="I12" s="69"/>
      <c r="J12" s="69"/>
      <c r="K12" s="69"/>
      <c r="L12" s="69"/>
      <c r="M12" s="69"/>
      <c r="N12" s="69"/>
      <c r="O12" s="69"/>
      <c r="P12" s="69"/>
      <c r="Q12" s="69"/>
      <c r="R12" s="69"/>
      <c r="S12" s="69"/>
      <c r="T12" s="69"/>
      <c r="U12" s="69"/>
    </row>
    <row r="13" spans="1:21" x14ac:dyDescent="0.25">
      <c r="A13" s="89"/>
      <c r="B13" s="89"/>
      <c r="C13" s="89" t="s">
        <v>145</v>
      </c>
      <c r="D13" s="89" t="s">
        <v>151</v>
      </c>
      <c r="E13" s="69"/>
      <c r="F13" s="69"/>
      <c r="G13" s="69"/>
      <c r="H13" s="69"/>
      <c r="I13" s="69"/>
      <c r="J13" s="69"/>
      <c r="K13" s="69"/>
      <c r="L13" s="69"/>
      <c r="M13" s="69"/>
      <c r="N13" s="69"/>
      <c r="O13" s="69"/>
      <c r="P13" s="69"/>
      <c r="Q13" s="69"/>
      <c r="R13" s="69"/>
      <c r="S13" s="69"/>
      <c r="T13" s="69"/>
      <c r="U13" s="69"/>
    </row>
    <row r="14" spans="1:21" x14ac:dyDescent="0.25">
      <c r="A14" s="89"/>
      <c r="B14" s="89"/>
      <c r="C14" s="89" t="s">
        <v>147</v>
      </c>
      <c r="D14" s="89" t="s">
        <v>152</v>
      </c>
      <c r="E14" s="69"/>
      <c r="F14" s="69"/>
      <c r="G14" s="69"/>
      <c r="H14" s="69"/>
      <c r="I14" s="69"/>
      <c r="J14" s="69"/>
      <c r="K14" s="69"/>
      <c r="L14" s="69"/>
      <c r="M14" s="69"/>
      <c r="N14" s="69"/>
      <c r="O14" s="69"/>
      <c r="P14" s="69"/>
      <c r="Q14" s="69"/>
      <c r="R14" s="69"/>
      <c r="S14" s="69"/>
      <c r="T14" s="69"/>
      <c r="U14" s="69"/>
    </row>
    <row r="15" spans="1:21" x14ac:dyDescent="0.25">
      <c r="A15" s="89"/>
      <c r="B15" s="89"/>
      <c r="C15" s="89" t="s">
        <v>148</v>
      </c>
      <c r="D15" s="89" t="s">
        <v>153</v>
      </c>
      <c r="E15" s="69"/>
      <c r="F15" s="69"/>
      <c r="G15" s="69"/>
      <c r="H15" s="69"/>
      <c r="I15" s="69"/>
      <c r="J15" s="69"/>
      <c r="K15" s="69"/>
      <c r="L15" s="69"/>
      <c r="M15" s="69"/>
      <c r="N15" s="69"/>
      <c r="O15" s="69"/>
      <c r="P15" s="69"/>
      <c r="Q15" s="69"/>
      <c r="R15" s="69"/>
      <c r="S15" s="69"/>
      <c r="T15" s="69"/>
      <c r="U15" s="69"/>
    </row>
    <row r="16" spans="1:21" x14ac:dyDescent="0.25">
      <c r="A16" s="89"/>
      <c r="B16" s="89"/>
      <c r="C16" s="89"/>
      <c r="D16" s="89"/>
      <c r="E16" s="69"/>
      <c r="F16" s="69"/>
      <c r="G16" s="69"/>
      <c r="H16" s="69"/>
      <c r="I16" s="69"/>
      <c r="J16" s="69"/>
      <c r="K16" s="69"/>
      <c r="L16" s="69"/>
      <c r="M16" s="69"/>
      <c r="N16" s="69"/>
      <c r="O16" s="69"/>
    </row>
    <row r="17" spans="1:15" x14ac:dyDescent="0.25">
      <c r="A17" s="89"/>
      <c r="B17" s="89"/>
      <c r="C17" s="89"/>
      <c r="D17" s="89"/>
      <c r="E17" s="69"/>
      <c r="F17" s="69"/>
      <c r="G17" s="69"/>
      <c r="H17" s="69"/>
      <c r="I17" s="69"/>
      <c r="J17" s="69"/>
      <c r="K17" s="69"/>
      <c r="L17" s="69"/>
      <c r="M17" s="69"/>
      <c r="N17" s="69"/>
      <c r="O17" s="69"/>
    </row>
    <row r="18" spans="1:15" x14ac:dyDescent="0.25">
      <c r="A18" s="89"/>
      <c r="B18" s="93"/>
      <c r="C18" s="93"/>
      <c r="D18" s="93"/>
      <c r="E18" s="69"/>
      <c r="F18" s="69"/>
      <c r="G18" s="69"/>
      <c r="H18" s="69"/>
      <c r="I18" s="69"/>
      <c r="J18" s="69"/>
      <c r="K18" s="69"/>
      <c r="L18" s="69"/>
      <c r="M18" s="69"/>
      <c r="N18" s="69"/>
      <c r="O18" s="69"/>
    </row>
    <row r="19" spans="1:15" x14ac:dyDescent="0.25">
      <c r="A19" s="89"/>
      <c r="B19" s="93"/>
      <c r="C19" s="93"/>
      <c r="D19" s="93"/>
      <c r="E19" s="69"/>
      <c r="F19" s="69"/>
      <c r="G19" s="69"/>
      <c r="H19" s="69"/>
      <c r="I19" s="69"/>
      <c r="J19" s="69"/>
      <c r="K19" s="69"/>
      <c r="L19" s="69"/>
      <c r="M19" s="69"/>
      <c r="N19" s="69"/>
      <c r="O19" s="69"/>
    </row>
    <row r="20" spans="1:15" x14ac:dyDescent="0.25">
      <c r="A20" s="89"/>
      <c r="B20" s="93"/>
      <c r="C20" s="93"/>
      <c r="D20" s="93"/>
      <c r="E20" s="69"/>
      <c r="F20" s="69"/>
      <c r="G20" s="69"/>
      <c r="H20" s="69"/>
      <c r="I20" s="69"/>
      <c r="J20" s="69"/>
      <c r="K20" s="69"/>
      <c r="L20" s="69"/>
      <c r="M20" s="69"/>
      <c r="N20" s="69"/>
      <c r="O20" s="69"/>
    </row>
    <row r="21" spans="1:15" x14ac:dyDescent="0.25">
      <c r="A21" s="89"/>
      <c r="B21" s="93"/>
      <c r="C21" s="93"/>
      <c r="D21" s="93"/>
      <c r="E21" s="69"/>
      <c r="F21" s="69"/>
      <c r="G21" s="69"/>
      <c r="H21" s="69"/>
      <c r="I21" s="69"/>
      <c r="J21" s="69"/>
      <c r="K21" s="69"/>
      <c r="L21" s="69"/>
      <c r="M21" s="69"/>
      <c r="N21" s="69"/>
      <c r="O21" s="69"/>
    </row>
    <row r="22" spans="1:15" ht="20.25" x14ac:dyDescent="0.25">
      <c r="A22" s="89"/>
      <c r="B22" s="89"/>
      <c r="C22" s="91"/>
      <c r="D22" s="91"/>
      <c r="E22" s="69"/>
      <c r="F22" s="69"/>
      <c r="G22" s="69"/>
      <c r="H22" s="69"/>
      <c r="I22" s="69"/>
      <c r="J22" s="69"/>
      <c r="K22" s="69"/>
      <c r="L22" s="69"/>
      <c r="M22" s="69"/>
      <c r="N22" s="69"/>
      <c r="O22" s="69"/>
    </row>
    <row r="23" spans="1:15" ht="20.25" x14ac:dyDescent="0.25">
      <c r="A23" s="89"/>
      <c r="B23" s="89"/>
      <c r="C23" s="91"/>
      <c r="D23" s="91"/>
      <c r="E23" s="69"/>
      <c r="F23" s="69"/>
      <c r="G23" s="69"/>
      <c r="H23" s="69"/>
      <c r="I23" s="69"/>
      <c r="J23" s="69"/>
      <c r="K23" s="69"/>
      <c r="L23" s="69"/>
      <c r="M23" s="69"/>
      <c r="N23" s="69"/>
      <c r="O23" s="69"/>
    </row>
    <row r="24" spans="1:15" ht="20.25" x14ac:dyDescent="0.25">
      <c r="A24" s="89"/>
      <c r="B24" s="89"/>
      <c r="C24" s="91"/>
      <c r="D24" s="91"/>
      <c r="E24" s="69"/>
      <c r="F24" s="69"/>
      <c r="G24" s="69"/>
      <c r="H24" s="69"/>
      <c r="I24" s="69"/>
      <c r="J24" s="69"/>
      <c r="K24" s="69"/>
      <c r="L24" s="69"/>
      <c r="M24" s="69"/>
      <c r="N24" s="69"/>
      <c r="O24" s="69"/>
    </row>
    <row r="25" spans="1:15" ht="20.25" x14ac:dyDescent="0.25">
      <c r="A25" s="89"/>
      <c r="B25" s="89"/>
      <c r="C25" s="91"/>
      <c r="D25" s="91"/>
      <c r="E25" s="69"/>
      <c r="F25" s="69"/>
      <c r="G25" s="69"/>
      <c r="H25" s="69"/>
      <c r="I25" s="69"/>
      <c r="J25" s="69"/>
      <c r="K25" s="69"/>
      <c r="L25" s="69"/>
      <c r="M25" s="69"/>
      <c r="N25" s="69"/>
      <c r="O25" s="69"/>
    </row>
    <row r="26" spans="1:15" ht="20.25" x14ac:dyDescent="0.25">
      <c r="A26" s="89"/>
      <c r="B26" s="89"/>
      <c r="C26" s="91"/>
      <c r="D26" s="91"/>
      <c r="E26" s="69"/>
      <c r="F26" s="69"/>
      <c r="G26" s="69"/>
      <c r="H26" s="69"/>
      <c r="I26" s="69"/>
      <c r="J26" s="69"/>
      <c r="K26" s="69"/>
      <c r="L26" s="69"/>
      <c r="M26" s="69"/>
      <c r="N26" s="69"/>
      <c r="O26" s="69"/>
    </row>
    <row r="27" spans="1:15" ht="20.25" x14ac:dyDescent="0.25">
      <c r="A27" s="89"/>
      <c r="B27" s="89"/>
      <c r="C27" s="91"/>
      <c r="D27" s="91"/>
      <c r="E27" s="69"/>
      <c r="F27" s="69"/>
      <c r="G27" s="69"/>
      <c r="H27" s="69"/>
      <c r="I27" s="69"/>
      <c r="J27" s="69"/>
      <c r="K27" s="69"/>
      <c r="L27" s="69"/>
      <c r="M27" s="69"/>
      <c r="N27" s="69"/>
      <c r="O27" s="69"/>
    </row>
    <row r="28" spans="1:15" ht="20.25" x14ac:dyDescent="0.25">
      <c r="A28" s="89"/>
      <c r="B28" s="89"/>
      <c r="C28" s="91"/>
      <c r="D28" s="91"/>
      <c r="E28" s="69"/>
      <c r="F28" s="69"/>
      <c r="G28" s="69"/>
      <c r="H28" s="69"/>
      <c r="I28" s="69"/>
      <c r="J28" s="69"/>
      <c r="K28" s="69"/>
      <c r="L28" s="69"/>
      <c r="M28" s="69"/>
      <c r="N28" s="69"/>
      <c r="O28" s="69"/>
    </row>
    <row r="29" spans="1:15" ht="20.25" x14ac:dyDescent="0.25">
      <c r="A29" s="89"/>
      <c r="B29" s="89"/>
      <c r="C29" s="91"/>
      <c r="D29" s="91"/>
      <c r="E29" s="69"/>
      <c r="F29" s="69"/>
      <c r="G29" s="69"/>
      <c r="H29" s="69"/>
      <c r="I29" s="69"/>
      <c r="J29" s="69"/>
      <c r="K29" s="69"/>
      <c r="L29" s="69"/>
      <c r="M29" s="69"/>
      <c r="N29" s="69"/>
      <c r="O29" s="69"/>
    </row>
    <row r="30" spans="1:15" ht="20.25" x14ac:dyDescent="0.25">
      <c r="A30" s="89"/>
      <c r="B30" s="89"/>
      <c r="C30" s="91"/>
      <c r="D30" s="91"/>
      <c r="E30" s="69"/>
      <c r="F30" s="69"/>
      <c r="G30" s="69"/>
      <c r="H30" s="69"/>
      <c r="I30" s="69"/>
      <c r="J30" s="69"/>
      <c r="K30" s="69"/>
      <c r="L30" s="69"/>
      <c r="M30" s="69"/>
      <c r="N30" s="69"/>
      <c r="O30" s="69"/>
    </row>
    <row r="31" spans="1:15" ht="20.25" x14ac:dyDescent="0.25">
      <c r="A31" s="89"/>
      <c r="B31" s="89"/>
      <c r="C31" s="91"/>
      <c r="D31" s="91"/>
      <c r="E31" s="69"/>
      <c r="F31" s="69"/>
      <c r="G31" s="69"/>
      <c r="H31" s="69"/>
      <c r="I31" s="69"/>
      <c r="J31" s="69"/>
      <c r="K31" s="69"/>
      <c r="L31" s="69"/>
      <c r="M31" s="69"/>
      <c r="N31" s="69"/>
      <c r="O31" s="69"/>
    </row>
    <row r="32" spans="1:15" ht="20.25" x14ac:dyDescent="0.25">
      <c r="A32" s="89"/>
      <c r="B32" s="89"/>
      <c r="C32" s="91"/>
      <c r="D32" s="91"/>
      <c r="E32" s="69"/>
      <c r="F32" s="69"/>
      <c r="G32" s="69"/>
      <c r="H32" s="69"/>
      <c r="I32" s="69"/>
      <c r="J32" s="69"/>
      <c r="K32" s="69"/>
      <c r="L32" s="69"/>
      <c r="M32" s="69"/>
      <c r="N32" s="69"/>
      <c r="O32" s="69"/>
    </row>
    <row r="33" spans="1:15" ht="20.25" x14ac:dyDescent="0.25">
      <c r="A33" s="89"/>
      <c r="B33" s="89"/>
      <c r="C33" s="91"/>
      <c r="D33" s="91"/>
      <c r="E33" s="69"/>
      <c r="F33" s="69"/>
      <c r="G33" s="69"/>
      <c r="H33" s="69"/>
      <c r="I33" s="69"/>
      <c r="J33" s="69"/>
      <c r="K33" s="69"/>
      <c r="L33" s="69"/>
      <c r="M33" s="69"/>
      <c r="N33" s="69"/>
      <c r="O33" s="69"/>
    </row>
    <row r="34" spans="1:15" ht="20.25" x14ac:dyDescent="0.25">
      <c r="A34" s="89"/>
      <c r="B34" s="89"/>
      <c r="C34" s="91"/>
      <c r="D34" s="91"/>
      <c r="E34" s="69"/>
      <c r="F34" s="69"/>
      <c r="G34" s="69"/>
      <c r="H34" s="69"/>
      <c r="I34" s="69"/>
      <c r="J34" s="69"/>
      <c r="K34" s="69"/>
      <c r="L34" s="69"/>
      <c r="M34" s="69"/>
      <c r="N34" s="69"/>
      <c r="O34" s="69"/>
    </row>
    <row r="35" spans="1:15" ht="20.25" x14ac:dyDescent="0.25">
      <c r="A35" s="89"/>
      <c r="B35" s="89"/>
      <c r="C35" s="91"/>
      <c r="D35" s="91"/>
      <c r="E35" s="69"/>
      <c r="F35" s="69"/>
      <c r="G35" s="69"/>
      <c r="H35" s="69"/>
      <c r="I35" s="69"/>
      <c r="J35" s="69"/>
      <c r="K35" s="69"/>
      <c r="L35" s="69"/>
      <c r="M35" s="69"/>
      <c r="N35" s="69"/>
      <c r="O35" s="69"/>
    </row>
    <row r="36" spans="1:15" ht="20.25" x14ac:dyDescent="0.25">
      <c r="A36" s="89"/>
      <c r="B36" s="89"/>
      <c r="C36" s="91"/>
      <c r="D36" s="91"/>
      <c r="E36" s="69"/>
      <c r="F36" s="69"/>
      <c r="G36" s="69"/>
      <c r="H36" s="69"/>
      <c r="I36" s="69"/>
      <c r="J36" s="69"/>
      <c r="K36" s="69"/>
      <c r="L36" s="69"/>
      <c r="M36" s="69"/>
      <c r="N36" s="69"/>
      <c r="O36" s="69"/>
    </row>
    <row r="37" spans="1:15" ht="20.25" x14ac:dyDescent="0.25">
      <c r="A37" s="89"/>
      <c r="B37" s="89"/>
      <c r="C37" s="91"/>
      <c r="D37" s="91"/>
      <c r="E37" s="69"/>
      <c r="F37" s="69"/>
      <c r="G37" s="69"/>
      <c r="H37" s="69"/>
      <c r="I37" s="69"/>
      <c r="J37" s="69"/>
      <c r="K37" s="69"/>
      <c r="L37" s="69"/>
      <c r="M37" s="69"/>
      <c r="N37" s="69"/>
      <c r="O37" s="69"/>
    </row>
    <row r="38" spans="1:15" ht="20.25" x14ac:dyDescent="0.25">
      <c r="A38" s="89"/>
      <c r="B38" s="89"/>
      <c r="C38" s="91"/>
      <c r="D38" s="91"/>
      <c r="E38" s="69"/>
      <c r="F38" s="69"/>
      <c r="G38" s="69"/>
      <c r="H38" s="69"/>
      <c r="I38" s="69"/>
      <c r="J38" s="69"/>
      <c r="K38" s="69"/>
      <c r="L38" s="69"/>
      <c r="M38" s="69"/>
      <c r="N38" s="69"/>
      <c r="O38" s="69"/>
    </row>
    <row r="39" spans="1:15" ht="20.25" x14ac:dyDescent="0.25">
      <c r="A39" s="89"/>
      <c r="B39" s="89"/>
      <c r="C39" s="91"/>
      <c r="D39" s="91"/>
      <c r="E39" s="69"/>
      <c r="F39" s="69"/>
      <c r="G39" s="69"/>
      <c r="H39" s="69"/>
      <c r="I39" s="69"/>
      <c r="J39" s="69"/>
      <c r="K39" s="69"/>
      <c r="L39" s="69"/>
      <c r="M39" s="69"/>
      <c r="N39" s="69"/>
      <c r="O39" s="69"/>
    </row>
    <row r="40" spans="1:15" ht="20.25" x14ac:dyDescent="0.25">
      <c r="A40" s="89"/>
      <c r="B40" s="89"/>
      <c r="C40" s="91"/>
      <c r="D40" s="91"/>
      <c r="E40" s="69"/>
      <c r="F40" s="69"/>
      <c r="G40" s="69"/>
      <c r="H40" s="69"/>
      <c r="I40" s="69"/>
      <c r="J40" s="69"/>
      <c r="K40" s="69"/>
      <c r="L40" s="69"/>
      <c r="M40" s="69"/>
      <c r="N40" s="69"/>
      <c r="O40" s="69"/>
    </row>
    <row r="41" spans="1:15" ht="20.25" x14ac:dyDescent="0.25">
      <c r="A41" s="89"/>
      <c r="B41" s="89"/>
      <c r="C41" s="91"/>
      <c r="D41" s="91"/>
      <c r="E41" s="69"/>
      <c r="F41" s="69"/>
      <c r="G41" s="69"/>
      <c r="H41" s="69"/>
      <c r="I41" s="69"/>
      <c r="J41" s="69"/>
      <c r="K41" s="69"/>
      <c r="L41" s="69"/>
      <c r="M41" s="69"/>
      <c r="N41" s="69"/>
      <c r="O41" s="69"/>
    </row>
    <row r="42" spans="1:15" ht="20.25" x14ac:dyDescent="0.25">
      <c r="A42" s="89"/>
      <c r="B42" s="89"/>
      <c r="C42" s="91"/>
      <c r="D42" s="91"/>
      <c r="E42" s="69"/>
      <c r="F42" s="69"/>
      <c r="G42" s="69"/>
      <c r="H42" s="69"/>
      <c r="I42" s="69"/>
      <c r="J42" s="69"/>
      <c r="K42" s="69"/>
      <c r="L42" s="69"/>
      <c r="M42" s="69"/>
      <c r="N42" s="69"/>
      <c r="O42" s="69"/>
    </row>
    <row r="43" spans="1:15" ht="20.25" x14ac:dyDescent="0.25">
      <c r="A43" s="89"/>
      <c r="B43" s="89"/>
      <c r="C43" s="91"/>
      <c r="D43" s="91"/>
      <c r="E43" s="69"/>
      <c r="F43" s="69"/>
      <c r="G43" s="69"/>
      <c r="H43" s="69"/>
      <c r="I43" s="69"/>
      <c r="J43" s="69"/>
      <c r="K43" s="69"/>
      <c r="L43" s="69"/>
      <c r="M43" s="69"/>
      <c r="N43" s="69"/>
      <c r="O43" s="69"/>
    </row>
    <row r="44" spans="1:15" ht="20.25" x14ac:dyDescent="0.25">
      <c r="A44" s="89"/>
      <c r="B44" s="89"/>
      <c r="C44" s="91"/>
      <c r="D44" s="91"/>
      <c r="E44" s="69"/>
      <c r="F44" s="69"/>
      <c r="G44" s="69"/>
      <c r="H44" s="69"/>
      <c r="I44" s="69"/>
      <c r="J44" s="69"/>
      <c r="K44" s="69"/>
      <c r="L44" s="69"/>
      <c r="M44" s="69"/>
      <c r="N44" s="69"/>
      <c r="O44" s="69"/>
    </row>
    <row r="45" spans="1:15" ht="20.25" x14ac:dyDescent="0.25">
      <c r="A45" s="89"/>
      <c r="B45" s="89"/>
      <c r="C45" s="91"/>
      <c r="D45" s="91"/>
      <c r="E45" s="69"/>
      <c r="F45" s="69"/>
      <c r="G45" s="69"/>
      <c r="H45" s="69"/>
      <c r="I45" s="69"/>
      <c r="J45" s="69"/>
      <c r="K45" s="69"/>
      <c r="L45" s="69"/>
      <c r="M45" s="69"/>
      <c r="N45" s="69"/>
      <c r="O45" s="69"/>
    </row>
    <row r="46" spans="1:15" ht="20.25" x14ac:dyDescent="0.25">
      <c r="A46" s="89"/>
      <c r="B46" s="89"/>
      <c r="C46" s="91"/>
      <c r="D46" s="91"/>
      <c r="E46" s="69"/>
      <c r="F46" s="69"/>
      <c r="G46" s="69"/>
      <c r="H46" s="69"/>
      <c r="I46" s="69"/>
      <c r="J46" s="69"/>
      <c r="K46" s="69"/>
      <c r="L46" s="69"/>
      <c r="M46" s="69"/>
      <c r="N46" s="69"/>
      <c r="O46" s="69"/>
    </row>
    <row r="47" spans="1:15" ht="20.25" x14ac:dyDescent="0.25">
      <c r="A47" s="89"/>
      <c r="B47" s="89"/>
      <c r="C47" s="91"/>
      <c r="D47" s="91"/>
      <c r="E47" s="69"/>
      <c r="F47" s="69"/>
      <c r="G47" s="69"/>
      <c r="H47" s="69"/>
      <c r="I47" s="69"/>
      <c r="J47" s="69"/>
      <c r="K47" s="69"/>
      <c r="L47" s="69"/>
      <c r="M47" s="69"/>
      <c r="N47" s="69"/>
      <c r="O47" s="69"/>
    </row>
    <row r="48" spans="1:15" ht="20.25" x14ac:dyDescent="0.25">
      <c r="A48" s="89"/>
      <c r="B48" s="89"/>
      <c r="C48" s="91"/>
      <c r="D48" s="91"/>
      <c r="E48" s="69"/>
      <c r="F48" s="69"/>
      <c r="G48" s="69"/>
      <c r="H48" s="69"/>
      <c r="I48" s="69"/>
      <c r="J48" s="69"/>
      <c r="K48" s="69"/>
      <c r="L48" s="69"/>
      <c r="M48" s="69"/>
      <c r="N48" s="69"/>
      <c r="O48" s="69"/>
    </row>
    <row r="49" spans="1:15" ht="20.25" x14ac:dyDescent="0.25">
      <c r="A49" s="89"/>
      <c r="B49" s="89"/>
      <c r="C49" s="91"/>
      <c r="D49" s="91"/>
      <c r="E49" s="69"/>
      <c r="F49" s="69"/>
      <c r="G49" s="69"/>
      <c r="H49" s="69"/>
      <c r="I49" s="69"/>
      <c r="J49" s="69"/>
      <c r="K49" s="69"/>
      <c r="L49" s="69"/>
      <c r="M49" s="69"/>
      <c r="N49" s="69"/>
      <c r="O49" s="69"/>
    </row>
    <row r="50" spans="1:15" ht="20.25" x14ac:dyDescent="0.25">
      <c r="A50" s="89"/>
      <c r="B50" s="89"/>
      <c r="C50" s="91"/>
      <c r="D50" s="91"/>
      <c r="E50" s="69"/>
      <c r="F50" s="69"/>
      <c r="G50" s="69"/>
      <c r="H50" s="69"/>
      <c r="I50" s="69"/>
      <c r="J50" s="69"/>
      <c r="K50" s="69"/>
      <c r="L50" s="69"/>
      <c r="M50" s="69"/>
      <c r="N50" s="69"/>
      <c r="O50" s="69"/>
    </row>
    <row r="51" spans="1:15" ht="20.25" x14ac:dyDescent="0.25">
      <c r="A51" s="89"/>
      <c r="B51" s="89"/>
      <c r="C51" s="91"/>
      <c r="D51" s="91"/>
      <c r="E51" s="69"/>
      <c r="F51" s="69"/>
      <c r="G51" s="69"/>
      <c r="H51" s="69"/>
      <c r="I51" s="69"/>
      <c r="J51" s="69"/>
      <c r="K51" s="69"/>
      <c r="L51" s="69"/>
      <c r="M51" s="69"/>
      <c r="N51" s="69"/>
      <c r="O51" s="69"/>
    </row>
    <row r="52" spans="1:15" ht="20.25" x14ac:dyDescent="0.25">
      <c r="A52" s="89"/>
      <c r="B52" s="15"/>
      <c r="C52" s="20"/>
      <c r="D52" s="20"/>
    </row>
    <row r="53" spans="1:15" ht="20.25" x14ac:dyDescent="0.25">
      <c r="A53" s="89"/>
      <c r="B53" s="15"/>
      <c r="C53" s="20"/>
      <c r="D53" s="20"/>
    </row>
    <row r="54" spans="1:15" ht="20.25" x14ac:dyDescent="0.25">
      <c r="A54" s="89"/>
      <c r="B54" s="15"/>
      <c r="C54" s="20"/>
      <c r="D54" s="20"/>
    </row>
    <row r="55" spans="1:15" ht="20.25" x14ac:dyDescent="0.25">
      <c r="A55" s="89"/>
      <c r="B55" s="15"/>
      <c r="C55" s="20"/>
      <c r="D55" s="20"/>
    </row>
    <row r="56" spans="1:15" ht="20.25" x14ac:dyDescent="0.25">
      <c r="A56" s="89"/>
      <c r="B56" s="15"/>
      <c r="C56" s="20"/>
      <c r="D56" s="20"/>
    </row>
    <row r="57" spans="1:15" ht="20.25" x14ac:dyDescent="0.25">
      <c r="A57" s="89"/>
      <c r="B57" s="15"/>
      <c r="C57" s="20"/>
      <c r="D57" s="20"/>
    </row>
    <row r="58" spans="1:15" ht="20.25" x14ac:dyDescent="0.25">
      <c r="A58" s="89"/>
      <c r="B58" s="15"/>
      <c r="C58" s="20"/>
      <c r="D58" s="20"/>
    </row>
    <row r="59" spans="1:15" ht="20.25" x14ac:dyDescent="0.25">
      <c r="A59" s="89"/>
      <c r="B59" s="15"/>
      <c r="C59" s="20"/>
      <c r="D59" s="20"/>
    </row>
    <row r="60" spans="1:15" ht="20.25" x14ac:dyDescent="0.25">
      <c r="A60" s="89"/>
      <c r="B60" s="15"/>
      <c r="C60" s="20"/>
      <c r="D60" s="20"/>
    </row>
    <row r="61" spans="1:15" ht="20.25" x14ac:dyDescent="0.25">
      <c r="A61" s="89"/>
      <c r="B61" s="15"/>
      <c r="C61" s="20"/>
      <c r="D61" s="20"/>
    </row>
    <row r="62" spans="1:15" ht="20.25" x14ac:dyDescent="0.25">
      <c r="A62" s="89"/>
      <c r="B62" s="15"/>
      <c r="C62" s="20"/>
      <c r="D62" s="20"/>
    </row>
    <row r="63" spans="1:15" ht="20.25" x14ac:dyDescent="0.25">
      <c r="A63" s="89"/>
      <c r="B63" s="15"/>
      <c r="C63" s="20"/>
      <c r="D63" s="20"/>
    </row>
    <row r="64" spans="1:15" ht="20.25" x14ac:dyDescent="0.25">
      <c r="A64" s="89"/>
      <c r="B64" s="15"/>
      <c r="C64" s="20"/>
      <c r="D64" s="20"/>
    </row>
    <row r="65" spans="1:4" ht="20.25" x14ac:dyDescent="0.25">
      <c r="A65" s="89"/>
      <c r="B65" s="15"/>
      <c r="C65" s="20"/>
      <c r="D65" s="20"/>
    </row>
    <row r="66" spans="1:4" ht="20.25" x14ac:dyDescent="0.25">
      <c r="A66" s="89"/>
      <c r="B66" s="15"/>
      <c r="C66" s="20"/>
      <c r="D66" s="20"/>
    </row>
    <row r="67" spans="1:4" ht="20.25" x14ac:dyDescent="0.25">
      <c r="A67" s="89"/>
      <c r="B67" s="15"/>
      <c r="C67" s="20"/>
      <c r="D67" s="20"/>
    </row>
    <row r="68" spans="1:4" ht="20.25" x14ac:dyDescent="0.25">
      <c r="A68" s="89"/>
      <c r="B68" s="15"/>
      <c r="C68" s="20"/>
      <c r="D68" s="20"/>
    </row>
    <row r="69" spans="1:4" ht="20.25" x14ac:dyDescent="0.25">
      <c r="A69" s="89"/>
      <c r="B69" s="15"/>
      <c r="C69" s="20"/>
      <c r="D69" s="20"/>
    </row>
    <row r="70" spans="1:4" ht="20.25" x14ac:dyDescent="0.25">
      <c r="A70" s="89"/>
      <c r="B70" s="15"/>
      <c r="C70" s="20"/>
      <c r="D70" s="20"/>
    </row>
    <row r="71" spans="1:4" ht="20.25" x14ac:dyDescent="0.25">
      <c r="A71" s="89"/>
      <c r="B71" s="15"/>
      <c r="C71" s="20"/>
      <c r="D71" s="20"/>
    </row>
    <row r="72" spans="1:4" ht="20.25" x14ac:dyDescent="0.25">
      <c r="A72" s="89"/>
      <c r="B72" s="15"/>
      <c r="C72" s="20"/>
      <c r="D72" s="20"/>
    </row>
    <row r="73" spans="1:4" ht="20.25" x14ac:dyDescent="0.25">
      <c r="A73" s="89"/>
      <c r="B73" s="15"/>
      <c r="C73" s="20"/>
      <c r="D73" s="20"/>
    </row>
    <row r="74" spans="1:4" ht="20.25" x14ac:dyDescent="0.25">
      <c r="A74" s="89"/>
      <c r="B74" s="15"/>
      <c r="C74" s="20"/>
      <c r="D74" s="20"/>
    </row>
    <row r="75" spans="1:4" ht="20.25" x14ac:dyDescent="0.25">
      <c r="A75" s="89"/>
      <c r="B75" s="15"/>
      <c r="C75" s="20"/>
      <c r="D75" s="20"/>
    </row>
    <row r="76" spans="1:4" ht="20.25" x14ac:dyDescent="0.25">
      <c r="A76" s="89"/>
      <c r="B76" s="15"/>
      <c r="C76" s="20"/>
      <c r="D76" s="20"/>
    </row>
    <row r="77" spans="1:4" ht="20.25" x14ac:dyDescent="0.25">
      <c r="A77" s="89"/>
      <c r="B77" s="15"/>
      <c r="C77" s="20"/>
      <c r="D77" s="20"/>
    </row>
    <row r="78" spans="1:4" ht="20.25" x14ac:dyDescent="0.25">
      <c r="A78" s="89"/>
      <c r="B78" s="15"/>
      <c r="C78" s="20"/>
      <c r="D78" s="20"/>
    </row>
    <row r="79" spans="1:4" ht="20.25" x14ac:dyDescent="0.25">
      <c r="A79" s="89"/>
      <c r="B79" s="15"/>
      <c r="C79" s="20"/>
      <c r="D79" s="20"/>
    </row>
    <row r="80" spans="1:4" ht="20.25" x14ac:dyDescent="0.25">
      <c r="A80" s="89"/>
      <c r="B80" s="15"/>
      <c r="C80" s="20"/>
      <c r="D80" s="20"/>
    </row>
    <row r="81" spans="1:4" ht="20.25" x14ac:dyDescent="0.25">
      <c r="A81" s="89"/>
      <c r="B81" s="15"/>
      <c r="C81" s="20"/>
      <c r="D81" s="20"/>
    </row>
    <row r="82" spans="1:4" ht="20.25" x14ac:dyDescent="0.25">
      <c r="A82" s="89"/>
      <c r="B82" s="15"/>
      <c r="C82" s="20"/>
      <c r="D82" s="20"/>
    </row>
    <row r="83" spans="1:4" ht="20.25" x14ac:dyDescent="0.25">
      <c r="A83" s="89"/>
      <c r="B83" s="15"/>
      <c r="C83" s="20"/>
      <c r="D83" s="20"/>
    </row>
    <row r="84" spans="1:4" ht="20.25" x14ac:dyDescent="0.25">
      <c r="A84" s="89"/>
      <c r="B84" s="15"/>
      <c r="C84" s="20"/>
      <c r="D84" s="20"/>
    </row>
    <row r="85" spans="1:4" ht="20.25" x14ac:dyDescent="0.25">
      <c r="A85" s="89"/>
      <c r="B85" s="15"/>
      <c r="C85" s="20"/>
      <c r="D85" s="20"/>
    </row>
    <row r="86" spans="1:4" ht="20.25" x14ac:dyDescent="0.25">
      <c r="A86" s="89"/>
      <c r="B86" s="15"/>
      <c r="C86" s="20"/>
      <c r="D86" s="20"/>
    </row>
    <row r="87" spans="1:4" ht="20.25" x14ac:dyDescent="0.25">
      <c r="A87" s="89"/>
      <c r="B87" s="15"/>
      <c r="C87" s="20"/>
      <c r="D87" s="20"/>
    </row>
    <row r="88" spans="1:4" ht="20.25" x14ac:dyDescent="0.25">
      <c r="A88" s="89"/>
      <c r="B88" s="15"/>
      <c r="C88" s="20"/>
      <c r="D88" s="20"/>
    </row>
    <row r="89" spans="1:4" ht="20.25" x14ac:dyDescent="0.25">
      <c r="A89" s="89"/>
      <c r="B89" s="15"/>
      <c r="C89" s="20"/>
      <c r="D89" s="20"/>
    </row>
    <row r="90" spans="1:4" ht="20.25" x14ac:dyDescent="0.25">
      <c r="A90" s="89"/>
      <c r="B90" s="15"/>
      <c r="C90" s="20"/>
      <c r="D90" s="20"/>
    </row>
    <row r="91" spans="1:4" ht="20.25" x14ac:dyDescent="0.25">
      <c r="A91" s="89"/>
      <c r="B91" s="15"/>
      <c r="C91" s="20"/>
      <c r="D91" s="20"/>
    </row>
    <row r="92" spans="1:4" ht="20.25" x14ac:dyDescent="0.25">
      <c r="A92" s="89"/>
      <c r="B92" s="15"/>
      <c r="C92" s="20"/>
      <c r="D92" s="20"/>
    </row>
    <row r="93" spans="1:4" ht="20.25" x14ac:dyDescent="0.25">
      <c r="A93" s="89"/>
      <c r="B93" s="15"/>
      <c r="C93" s="20"/>
      <c r="D93" s="20"/>
    </row>
    <row r="94" spans="1:4" ht="20.25" x14ac:dyDescent="0.25">
      <c r="A94" s="89"/>
      <c r="B94" s="15"/>
      <c r="C94" s="20"/>
      <c r="D94" s="20"/>
    </row>
    <row r="95" spans="1:4" ht="20.25" x14ac:dyDescent="0.25">
      <c r="A95" s="89"/>
      <c r="B95" s="15"/>
      <c r="C95" s="20"/>
      <c r="D95" s="20"/>
    </row>
    <row r="96" spans="1:4" ht="20.25" x14ac:dyDescent="0.25">
      <c r="A96" s="89"/>
      <c r="B96" s="15"/>
      <c r="C96" s="20"/>
      <c r="D96" s="20"/>
    </row>
    <row r="97" spans="1:4" ht="20.25" x14ac:dyDescent="0.25">
      <c r="A97" s="89"/>
      <c r="B97" s="15"/>
      <c r="C97" s="20"/>
      <c r="D97" s="20"/>
    </row>
    <row r="98" spans="1:4" ht="20.25" x14ac:dyDescent="0.25">
      <c r="A98" s="89"/>
      <c r="B98" s="15"/>
      <c r="C98" s="20"/>
      <c r="D98" s="20"/>
    </row>
    <row r="99" spans="1:4" ht="20.25" x14ac:dyDescent="0.25">
      <c r="A99" s="89"/>
      <c r="B99" s="15"/>
      <c r="C99" s="20"/>
      <c r="D99" s="20"/>
    </row>
    <row r="100" spans="1:4" ht="20.25" x14ac:dyDescent="0.25">
      <c r="A100" s="89"/>
      <c r="B100" s="15"/>
      <c r="C100" s="20"/>
      <c r="D100" s="20"/>
    </row>
    <row r="101" spans="1:4" ht="20.25" x14ac:dyDescent="0.25">
      <c r="A101" s="89"/>
      <c r="B101" s="15"/>
      <c r="C101" s="20"/>
      <c r="D101" s="20"/>
    </row>
    <row r="102" spans="1:4" ht="20.25" x14ac:dyDescent="0.25">
      <c r="A102" s="89"/>
      <c r="B102" s="15"/>
      <c r="C102" s="20"/>
      <c r="D102" s="20"/>
    </row>
    <row r="103" spans="1:4" ht="20.25" x14ac:dyDescent="0.25">
      <c r="A103" s="89"/>
      <c r="B103" s="15"/>
      <c r="C103" s="20"/>
      <c r="D103" s="20"/>
    </row>
    <row r="104" spans="1:4" ht="20.25" x14ac:dyDescent="0.25">
      <c r="A104" s="89"/>
      <c r="B104" s="15"/>
      <c r="C104" s="20"/>
      <c r="D104" s="20"/>
    </row>
    <row r="105" spans="1:4" ht="20.25" x14ac:dyDescent="0.25">
      <c r="A105" s="89"/>
      <c r="B105" s="15"/>
      <c r="C105" s="20"/>
      <c r="D105" s="20"/>
    </row>
    <row r="106" spans="1:4" ht="20.25" x14ac:dyDescent="0.25">
      <c r="A106" s="89"/>
      <c r="B106" s="15"/>
      <c r="C106" s="20"/>
      <c r="D106" s="20"/>
    </row>
    <row r="107" spans="1:4" ht="20.25" x14ac:dyDescent="0.25">
      <c r="A107" s="89"/>
      <c r="B107" s="15"/>
      <c r="C107" s="20"/>
      <c r="D107" s="20"/>
    </row>
    <row r="108" spans="1:4" ht="20.25" x14ac:dyDescent="0.25">
      <c r="A108" s="89"/>
      <c r="B108" s="15"/>
      <c r="C108" s="20"/>
      <c r="D108" s="20"/>
    </row>
    <row r="109" spans="1:4" ht="20.25" x14ac:dyDescent="0.25">
      <c r="A109" s="89"/>
      <c r="B109" s="15"/>
      <c r="C109" s="20"/>
      <c r="D109" s="20"/>
    </row>
    <row r="110" spans="1:4" ht="20.25" x14ac:dyDescent="0.25">
      <c r="A110" s="89"/>
      <c r="B110" s="15"/>
      <c r="C110" s="20"/>
      <c r="D110" s="20"/>
    </row>
    <row r="111" spans="1:4" ht="20.25" x14ac:dyDescent="0.25">
      <c r="A111" s="89"/>
      <c r="B111" s="15"/>
      <c r="C111" s="20"/>
      <c r="D111" s="20"/>
    </row>
    <row r="112" spans="1:4" ht="20.25" x14ac:dyDescent="0.25">
      <c r="A112" s="89"/>
      <c r="B112" s="15"/>
      <c r="C112" s="20"/>
      <c r="D112" s="20"/>
    </row>
    <row r="113" spans="1:4" ht="20.25" x14ac:dyDescent="0.25">
      <c r="A113" s="89"/>
      <c r="B113" s="15"/>
      <c r="C113" s="20"/>
      <c r="D113" s="20"/>
    </row>
    <row r="114" spans="1:4" ht="20.25" x14ac:dyDescent="0.25">
      <c r="A114" s="89"/>
      <c r="B114" s="15"/>
      <c r="C114" s="20"/>
      <c r="D114" s="20"/>
    </row>
    <row r="115" spans="1:4" ht="20.25" x14ac:dyDescent="0.25">
      <c r="A115" s="89"/>
      <c r="B115" s="15"/>
      <c r="C115" s="20"/>
      <c r="D115" s="20"/>
    </row>
    <row r="116" spans="1:4" ht="20.25" x14ac:dyDescent="0.25">
      <c r="A116" s="89"/>
      <c r="B116" s="15"/>
      <c r="C116" s="20"/>
      <c r="D116" s="20"/>
    </row>
    <row r="117" spans="1:4" ht="20.25" x14ac:dyDescent="0.25">
      <c r="A117" s="89"/>
      <c r="B117" s="15"/>
      <c r="C117" s="20"/>
      <c r="D117" s="20"/>
    </row>
    <row r="118" spans="1:4" ht="20.25" x14ac:dyDescent="0.25">
      <c r="A118" s="89"/>
      <c r="B118" s="15"/>
      <c r="C118" s="20"/>
      <c r="D118" s="20"/>
    </row>
    <row r="119" spans="1:4" ht="20.25" x14ac:dyDescent="0.25">
      <c r="A119" s="89"/>
      <c r="B119" s="15"/>
      <c r="C119" s="20"/>
      <c r="D119" s="20"/>
    </row>
    <row r="120" spans="1:4" ht="20.25" x14ac:dyDescent="0.25">
      <c r="A120" s="89"/>
      <c r="B120" s="15"/>
      <c r="C120" s="20"/>
      <c r="D120" s="20"/>
    </row>
    <row r="121" spans="1:4" ht="20.25" x14ac:dyDescent="0.25">
      <c r="A121" s="89"/>
      <c r="B121" s="15"/>
      <c r="C121" s="20"/>
      <c r="D121" s="20"/>
    </row>
    <row r="122" spans="1:4" ht="20.25" x14ac:dyDescent="0.25">
      <c r="A122" s="89"/>
      <c r="B122" s="15"/>
      <c r="C122" s="20"/>
      <c r="D122" s="20"/>
    </row>
    <row r="123" spans="1:4" ht="20.25" x14ac:dyDescent="0.25">
      <c r="A123" s="89"/>
      <c r="B123" s="15"/>
      <c r="C123" s="20"/>
      <c r="D123" s="20"/>
    </row>
    <row r="124" spans="1:4" ht="20.25" x14ac:dyDescent="0.25">
      <c r="A124" s="89"/>
      <c r="B124" s="15"/>
      <c r="C124" s="20"/>
      <c r="D124" s="20"/>
    </row>
    <row r="125" spans="1:4" ht="20.25" x14ac:dyDescent="0.25">
      <c r="A125" s="89"/>
      <c r="B125" s="15"/>
      <c r="C125" s="20"/>
      <c r="D125" s="20"/>
    </row>
    <row r="126" spans="1:4" ht="20.25" x14ac:dyDescent="0.25">
      <c r="A126" s="89"/>
      <c r="B126" s="15"/>
      <c r="C126" s="20"/>
      <c r="D126" s="20"/>
    </row>
    <row r="127" spans="1:4" ht="20.25" x14ac:dyDescent="0.25">
      <c r="A127" s="89"/>
      <c r="B127" s="15"/>
      <c r="C127" s="20"/>
      <c r="D127" s="20"/>
    </row>
    <row r="128" spans="1:4" ht="20.25" x14ac:dyDescent="0.25">
      <c r="A128" s="89"/>
      <c r="B128" s="15"/>
      <c r="C128" s="20"/>
      <c r="D128" s="20"/>
    </row>
    <row r="129" spans="1:4" ht="20.25" x14ac:dyDescent="0.25">
      <c r="A129" s="89"/>
      <c r="B129" s="15"/>
      <c r="C129" s="20"/>
      <c r="D129" s="20"/>
    </row>
    <row r="130" spans="1:4" ht="20.25" x14ac:dyDescent="0.25">
      <c r="A130" s="89"/>
      <c r="B130" s="15"/>
      <c r="C130" s="20"/>
      <c r="D130" s="20"/>
    </row>
    <row r="131" spans="1:4" ht="20.25" x14ac:dyDescent="0.25">
      <c r="A131" s="89"/>
      <c r="B131" s="15"/>
      <c r="C131" s="20"/>
      <c r="D131" s="20"/>
    </row>
    <row r="132" spans="1:4" ht="20.25" x14ac:dyDescent="0.25">
      <c r="A132" s="89"/>
      <c r="B132" s="15"/>
      <c r="C132" s="20"/>
      <c r="D132" s="20"/>
    </row>
    <row r="133" spans="1:4" ht="20.25" x14ac:dyDescent="0.25">
      <c r="A133" s="89"/>
      <c r="B133" s="15"/>
      <c r="C133" s="20"/>
      <c r="D133" s="20"/>
    </row>
    <row r="134" spans="1:4" ht="20.25" x14ac:dyDescent="0.25">
      <c r="A134" s="89"/>
      <c r="B134" s="15"/>
      <c r="C134" s="20"/>
      <c r="D134" s="20"/>
    </row>
    <row r="135" spans="1:4" ht="20.25" x14ac:dyDescent="0.25">
      <c r="A135" s="89"/>
      <c r="B135" s="15"/>
      <c r="C135" s="20"/>
      <c r="D135" s="20"/>
    </row>
    <row r="136" spans="1:4" ht="20.25" x14ac:dyDescent="0.25">
      <c r="A136" s="89"/>
      <c r="B136" s="15"/>
      <c r="C136" s="20"/>
      <c r="D136" s="20"/>
    </row>
    <row r="137" spans="1:4" ht="20.25" x14ac:dyDescent="0.25">
      <c r="A137" s="89"/>
      <c r="B137" s="15"/>
      <c r="C137" s="20"/>
      <c r="D137" s="20"/>
    </row>
    <row r="138" spans="1:4" ht="20.25" x14ac:dyDescent="0.25">
      <c r="A138" s="89"/>
      <c r="B138" s="15"/>
      <c r="C138" s="20"/>
      <c r="D138" s="20"/>
    </row>
    <row r="139" spans="1:4" ht="20.25" x14ac:dyDescent="0.25">
      <c r="A139" s="89"/>
      <c r="B139" s="15"/>
      <c r="C139" s="20"/>
      <c r="D139" s="20"/>
    </row>
    <row r="140" spans="1:4" ht="20.25" x14ac:dyDescent="0.25">
      <c r="A140" s="89"/>
      <c r="B140" s="15"/>
      <c r="C140" s="20"/>
      <c r="D140" s="20"/>
    </row>
    <row r="141" spans="1:4" ht="20.25" x14ac:dyDescent="0.25">
      <c r="A141" s="89"/>
      <c r="B141" s="15"/>
      <c r="C141" s="20"/>
      <c r="D141" s="20"/>
    </row>
    <row r="142" spans="1:4" ht="20.25" x14ac:dyDescent="0.25">
      <c r="A142" s="89"/>
      <c r="B142" s="15"/>
      <c r="C142" s="20"/>
      <c r="D142" s="20"/>
    </row>
    <row r="143" spans="1:4" ht="20.25" x14ac:dyDescent="0.25">
      <c r="A143" s="89"/>
      <c r="B143" s="15"/>
      <c r="C143" s="20"/>
      <c r="D143" s="20"/>
    </row>
    <row r="144" spans="1:4" ht="20.25" x14ac:dyDescent="0.25">
      <c r="A144" s="89"/>
      <c r="B144" s="15"/>
      <c r="C144" s="20"/>
      <c r="D144" s="20"/>
    </row>
    <row r="145" spans="1:4" ht="20.25" x14ac:dyDescent="0.25">
      <c r="A145" s="89"/>
      <c r="B145" s="15"/>
      <c r="C145" s="20"/>
      <c r="D145" s="20"/>
    </row>
    <row r="146" spans="1:4" ht="20.25" x14ac:dyDescent="0.25">
      <c r="A146" s="89"/>
      <c r="B146" s="15"/>
      <c r="C146" s="20"/>
      <c r="D146" s="20"/>
    </row>
    <row r="147" spans="1:4" ht="20.25" x14ac:dyDescent="0.25">
      <c r="A147" s="89"/>
      <c r="B147" s="15"/>
      <c r="C147" s="20"/>
      <c r="D147" s="20"/>
    </row>
    <row r="148" spans="1:4" ht="20.25" x14ac:dyDescent="0.25">
      <c r="A148" s="89"/>
      <c r="B148" s="15"/>
      <c r="C148" s="20"/>
      <c r="D148" s="20"/>
    </row>
    <row r="149" spans="1:4" ht="20.25" x14ac:dyDescent="0.25">
      <c r="A149" s="89"/>
      <c r="B149" s="15"/>
      <c r="C149" s="20"/>
      <c r="D149" s="20"/>
    </row>
    <row r="150" spans="1:4" ht="20.25" x14ac:dyDescent="0.25">
      <c r="A150" s="89"/>
      <c r="B150" s="15"/>
      <c r="C150" s="20"/>
      <c r="D150" s="20"/>
    </row>
    <row r="151" spans="1:4" ht="20.25" x14ac:dyDescent="0.25">
      <c r="A151" s="89"/>
      <c r="B151" s="15"/>
      <c r="C151" s="20"/>
      <c r="D151" s="20"/>
    </row>
    <row r="152" spans="1:4" ht="20.25" x14ac:dyDescent="0.25">
      <c r="A152" s="89"/>
      <c r="B152" s="15"/>
      <c r="C152" s="20"/>
      <c r="D152" s="20"/>
    </row>
    <row r="153" spans="1:4" ht="20.25" x14ac:dyDescent="0.25">
      <c r="A153" s="89"/>
      <c r="B153" s="15"/>
      <c r="C153" s="20"/>
      <c r="D153" s="20"/>
    </row>
    <row r="154" spans="1:4" ht="20.25" x14ac:dyDescent="0.25">
      <c r="A154" s="89"/>
      <c r="B154" s="15"/>
      <c r="C154" s="20"/>
      <c r="D154" s="20"/>
    </row>
    <row r="155" spans="1:4" ht="20.25" x14ac:dyDescent="0.25">
      <c r="A155" s="89"/>
      <c r="B155" s="15"/>
      <c r="C155" s="20"/>
      <c r="D155" s="20"/>
    </row>
    <row r="156" spans="1:4" ht="20.25" x14ac:dyDescent="0.25">
      <c r="A156" s="89"/>
      <c r="B156" s="15"/>
      <c r="C156" s="20"/>
      <c r="D156" s="20"/>
    </row>
    <row r="157" spans="1:4" ht="20.25" x14ac:dyDescent="0.25">
      <c r="A157" s="89"/>
      <c r="B157" s="15"/>
      <c r="C157" s="20"/>
      <c r="D157" s="20"/>
    </row>
    <row r="158" spans="1:4" ht="20.25" x14ac:dyDescent="0.25">
      <c r="A158" s="89"/>
      <c r="B158" s="15"/>
      <c r="C158" s="20"/>
      <c r="D158" s="20"/>
    </row>
    <row r="159" spans="1:4" ht="20.25" x14ac:dyDescent="0.25">
      <c r="A159" s="89"/>
      <c r="B159" s="15"/>
      <c r="C159" s="20"/>
      <c r="D159" s="20"/>
    </row>
    <row r="160" spans="1:4" ht="20.25" x14ac:dyDescent="0.25">
      <c r="A160" s="89"/>
      <c r="B160" s="15"/>
      <c r="C160" s="20"/>
      <c r="D160" s="20"/>
    </row>
    <row r="161" spans="1:4" ht="20.25" x14ac:dyDescent="0.25">
      <c r="A161" s="89"/>
      <c r="B161" s="15"/>
      <c r="C161" s="20"/>
      <c r="D161" s="20"/>
    </row>
    <row r="162" spans="1:4" ht="20.25" x14ac:dyDescent="0.25">
      <c r="A162" s="89"/>
      <c r="B162" s="15"/>
      <c r="C162" s="20"/>
      <c r="D162" s="20"/>
    </row>
    <row r="163" spans="1:4" ht="20.25" x14ac:dyDescent="0.25">
      <c r="A163" s="89"/>
      <c r="B163" s="15"/>
      <c r="C163" s="20"/>
      <c r="D163" s="20"/>
    </row>
    <row r="164" spans="1:4" ht="20.25" x14ac:dyDescent="0.25">
      <c r="A164" s="89"/>
      <c r="B164" s="15"/>
      <c r="C164" s="20"/>
      <c r="D164" s="20"/>
    </row>
    <row r="165" spans="1:4" ht="20.25" x14ac:dyDescent="0.25">
      <c r="A165" s="89"/>
      <c r="B165" s="15"/>
      <c r="C165" s="20"/>
      <c r="D165" s="20"/>
    </row>
    <row r="166" spans="1:4" ht="20.25" x14ac:dyDescent="0.25">
      <c r="A166" s="89"/>
      <c r="B166" s="15"/>
      <c r="C166" s="20"/>
      <c r="D166" s="20"/>
    </row>
    <row r="167" spans="1:4" ht="20.25" x14ac:dyDescent="0.25">
      <c r="A167" s="89"/>
      <c r="B167" s="15"/>
      <c r="C167" s="20"/>
      <c r="D167" s="20"/>
    </row>
    <row r="168" spans="1:4" ht="20.25" x14ac:dyDescent="0.25">
      <c r="A168" s="89"/>
      <c r="B168" s="15"/>
      <c r="C168" s="20"/>
      <c r="D168" s="20"/>
    </row>
    <row r="169" spans="1:4" ht="20.25" x14ac:dyDescent="0.25">
      <c r="A169" s="89"/>
      <c r="B169" s="15"/>
      <c r="C169" s="20"/>
      <c r="D169" s="20"/>
    </row>
    <row r="170" spans="1:4" ht="20.25" x14ac:dyDescent="0.25">
      <c r="A170" s="89"/>
      <c r="B170" s="15"/>
      <c r="C170" s="20"/>
      <c r="D170" s="20"/>
    </row>
    <row r="171" spans="1:4" ht="20.25" x14ac:dyDescent="0.25">
      <c r="A171" s="89"/>
      <c r="B171" s="15"/>
      <c r="C171" s="20"/>
      <c r="D171" s="20"/>
    </row>
    <row r="172" spans="1:4" ht="20.25" x14ac:dyDescent="0.25">
      <c r="A172" s="89"/>
      <c r="B172" s="15"/>
      <c r="C172" s="20"/>
      <c r="D172" s="20"/>
    </row>
    <row r="173" spans="1:4" ht="20.25" x14ac:dyDescent="0.25">
      <c r="A173" s="89"/>
      <c r="B173" s="15"/>
      <c r="C173" s="20"/>
      <c r="D173" s="20"/>
    </row>
    <row r="174" spans="1:4" ht="20.25" x14ac:dyDescent="0.25">
      <c r="A174" s="89"/>
      <c r="B174" s="15"/>
      <c r="C174" s="20"/>
      <c r="D174" s="20"/>
    </row>
    <row r="175" spans="1:4" ht="20.25" x14ac:dyDescent="0.25">
      <c r="A175" s="89"/>
      <c r="B175" s="15"/>
      <c r="C175" s="20"/>
      <c r="D175" s="20"/>
    </row>
    <row r="176" spans="1:4" ht="20.25" x14ac:dyDescent="0.25">
      <c r="A176" s="89"/>
      <c r="B176" s="15"/>
      <c r="C176" s="20"/>
      <c r="D176" s="20"/>
    </row>
    <row r="177" spans="1:4" ht="20.25" x14ac:dyDescent="0.25">
      <c r="A177" s="89"/>
      <c r="B177" s="15"/>
      <c r="C177" s="20"/>
      <c r="D177" s="20"/>
    </row>
    <row r="178" spans="1:4" ht="20.25" x14ac:dyDescent="0.25">
      <c r="A178" s="89"/>
      <c r="B178" s="15"/>
      <c r="C178" s="20"/>
      <c r="D178" s="20"/>
    </row>
    <row r="179" spans="1:4" ht="20.25" x14ac:dyDescent="0.25">
      <c r="A179" s="89"/>
      <c r="B179" s="15"/>
      <c r="C179" s="20"/>
      <c r="D179" s="20"/>
    </row>
    <row r="180" spans="1:4" ht="20.25" x14ac:dyDescent="0.25">
      <c r="A180" s="89"/>
      <c r="B180" s="15"/>
      <c r="C180" s="20"/>
      <c r="D180" s="20"/>
    </row>
    <row r="181" spans="1:4" ht="20.25" x14ac:dyDescent="0.25">
      <c r="A181" s="89"/>
      <c r="B181" s="15"/>
      <c r="C181" s="20"/>
      <c r="D181" s="20"/>
    </row>
    <row r="182" spans="1:4" ht="20.25" x14ac:dyDescent="0.25">
      <c r="A182" s="89"/>
      <c r="B182" s="15"/>
      <c r="C182" s="20"/>
      <c r="D182" s="20"/>
    </row>
    <row r="183" spans="1:4" ht="20.25" x14ac:dyDescent="0.25">
      <c r="A183" s="89"/>
      <c r="B183" s="15"/>
      <c r="C183" s="20"/>
      <c r="D183" s="20"/>
    </row>
    <row r="184" spans="1:4" ht="20.25" x14ac:dyDescent="0.25">
      <c r="A184" s="89"/>
      <c r="B184" s="15"/>
      <c r="C184" s="20"/>
      <c r="D184" s="20"/>
    </row>
    <row r="185" spans="1:4" ht="20.25" x14ac:dyDescent="0.25">
      <c r="A185" s="89"/>
      <c r="B185" s="15"/>
      <c r="C185" s="20"/>
      <c r="D185" s="20"/>
    </row>
    <row r="186" spans="1:4" ht="20.25" x14ac:dyDescent="0.25">
      <c r="A186" s="89"/>
      <c r="B186" s="15"/>
      <c r="C186" s="20"/>
      <c r="D186" s="20"/>
    </row>
    <row r="187" spans="1:4" ht="20.25" x14ac:dyDescent="0.25">
      <c r="A187" s="89"/>
      <c r="B187" s="15"/>
      <c r="C187" s="20"/>
      <c r="D187" s="20"/>
    </row>
    <row r="188" spans="1:4" ht="20.25" x14ac:dyDescent="0.25">
      <c r="A188" s="89"/>
      <c r="B188" s="15"/>
      <c r="C188" s="20"/>
      <c r="D188" s="20"/>
    </row>
    <row r="189" spans="1:4" ht="20.25" x14ac:dyDescent="0.25">
      <c r="A189" s="89"/>
      <c r="B189" s="15"/>
      <c r="C189" s="20"/>
      <c r="D189" s="20"/>
    </row>
    <row r="190" spans="1:4" ht="20.25" x14ac:dyDescent="0.25">
      <c r="A190" s="89"/>
      <c r="B190" s="15"/>
      <c r="C190" s="20"/>
      <c r="D190" s="20"/>
    </row>
    <row r="191" spans="1:4" ht="20.25" x14ac:dyDescent="0.25">
      <c r="A191" s="89"/>
      <c r="B191" s="15"/>
      <c r="C191" s="20"/>
      <c r="D191" s="20"/>
    </row>
    <row r="192" spans="1:4" ht="20.25" x14ac:dyDescent="0.25">
      <c r="A192" s="89"/>
      <c r="B192" s="15"/>
      <c r="C192" s="20"/>
      <c r="D192" s="20"/>
    </row>
    <row r="193" spans="1:4" ht="20.25" x14ac:dyDescent="0.25">
      <c r="A193" s="89"/>
      <c r="B193" s="15"/>
      <c r="C193" s="20"/>
      <c r="D193" s="20"/>
    </row>
    <row r="194" spans="1:4" ht="20.25" x14ac:dyDescent="0.25">
      <c r="A194" s="89"/>
      <c r="B194" s="15"/>
      <c r="C194" s="20"/>
      <c r="D194" s="20"/>
    </row>
    <row r="195" spans="1:4" ht="20.25" x14ac:dyDescent="0.25">
      <c r="A195" s="89"/>
      <c r="B195" s="15"/>
      <c r="C195" s="20"/>
      <c r="D195" s="20"/>
    </row>
    <row r="196" spans="1:4" ht="20.25" x14ac:dyDescent="0.25">
      <c r="A196" s="89"/>
      <c r="B196" s="15"/>
      <c r="C196" s="20"/>
      <c r="D196" s="20"/>
    </row>
    <row r="197" spans="1:4" ht="20.25" x14ac:dyDescent="0.25">
      <c r="A197" s="89"/>
      <c r="B197" s="15"/>
      <c r="C197" s="20"/>
      <c r="D197" s="20"/>
    </row>
    <row r="198" spans="1:4" ht="20.25" x14ac:dyDescent="0.25">
      <c r="A198" s="89"/>
      <c r="B198" s="15"/>
      <c r="C198" s="20"/>
      <c r="D198" s="20"/>
    </row>
    <row r="199" spans="1:4" ht="20.25" x14ac:dyDescent="0.25">
      <c r="A199" s="89"/>
      <c r="B199" s="15"/>
      <c r="C199" s="20"/>
      <c r="D199" s="20"/>
    </row>
    <row r="200" spans="1:4" ht="20.25" x14ac:dyDescent="0.25">
      <c r="A200" s="89"/>
      <c r="B200" s="15"/>
      <c r="C200" s="20"/>
      <c r="D200" s="20"/>
    </row>
    <row r="201" spans="1:4" ht="20.25" x14ac:dyDescent="0.25">
      <c r="A201" s="89"/>
      <c r="B201" s="15"/>
      <c r="C201" s="20"/>
      <c r="D201" s="20"/>
    </row>
    <row r="202" spans="1:4" ht="20.25" x14ac:dyDescent="0.25">
      <c r="A202" s="89"/>
      <c r="B202" s="15"/>
      <c r="C202" s="20"/>
      <c r="D202" s="20"/>
    </row>
    <row r="203" spans="1:4" ht="20.25" x14ac:dyDescent="0.25">
      <c r="A203" s="89"/>
      <c r="B203" s="15"/>
      <c r="C203" s="20"/>
      <c r="D203" s="20"/>
    </row>
    <row r="204" spans="1:4" ht="20.25" x14ac:dyDescent="0.25">
      <c r="A204" s="89"/>
      <c r="B204" s="15"/>
      <c r="C204" s="20"/>
      <c r="D204" s="20"/>
    </row>
    <row r="205" spans="1:4" ht="20.25" x14ac:dyDescent="0.25">
      <c r="A205" s="89"/>
      <c r="B205" s="15"/>
      <c r="C205" s="20"/>
      <c r="D205" s="20"/>
    </row>
    <row r="206" spans="1:4" ht="20.25" x14ac:dyDescent="0.25">
      <c r="A206" s="89"/>
      <c r="B206" s="15"/>
      <c r="C206" s="20"/>
      <c r="D206" s="20"/>
    </row>
    <row r="207" spans="1:4" ht="20.25" x14ac:dyDescent="0.25">
      <c r="A207" s="89"/>
      <c r="B207" s="15"/>
      <c r="C207" s="20"/>
      <c r="D207" s="20"/>
    </row>
    <row r="208" spans="1:4" x14ac:dyDescent="0.25">
      <c r="A208" s="69"/>
      <c r="B208" s="15"/>
      <c r="C208" s="15"/>
      <c r="D208" s="15"/>
    </row>
    <row r="209" spans="1:8" ht="20.25" x14ac:dyDescent="0.25">
      <c r="A209" s="69"/>
      <c r="B209" s="16" t="s">
        <v>87</v>
      </c>
      <c r="C209" s="16" t="s">
        <v>141</v>
      </c>
      <c r="D209" s="19" t="s">
        <v>87</v>
      </c>
      <c r="E209" s="19" t="s">
        <v>141</v>
      </c>
    </row>
    <row r="210" spans="1:8" ht="21" x14ac:dyDescent="0.35">
      <c r="A210" s="69"/>
      <c r="B210" s="17" t="s">
        <v>89</v>
      </c>
      <c r="C210" s="17" t="s">
        <v>57</v>
      </c>
      <c r="D210" t="s">
        <v>89</v>
      </c>
      <c r="F210" t="str">
        <f>IF(NOT(ISBLANK(D210)),D210,IF(NOT(ISBLANK(E210)),"     "&amp;E210,FALSE))</f>
        <v>Afectación Económica o presupuestal</v>
      </c>
      <c r="G210" t="s">
        <v>89</v>
      </c>
      <c r="H210" t="str">
        <f ca="1">IF(NOT(ISERROR(MATCH(G210,_xlfn.ANCHORARRAY(B221),0))),F223&amp;"Por favor no seleccionar los criterios de impacto",G210)</f>
        <v>Afectación Económica o presupuestal</v>
      </c>
    </row>
    <row r="211" spans="1:8" ht="21" x14ac:dyDescent="0.35">
      <c r="A211" s="69"/>
      <c r="B211" s="17" t="s">
        <v>89</v>
      </c>
      <c r="C211" s="17" t="s">
        <v>92</v>
      </c>
      <c r="E211" t="s">
        <v>57</v>
      </c>
      <c r="F211" t="str">
        <f t="shared" ref="F211:F221" si="0">IF(NOT(ISBLANK(D211)),D211,IF(NOT(ISBLANK(E211)),"     "&amp;E211,FALSE))</f>
        <v xml:space="preserve">     Afectación menor a 10 SMLMV .</v>
      </c>
    </row>
    <row r="212" spans="1:8" ht="21" x14ac:dyDescent="0.35">
      <c r="A212" s="69"/>
      <c r="B212" s="17" t="s">
        <v>89</v>
      </c>
      <c r="C212" s="17" t="s">
        <v>93</v>
      </c>
      <c r="E212" t="s">
        <v>92</v>
      </c>
      <c r="F212" t="str">
        <f t="shared" si="0"/>
        <v xml:space="preserve">     Entre 10 y 50 SMLMV </v>
      </c>
    </row>
    <row r="213" spans="1:8" ht="21" x14ac:dyDescent="0.35">
      <c r="A213" s="69"/>
      <c r="B213" s="17" t="s">
        <v>89</v>
      </c>
      <c r="C213" s="17" t="s">
        <v>94</v>
      </c>
      <c r="E213" t="s">
        <v>93</v>
      </c>
      <c r="F213" t="str">
        <f t="shared" si="0"/>
        <v xml:space="preserve">     Entre 50 y 100 SMLMV </v>
      </c>
    </row>
    <row r="214" spans="1:8" ht="21" x14ac:dyDescent="0.35">
      <c r="A214" s="69"/>
      <c r="B214" s="17" t="s">
        <v>89</v>
      </c>
      <c r="C214" s="17" t="s">
        <v>95</v>
      </c>
      <c r="E214" t="s">
        <v>94</v>
      </c>
      <c r="F214" t="str">
        <f t="shared" si="0"/>
        <v xml:space="preserve">     Entre 100 y 500 SMLMV </v>
      </c>
    </row>
    <row r="215" spans="1:8" ht="21" x14ac:dyDescent="0.35">
      <c r="A215" s="69"/>
      <c r="B215" s="17" t="s">
        <v>56</v>
      </c>
      <c r="C215" s="17" t="s">
        <v>96</v>
      </c>
      <c r="E215" t="s">
        <v>95</v>
      </c>
      <c r="F215" t="str">
        <f t="shared" si="0"/>
        <v xml:space="preserve">     Mayor a 500 SMLMV </v>
      </c>
    </row>
    <row r="216" spans="1:8" ht="21" x14ac:dyDescent="0.35">
      <c r="A216" s="69"/>
      <c r="B216" s="17" t="s">
        <v>56</v>
      </c>
      <c r="C216" s="17" t="s">
        <v>97</v>
      </c>
      <c r="D216" t="s">
        <v>56</v>
      </c>
      <c r="F216" t="str">
        <f t="shared" si="0"/>
        <v>Pérdida Reputacional</v>
      </c>
    </row>
    <row r="217" spans="1:8" ht="21" x14ac:dyDescent="0.35">
      <c r="A217" s="69"/>
      <c r="B217" s="17" t="s">
        <v>56</v>
      </c>
      <c r="C217" s="17" t="s">
        <v>99</v>
      </c>
      <c r="E217" t="s">
        <v>96</v>
      </c>
      <c r="F217" t="str">
        <f t="shared" si="0"/>
        <v xml:space="preserve">     El riesgo afecta la imagen de alguna área de la organización</v>
      </c>
    </row>
    <row r="218" spans="1:8" ht="21" x14ac:dyDescent="0.35">
      <c r="A218" s="69"/>
      <c r="B218" s="17" t="s">
        <v>56</v>
      </c>
      <c r="C218" s="17" t="s">
        <v>98</v>
      </c>
      <c r="E218" t="s">
        <v>97</v>
      </c>
      <c r="F218" t="str">
        <f t="shared" si="0"/>
        <v xml:space="preserve">     El riesgo afecta la imagen de la entidad internamente, de conocimiento general, nivel interno, de junta dircetiva y accionistas y/o de provedores</v>
      </c>
    </row>
    <row r="219" spans="1:8" ht="21" x14ac:dyDescent="0.35">
      <c r="A219" s="69"/>
      <c r="B219" s="17" t="s">
        <v>56</v>
      </c>
      <c r="C219" s="17" t="s">
        <v>117</v>
      </c>
      <c r="E219" t="s">
        <v>99</v>
      </c>
      <c r="F219" t="str">
        <f t="shared" si="0"/>
        <v xml:space="preserve">     El riesgo afecta la imagen de la entidad con algunos usuarios de relevancia frente al logro de los objetivos</v>
      </c>
    </row>
    <row r="220" spans="1:8" x14ac:dyDescent="0.25">
      <c r="A220" s="69"/>
      <c r="B220" s="18"/>
      <c r="C220" s="18"/>
      <c r="E220" t="s">
        <v>98</v>
      </c>
      <c r="F220" t="str">
        <f t="shared" si="0"/>
        <v xml:space="preserve">     El riesgo afecta la imagen de de la entidad con efecto publicitario sostenido a nivel de sector administrativo, nivel departamental o municipal</v>
      </c>
    </row>
    <row r="221" spans="1:8" x14ac:dyDescent="0.25">
      <c r="A221" s="69"/>
      <c r="B221" s="18" t="e" cm="1">
        <f t="array" aca="1" ref="B221:B223" ca="1">_xlfn.UNIQUE(Tabla1[[#All],[Criterios]])</f>
        <v>#NAME?</v>
      </c>
      <c r="C221" s="18"/>
      <c r="E221" t="s">
        <v>117</v>
      </c>
      <c r="F221" t="str">
        <f t="shared" si="0"/>
        <v xml:space="preserve">     El riesgo afecta la imagen de la entidad a nivel nacional, con efecto publicitarios sostenible a nivel país</v>
      </c>
    </row>
    <row r="222" spans="1:8" x14ac:dyDescent="0.25">
      <c r="A222" s="69"/>
      <c r="B222" s="18" t="e">
        <f ca="1"/>
        <v>#NAME?</v>
      </c>
      <c r="C222" s="18"/>
    </row>
    <row r="223" spans="1:8" x14ac:dyDescent="0.25">
      <c r="B223" s="18" t="e">
        <f ca="1"/>
        <v>#NAME?</v>
      </c>
      <c r="C223" s="18"/>
      <c r="F223" s="21" t="s">
        <v>143</v>
      </c>
    </row>
    <row r="224" spans="1:8" x14ac:dyDescent="0.25">
      <c r="B224" s="14"/>
      <c r="C224" s="14"/>
      <c r="F224" s="21" t="s">
        <v>144</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10" workbookViewId="0">
      <selection activeCell="I11" sqref="I11"/>
    </sheetView>
  </sheetViews>
  <sheetFormatPr baseColWidth="10" defaultColWidth="14.28515625" defaultRowHeight="12.75" x14ac:dyDescent="0.2"/>
  <cols>
    <col min="1" max="2" width="14.28515625" style="74"/>
    <col min="3" max="3" width="17" style="74" customWidth="1"/>
    <col min="4" max="4" width="14.28515625" style="74"/>
    <col min="5" max="5" width="46" style="74" customWidth="1"/>
    <col min="6" max="16384" width="14.28515625" style="74"/>
  </cols>
  <sheetData>
    <row r="1" spans="2:6" ht="24" customHeight="1" thickBot="1" x14ac:dyDescent="0.25">
      <c r="B1" s="622" t="s">
        <v>77</v>
      </c>
      <c r="C1" s="623"/>
      <c r="D1" s="623"/>
      <c r="E1" s="623"/>
      <c r="F1" s="624"/>
    </row>
    <row r="2" spans="2:6" ht="16.5" thickBot="1" x14ac:dyDescent="0.3">
      <c r="B2" s="75"/>
      <c r="C2" s="75"/>
      <c r="D2" s="75"/>
      <c r="E2" s="75"/>
      <c r="F2" s="75"/>
    </row>
    <row r="3" spans="2:6" ht="16.5" thickBot="1" x14ac:dyDescent="0.25">
      <c r="B3" s="626" t="s">
        <v>63</v>
      </c>
      <c r="C3" s="627"/>
      <c r="D3" s="627"/>
      <c r="E3" s="87" t="s">
        <v>64</v>
      </c>
      <c r="F3" s="88" t="s">
        <v>65</v>
      </c>
    </row>
    <row r="4" spans="2:6" ht="31.5" x14ac:dyDescent="0.2">
      <c r="B4" s="628" t="s">
        <v>66</v>
      </c>
      <c r="C4" s="630" t="s">
        <v>13</v>
      </c>
      <c r="D4" s="76" t="s">
        <v>14</v>
      </c>
      <c r="E4" s="77" t="s">
        <v>67</v>
      </c>
      <c r="F4" s="78">
        <v>0.25</v>
      </c>
    </row>
    <row r="5" spans="2:6" ht="47.25" x14ac:dyDescent="0.2">
      <c r="B5" s="629"/>
      <c r="C5" s="631"/>
      <c r="D5" s="79" t="s">
        <v>15</v>
      </c>
      <c r="E5" s="80" t="s">
        <v>68</v>
      </c>
      <c r="F5" s="81">
        <v>0.15</v>
      </c>
    </row>
    <row r="6" spans="2:6" ht="47.25" x14ac:dyDescent="0.2">
      <c r="B6" s="629"/>
      <c r="C6" s="631"/>
      <c r="D6" s="79" t="s">
        <v>16</v>
      </c>
      <c r="E6" s="80" t="s">
        <v>69</v>
      </c>
      <c r="F6" s="81">
        <v>0.1</v>
      </c>
    </row>
    <row r="7" spans="2:6" ht="63" x14ac:dyDescent="0.2">
      <c r="B7" s="629"/>
      <c r="C7" s="631" t="s">
        <v>17</v>
      </c>
      <c r="D7" s="79" t="s">
        <v>10</v>
      </c>
      <c r="E7" s="80" t="s">
        <v>70</v>
      </c>
      <c r="F7" s="81">
        <v>0.25</v>
      </c>
    </row>
    <row r="8" spans="2:6" ht="31.5" x14ac:dyDescent="0.2">
      <c r="B8" s="629"/>
      <c r="C8" s="631"/>
      <c r="D8" s="79" t="s">
        <v>9</v>
      </c>
      <c r="E8" s="80" t="s">
        <v>71</v>
      </c>
      <c r="F8" s="81">
        <v>0.15</v>
      </c>
    </row>
    <row r="9" spans="2:6" ht="47.25" x14ac:dyDescent="0.2">
      <c r="B9" s="629" t="s">
        <v>158</v>
      </c>
      <c r="C9" s="631" t="s">
        <v>18</v>
      </c>
      <c r="D9" s="79" t="s">
        <v>19</v>
      </c>
      <c r="E9" s="80" t="s">
        <v>72</v>
      </c>
      <c r="F9" s="82" t="s">
        <v>73</v>
      </c>
    </row>
    <row r="10" spans="2:6" ht="63" x14ac:dyDescent="0.2">
      <c r="B10" s="629"/>
      <c r="C10" s="631"/>
      <c r="D10" s="79" t="s">
        <v>20</v>
      </c>
      <c r="E10" s="80" t="s">
        <v>74</v>
      </c>
      <c r="F10" s="82" t="s">
        <v>73</v>
      </c>
    </row>
    <row r="11" spans="2:6" ht="47.25" x14ac:dyDescent="0.2">
      <c r="B11" s="629"/>
      <c r="C11" s="631" t="s">
        <v>21</v>
      </c>
      <c r="D11" s="79" t="s">
        <v>22</v>
      </c>
      <c r="E11" s="80" t="s">
        <v>75</v>
      </c>
      <c r="F11" s="82" t="s">
        <v>73</v>
      </c>
    </row>
    <row r="12" spans="2:6" ht="47.25" x14ac:dyDescent="0.2">
      <c r="B12" s="629"/>
      <c r="C12" s="631"/>
      <c r="D12" s="79" t="s">
        <v>23</v>
      </c>
      <c r="E12" s="80" t="s">
        <v>76</v>
      </c>
      <c r="F12" s="82" t="s">
        <v>73</v>
      </c>
    </row>
    <row r="13" spans="2:6" ht="31.5" x14ac:dyDescent="0.2">
      <c r="B13" s="629"/>
      <c r="C13" s="631" t="s">
        <v>24</v>
      </c>
      <c r="D13" s="79" t="s">
        <v>118</v>
      </c>
      <c r="E13" s="80" t="s">
        <v>121</v>
      </c>
      <c r="F13" s="82" t="s">
        <v>73</v>
      </c>
    </row>
    <row r="14" spans="2:6" ht="32.25" thickBot="1" x14ac:dyDescent="0.25">
      <c r="B14" s="632"/>
      <c r="C14" s="633"/>
      <c r="D14" s="83" t="s">
        <v>119</v>
      </c>
      <c r="E14" s="84" t="s">
        <v>120</v>
      </c>
      <c r="F14" s="85" t="s">
        <v>73</v>
      </c>
    </row>
    <row r="15" spans="2:6" ht="49.5" customHeight="1" x14ac:dyDescent="0.2">
      <c r="B15" s="625" t="s">
        <v>155</v>
      </c>
      <c r="C15" s="625"/>
      <c r="D15" s="625"/>
      <c r="E15" s="625"/>
      <c r="F15" s="625"/>
    </row>
    <row r="16" spans="2:6" ht="27" customHeight="1" x14ac:dyDescent="0.25">
      <c r="B16" s="8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2" sqref="E2:E4"/>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6228-F5A5-46F7-B9B7-5792FAEC722A}">
  <dimension ref="A1:H31"/>
  <sheetViews>
    <sheetView showGridLines="0" workbookViewId="0">
      <selection activeCell="K12" sqref="K12"/>
    </sheetView>
  </sheetViews>
  <sheetFormatPr baseColWidth="10" defaultRowHeight="15" x14ac:dyDescent="0.25"/>
  <cols>
    <col min="1" max="1" width="17.42578125" customWidth="1"/>
    <col min="2" max="2" width="9.7109375" customWidth="1"/>
    <col min="4" max="4" width="72.140625" customWidth="1"/>
    <col min="5" max="6" width="11" customWidth="1"/>
    <col min="7" max="7" width="11.42578125" style="146"/>
    <col min="8" max="8" width="11.42578125" style="15"/>
  </cols>
  <sheetData>
    <row r="1" spans="1:8" ht="15.75" thickBot="1" x14ac:dyDescent="0.3"/>
    <row r="2" spans="1:8" ht="19.5" customHeight="1" x14ac:dyDescent="0.25">
      <c r="B2" s="261" t="s">
        <v>244</v>
      </c>
      <c r="C2" s="262"/>
      <c r="D2" s="249" t="s">
        <v>300</v>
      </c>
      <c r="E2" s="269" t="s">
        <v>377</v>
      </c>
      <c r="F2" s="242"/>
    </row>
    <row r="3" spans="1:8" ht="19.5" customHeight="1" x14ac:dyDescent="0.25">
      <c r="B3" s="237"/>
      <c r="C3" s="263"/>
      <c r="D3" s="250"/>
      <c r="E3" s="270" t="s">
        <v>264</v>
      </c>
      <c r="F3" s="244"/>
    </row>
    <row r="4" spans="1:8" ht="19.5" customHeight="1" x14ac:dyDescent="0.25">
      <c r="B4" s="237"/>
      <c r="C4" s="263"/>
      <c r="D4" s="250"/>
      <c r="E4" s="270" t="s">
        <v>389</v>
      </c>
      <c r="F4" s="244"/>
    </row>
    <row r="5" spans="1:8" ht="19.5" customHeight="1" thickBot="1" x14ac:dyDescent="0.3">
      <c r="A5" t="s">
        <v>266</v>
      </c>
      <c r="B5" s="239"/>
      <c r="C5" s="264"/>
      <c r="D5" s="251"/>
      <c r="E5" s="271" t="s">
        <v>245</v>
      </c>
      <c r="F5" s="246"/>
    </row>
    <row r="6" spans="1:8" ht="15.75" thickBot="1" x14ac:dyDescent="0.3"/>
    <row r="7" spans="1:8" x14ac:dyDescent="0.25">
      <c r="B7" s="252" t="s">
        <v>299</v>
      </c>
      <c r="C7" s="255" t="s">
        <v>268</v>
      </c>
      <c r="D7" s="256"/>
      <c r="E7" s="265" t="s">
        <v>270</v>
      </c>
      <c r="F7" s="266"/>
    </row>
    <row r="8" spans="1:8" ht="15.75" thickBot="1" x14ac:dyDescent="0.3">
      <c r="B8" s="253"/>
      <c r="C8" s="257"/>
      <c r="D8" s="258"/>
      <c r="E8" s="267"/>
      <c r="F8" s="268"/>
      <c r="H8" s="156">
        <f>+COUNTA($E$10:$E$28)</f>
        <v>0</v>
      </c>
    </row>
    <row r="9" spans="1:8" ht="15.75" thickBot="1" x14ac:dyDescent="0.3">
      <c r="B9" s="254"/>
      <c r="C9" s="259" t="s">
        <v>269</v>
      </c>
      <c r="D9" s="260"/>
      <c r="E9" s="153" t="s">
        <v>271</v>
      </c>
      <c r="F9" s="153" t="s">
        <v>272</v>
      </c>
      <c r="H9" s="156">
        <f>+COUNTA($F$10:$F$28)</f>
        <v>0</v>
      </c>
    </row>
    <row r="10" spans="1:8" ht="15.75" thickBot="1" x14ac:dyDescent="0.3">
      <c r="B10" s="152">
        <v>1</v>
      </c>
      <c r="C10" s="247" t="s">
        <v>273</v>
      </c>
      <c r="D10" s="248"/>
      <c r="E10" s="148"/>
      <c r="F10" s="149"/>
      <c r="H10" s="156">
        <f>+COUNTA($E$10:$E$28)-COUNTA(F10:F28)</f>
        <v>0</v>
      </c>
    </row>
    <row r="11" spans="1:8" ht="15.75" thickBot="1" x14ac:dyDescent="0.3">
      <c r="B11" s="152">
        <v>2</v>
      </c>
      <c r="C11" s="247" t="s">
        <v>275</v>
      </c>
      <c r="D11" s="248" t="s">
        <v>275</v>
      </c>
      <c r="E11" s="148"/>
      <c r="F11" s="149"/>
      <c r="H11" s="157"/>
    </row>
    <row r="12" spans="1:8" ht="15.75" thickBot="1" x14ac:dyDescent="0.3">
      <c r="B12" s="152">
        <v>3</v>
      </c>
      <c r="C12" s="247" t="s">
        <v>276</v>
      </c>
      <c r="D12" s="248" t="s">
        <v>276</v>
      </c>
      <c r="E12" s="148"/>
      <c r="F12" s="149"/>
    </row>
    <row r="13" spans="1:8" ht="15.75" thickBot="1" x14ac:dyDescent="0.3">
      <c r="B13" s="152">
        <v>4</v>
      </c>
      <c r="C13" s="247" t="s">
        <v>388</v>
      </c>
      <c r="D13" s="248" t="s">
        <v>277</v>
      </c>
      <c r="E13" s="148"/>
      <c r="F13" s="149"/>
    </row>
    <row r="14" spans="1:8" ht="15.75" thickBot="1" x14ac:dyDescent="0.3">
      <c r="B14" s="152">
        <v>5</v>
      </c>
      <c r="C14" s="247" t="s">
        <v>278</v>
      </c>
      <c r="D14" s="248" t="s">
        <v>278</v>
      </c>
      <c r="E14" s="148"/>
      <c r="F14" s="149"/>
    </row>
    <row r="15" spans="1:8" ht="15.75" thickBot="1" x14ac:dyDescent="0.3">
      <c r="B15" s="152">
        <v>6</v>
      </c>
      <c r="C15" s="247" t="s">
        <v>279</v>
      </c>
      <c r="D15" s="248" t="s">
        <v>279</v>
      </c>
      <c r="E15" s="148"/>
      <c r="F15" s="149"/>
    </row>
    <row r="16" spans="1:8" ht="15.75" thickBot="1" x14ac:dyDescent="0.3">
      <c r="B16" s="152">
        <v>7</v>
      </c>
      <c r="C16" s="247" t="s">
        <v>280</v>
      </c>
      <c r="D16" s="248" t="s">
        <v>280</v>
      </c>
      <c r="E16" s="148"/>
      <c r="F16" s="149"/>
    </row>
    <row r="17" spans="2:7" ht="28.5" customHeight="1" thickBot="1" x14ac:dyDescent="0.3">
      <c r="B17" s="152">
        <v>8</v>
      </c>
      <c r="C17" s="247" t="s">
        <v>281</v>
      </c>
      <c r="D17" s="248" t="s">
        <v>281</v>
      </c>
      <c r="E17" s="148"/>
      <c r="F17" s="149"/>
    </row>
    <row r="18" spans="2:7" ht="18.75" customHeight="1" thickBot="1" x14ac:dyDescent="0.3">
      <c r="B18" s="152">
        <v>9</v>
      </c>
      <c r="C18" s="247" t="s">
        <v>282</v>
      </c>
      <c r="D18" s="248" t="s">
        <v>282</v>
      </c>
      <c r="E18" s="148"/>
      <c r="F18" s="149"/>
    </row>
    <row r="19" spans="2:7" ht="15.75" thickBot="1" x14ac:dyDescent="0.3">
      <c r="B19" s="152">
        <v>10</v>
      </c>
      <c r="C19" s="247" t="s">
        <v>283</v>
      </c>
      <c r="D19" s="248" t="s">
        <v>283</v>
      </c>
      <c r="E19" s="148"/>
      <c r="F19" s="149"/>
    </row>
    <row r="20" spans="2:7" ht="15.75" thickBot="1" x14ac:dyDescent="0.3">
      <c r="B20" s="152">
        <v>11</v>
      </c>
      <c r="C20" s="247" t="s">
        <v>284</v>
      </c>
      <c r="D20" s="248" t="s">
        <v>284</v>
      </c>
      <c r="E20" s="148"/>
      <c r="F20" s="149"/>
    </row>
    <row r="21" spans="2:7" ht="15.75" thickBot="1" x14ac:dyDescent="0.3">
      <c r="B21" s="152">
        <v>12</v>
      </c>
      <c r="C21" s="247" t="s">
        <v>285</v>
      </c>
      <c r="D21" s="248" t="s">
        <v>285</v>
      </c>
      <c r="E21" s="148"/>
      <c r="F21" s="149"/>
    </row>
    <row r="22" spans="2:7" ht="15.75" thickBot="1" x14ac:dyDescent="0.3">
      <c r="B22" s="152">
        <v>13</v>
      </c>
      <c r="C22" s="247" t="s">
        <v>286</v>
      </c>
      <c r="D22" s="248" t="s">
        <v>286</v>
      </c>
      <c r="E22" s="148"/>
      <c r="F22" s="149"/>
    </row>
    <row r="23" spans="2:7" ht="15.75" thickBot="1" x14ac:dyDescent="0.3">
      <c r="B23" s="152">
        <v>14</v>
      </c>
      <c r="C23" s="247" t="s">
        <v>287</v>
      </c>
      <c r="D23" s="248" t="s">
        <v>287</v>
      </c>
      <c r="E23" s="148"/>
      <c r="F23" s="149"/>
    </row>
    <row r="24" spans="2:7" ht="15.75" thickBot="1" x14ac:dyDescent="0.3">
      <c r="B24" s="152">
        <v>15</v>
      </c>
      <c r="C24" s="247" t="s">
        <v>288</v>
      </c>
      <c r="D24" s="248" t="s">
        <v>288</v>
      </c>
      <c r="E24" s="148"/>
      <c r="F24" s="149"/>
    </row>
    <row r="25" spans="2:7" ht="15.75" thickBot="1" x14ac:dyDescent="0.3">
      <c r="B25" s="152">
        <v>16</v>
      </c>
      <c r="C25" s="247" t="s">
        <v>289</v>
      </c>
      <c r="D25" s="248" t="s">
        <v>289</v>
      </c>
      <c r="E25" s="148"/>
      <c r="F25" s="149"/>
    </row>
    <row r="26" spans="2:7" ht="15.75" thickBot="1" x14ac:dyDescent="0.3">
      <c r="B26" s="152">
        <v>17</v>
      </c>
      <c r="C26" s="247" t="s">
        <v>290</v>
      </c>
      <c r="D26" s="248" t="s">
        <v>290</v>
      </c>
      <c r="E26" s="148"/>
      <c r="F26" s="149"/>
    </row>
    <row r="27" spans="2:7" ht="15.75" thickBot="1" x14ac:dyDescent="0.3">
      <c r="B27" s="152">
        <v>18</v>
      </c>
      <c r="C27" s="247" t="s">
        <v>291</v>
      </c>
      <c r="D27" s="248" t="s">
        <v>291</v>
      </c>
      <c r="E27" s="148"/>
      <c r="F27" s="149"/>
    </row>
    <row r="28" spans="2:7" ht="15.75" thickBot="1" x14ac:dyDescent="0.3">
      <c r="B28" s="152">
        <v>19</v>
      </c>
      <c r="C28" s="247" t="s">
        <v>292</v>
      </c>
      <c r="D28" s="248" t="s">
        <v>292</v>
      </c>
      <c r="E28" s="148"/>
      <c r="F28" s="149"/>
    </row>
    <row r="29" spans="2:7" x14ac:dyDescent="0.25">
      <c r="C29" s="147"/>
      <c r="D29" s="147"/>
      <c r="E29" s="155">
        <f>COUNTIF(E10:E28,"x")</f>
        <v>0</v>
      </c>
      <c r="F29" s="155">
        <f>COUNTIF(F10:F28,"x")</f>
        <v>0</v>
      </c>
      <c r="G29" s="154" t="str">
        <f>+IF(H10=0,"",IF(H10&gt;=12,"Catastrófico",IF(H10&gt;=6,"Mayor",IF(H10&lt;=5,"Moderado",""))))</f>
        <v/>
      </c>
    </row>
    <row r="30" spans="2:7" x14ac:dyDescent="0.25">
      <c r="C30" s="145"/>
      <c r="D30" s="145"/>
      <c r="E30" s="145"/>
      <c r="F30" s="145"/>
    </row>
    <row r="31" spans="2:7" x14ac:dyDescent="0.25">
      <c r="C31" s="145"/>
      <c r="D31" s="145"/>
      <c r="E31" s="145"/>
      <c r="F31" s="145"/>
    </row>
  </sheetData>
  <mergeCells count="29">
    <mergeCell ref="C16:D16"/>
    <mergeCell ref="C13:D13"/>
    <mergeCell ref="C14:D14"/>
    <mergeCell ref="C28:D28"/>
    <mergeCell ref="C17:D17"/>
    <mergeCell ref="C18:D18"/>
    <mergeCell ref="C19:D19"/>
    <mergeCell ref="C20:D20"/>
    <mergeCell ref="C21:D21"/>
    <mergeCell ref="C22:D22"/>
    <mergeCell ref="C23:D23"/>
    <mergeCell ref="C24:D24"/>
    <mergeCell ref="C25:D25"/>
    <mergeCell ref="C26:D26"/>
    <mergeCell ref="C27:D27"/>
    <mergeCell ref="C15:D15"/>
    <mergeCell ref="E7:F8"/>
    <mergeCell ref="E2:F2"/>
    <mergeCell ref="E3:F3"/>
    <mergeCell ref="E4:F4"/>
    <mergeCell ref="E5:F5"/>
    <mergeCell ref="C12:D12"/>
    <mergeCell ref="D2:D5"/>
    <mergeCell ref="B7:B9"/>
    <mergeCell ref="C7:D8"/>
    <mergeCell ref="C9:D9"/>
    <mergeCell ref="C11:D11"/>
    <mergeCell ref="B2:C5"/>
    <mergeCell ref="C10:D10"/>
  </mergeCells>
  <conditionalFormatting sqref="G29">
    <cfRule type="cellIs" dxfId="41" priority="1" stopIfTrue="1" operator="equal">
      <formula>"Catastrófico"</formula>
    </cfRule>
    <cfRule type="cellIs" dxfId="40" priority="2" stopIfTrue="1" operator="equal">
      <formula>"Moderado"</formula>
    </cfRule>
    <cfRule type="cellIs" dxfId="39" priority="3" stopIfTrue="1" operator="equal">
      <formula>"Mayor"</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DDAA4E-D254-4140-91F7-79E301199378}">
          <x14:formula1>
            <xm:f>Intructivo!$J$2</xm:f>
          </x14:formula1>
          <xm:sqref>E10:F28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H29" sqref="H29"/>
    </sheetView>
  </sheetViews>
  <sheetFormatPr baseColWidth="10" defaultColWidth="11.42578125" defaultRowHeight="12.75" x14ac:dyDescent="0.2"/>
  <cols>
    <col min="1" max="1" width="32.71093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39</v>
      </c>
    </row>
    <row r="21" spans="1:1" x14ac:dyDescent="0.2">
      <c r="A21" s="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87840"/>
  </sheetPr>
  <dimension ref="A1:CB30"/>
  <sheetViews>
    <sheetView showGridLines="0" zoomScale="50" zoomScaleNormal="50" workbookViewId="0">
      <pane ySplit="10" topLeftCell="A15" activePane="bottomLeft" state="frozen"/>
      <selection pane="bottomLeft" activeCell="D27" sqref="D27:L27"/>
    </sheetView>
  </sheetViews>
  <sheetFormatPr baseColWidth="10" defaultColWidth="11.42578125" defaultRowHeight="14.25" x14ac:dyDescent="0.2"/>
  <cols>
    <col min="1" max="1" width="11.42578125" style="181"/>
    <col min="2" max="2" width="3" style="181" customWidth="1"/>
    <col min="3" max="3" width="2.5703125" style="181" customWidth="1"/>
    <col min="4" max="4" width="4.7109375" style="182" customWidth="1"/>
    <col min="5" max="5" width="14.7109375" style="182" customWidth="1"/>
    <col min="6" max="8" width="12" style="182" customWidth="1"/>
    <col min="9" max="9" width="31" style="182" customWidth="1"/>
    <col min="10" max="10" width="16.28515625" style="182" hidden="1" customWidth="1"/>
    <col min="11" max="11" width="25.5703125" style="182" customWidth="1"/>
    <col min="12" max="12" width="32.42578125" style="181" customWidth="1"/>
    <col min="13" max="15" width="19" style="183" customWidth="1"/>
    <col min="16" max="16" width="17.7109375" style="181" customWidth="1"/>
    <col min="17" max="17" width="16.42578125" style="181" customWidth="1"/>
    <col min="18" max="18" width="6.28515625" style="181" bestFit="1" customWidth="1"/>
    <col min="19" max="19" width="27.28515625" style="181" bestFit="1" customWidth="1"/>
    <col min="20" max="20" width="17" style="181" customWidth="1"/>
    <col min="21" max="21" width="17.42578125" style="181" customWidth="1"/>
    <col min="22" max="22" width="6.28515625" style="181" bestFit="1" customWidth="1"/>
    <col min="23" max="23" width="16" style="181" customWidth="1"/>
    <col min="24" max="24" width="5.7109375" style="181" customWidth="1"/>
    <col min="25" max="25" width="59.28515625" style="181" customWidth="1"/>
    <col min="26" max="26" width="69.5703125" style="181" customWidth="1"/>
    <col min="27" max="27" width="15.140625" style="181" bestFit="1" customWidth="1"/>
    <col min="28" max="28" width="6.7109375" style="181" customWidth="1"/>
    <col min="29" max="29" width="5" style="181" customWidth="1"/>
    <col min="30" max="30" width="5.42578125" style="181" customWidth="1"/>
    <col min="31" max="31" width="7.140625" style="181" customWidth="1"/>
    <col min="32" max="32" width="6.7109375" style="181" customWidth="1"/>
    <col min="33" max="34" width="12.5703125" style="181" customWidth="1"/>
    <col min="35" max="35" width="13.7109375" style="181" customWidth="1"/>
    <col min="36" max="36" width="8.7109375" style="181" customWidth="1"/>
    <col min="37" max="37" width="10.42578125" style="181" customWidth="1"/>
    <col min="38" max="38" width="9.28515625" style="181" customWidth="1"/>
    <col min="39" max="39" width="9.140625" style="181" customWidth="1"/>
    <col min="40" max="40" width="8.42578125" style="181" customWidth="1"/>
    <col min="41" max="41" width="7.28515625" style="181" customWidth="1"/>
    <col min="42" max="42" width="33.85546875" style="181" customWidth="1"/>
    <col min="43" max="43" width="18.7109375" style="181" customWidth="1"/>
    <col min="44" max="44" width="16.7109375" style="181" customWidth="1"/>
    <col min="45" max="45" width="14.7109375" style="181" customWidth="1"/>
    <col min="46" max="46" width="18.42578125" style="181" customWidth="1"/>
    <col min="47" max="47" width="21" style="181" customWidth="1"/>
    <col min="48" max="48" width="14.140625" style="181" customWidth="1"/>
    <col min="49" max="49" width="17.7109375" style="181" customWidth="1"/>
    <col min="50" max="51" width="20.7109375" style="181" customWidth="1"/>
    <col min="52" max="52" width="15.42578125" style="181" customWidth="1"/>
    <col min="53" max="53" width="19.5703125" style="181" customWidth="1"/>
    <col min="54" max="54" width="17.28515625" style="181" customWidth="1"/>
    <col min="55" max="16384" width="11.42578125" style="181"/>
  </cols>
  <sheetData>
    <row r="1" spans="1:80" ht="15" thickBot="1" x14ac:dyDescent="0.25"/>
    <row r="2" spans="1:80" ht="27.75" customHeight="1" x14ac:dyDescent="0.2">
      <c r="D2" s="317" t="s">
        <v>301</v>
      </c>
      <c r="E2" s="318"/>
      <c r="F2" s="318"/>
      <c r="G2" s="318"/>
      <c r="H2" s="318"/>
      <c r="I2" s="323" t="s">
        <v>205</v>
      </c>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323"/>
      <c r="AQ2" s="323"/>
      <c r="AR2" s="323"/>
      <c r="AS2" s="323"/>
      <c r="AT2" s="323"/>
      <c r="AU2" s="323"/>
      <c r="AV2" s="323"/>
      <c r="AW2" s="323"/>
      <c r="AX2" s="323"/>
      <c r="AY2" s="323"/>
      <c r="AZ2" s="323"/>
      <c r="BA2" s="331" t="s">
        <v>377</v>
      </c>
      <c r="BB2" s="332"/>
    </row>
    <row r="3" spans="1:80" ht="27.75" customHeight="1" x14ac:dyDescent="0.2">
      <c r="D3" s="319"/>
      <c r="E3" s="320"/>
      <c r="F3" s="320"/>
      <c r="G3" s="320"/>
      <c r="H3" s="320"/>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323"/>
      <c r="AS3" s="323"/>
      <c r="AT3" s="323"/>
      <c r="AU3" s="323"/>
      <c r="AV3" s="323"/>
      <c r="AW3" s="323"/>
      <c r="AX3" s="323"/>
      <c r="AY3" s="323"/>
      <c r="AZ3" s="323"/>
      <c r="BA3" s="333" t="s">
        <v>242</v>
      </c>
      <c r="BB3" s="333"/>
    </row>
    <row r="4" spans="1:80" ht="27.75" customHeight="1" x14ac:dyDescent="0.2">
      <c r="D4" s="319"/>
      <c r="E4" s="320"/>
      <c r="F4" s="320"/>
      <c r="G4" s="320"/>
      <c r="H4" s="320"/>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323"/>
      <c r="AM4" s="323"/>
      <c r="AN4" s="323"/>
      <c r="AO4" s="323"/>
      <c r="AP4" s="323"/>
      <c r="AQ4" s="323"/>
      <c r="AR4" s="323"/>
      <c r="AS4" s="323"/>
      <c r="AT4" s="323"/>
      <c r="AU4" s="323"/>
      <c r="AV4" s="323"/>
      <c r="AW4" s="323"/>
      <c r="AX4" s="323"/>
      <c r="AY4" s="323"/>
      <c r="AZ4" s="323"/>
      <c r="BA4" s="333" t="s">
        <v>389</v>
      </c>
      <c r="BB4" s="333"/>
    </row>
    <row r="5" spans="1:80" ht="27.75" customHeight="1" thickBot="1" x14ac:dyDescent="0.25">
      <c r="D5" s="321"/>
      <c r="E5" s="322"/>
      <c r="F5" s="322"/>
      <c r="G5" s="322"/>
      <c r="H5" s="322"/>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c r="AM5" s="323"/>
      <c r="AN5" s="323"/>
      <c r="AO5" s="323"/>
      <c r="AP5" s="323"/>
      <c r="AQ5" s="323"/>
      <c r="AR5" s="323"/>
      <c r="AS5" s="323"/>
      <c r="AT5" s="323"/>
      <c r="AU5" s="323"/>
      <c r="AV5" s="323"/>
      <c r="AW5" s="323"/>
      <c r="AX5" s="323"/>
      <c r="AY5" s="323"/>
      <c r="AZ5" s="323"/>
      <c r="BA5" s="333" t="s">
        <v>206</v>
      </c>
      <c r="BB5" s="333"/>
    </row>
    <row r="6" spans="1:80" ht="13.9" customHeight="1" x14ac:dyDescent="0.25">
      <c r="D6" s="119"/>
      <c r="E6" s="120"/>
      <c r="F6" s="120"/>
      <c r="G6" s="120"/>
      <c r="H6" s="120"/>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22"/>
      <c r="BB6" s="121"/>
    </row>
    <row r="7" spans="1:80" ht="26.25" customHeight="1" x14ac:dyDescent="0.2">
      <c r="D7" s="311" t="s">
        <v>42</v>
      </c>
      <c r="E7" s="312"/>
      <c r="F7" s="312"/>
      <c r="G7" s="313"/>
      <c r="H7" s="324" t="s">
        <v>396</v>
      </c>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c r="AK7" s="325"/>
      <c r="AL7" s="325"/>
      <c r="AM7" s="325"/>
      <c r="AN7" s="325"/>
      <c r="AO7" s="325"/>
      <c r="AP7" s="325"/>
      <c r="AQ7" s="325"/>
      <c r="AR7" s="325"/>
      <c r="AS7" s="325"/>
      <c r="AT7" s="325"/>
      <c r="AU7" s="325"/>
      <c r="AV7" s="325"/>
      <c r="AW7" s="325"/>
      <c r="AX7" s="325"/>
      <c r="AY7" s="325"/>
      <c r="AZ7" s="325"/>
      <c r="BA7" s="325"/>
      <c r="BB7" s="326"/>
      <c r="BC7" s="185"/>
      <c r="BD7" s="185"/>
      <c r="BE7" s="185"/>
      <c r="BF7" s="185"/>
      <c r="BG7" s="185"/>
      <c r="BH7" s="185"/>
      <c r="BI7" s="185"/>
      <c r="BJ7" s="185"/>
      <c r="BK7" s="185"/>
      <c r="BL7" s="185"/>
      <c r="BM7" s="185"/>
      <c r="BN7" s="185"/>
      <c r="BO7" s="185"/>
      <c r="BP7" s="185"/>
      <c r="BQ7" s="185"/>
      <c r="BR7" s="185"/>
      <c r="BS7" s="185"/>
      <c r="BT7" s="185"/>
      <c r="BU7" s="185"/>
      <c r="BV7" s="185"/>
      <c r="BW7" s="185"/>
      <c r="BX7" s="185"/>
      <c r="BY7" s="185"/>
      <c r="BZ7" s="185"/>
      <c r="CA7" s="185"/>
      <c r="CB7" s="185"/>
    </row>
    <row r="8" spans="1:80" ht="30" customHeight="1" x14ac:dyDescent="0.2">
      <c r="D8" s="311" t="s">
        <v>129</v>
      </c>
      <c r="E8" s="312"/>
      <c r="F8" s="312"/>
      <c r="G8" s="313"/>
      <c r="H8" s="324" t="s">
        <v>397</v>
      </c>
      <c r="I8" s="325"/>
      <c r="J8" s="325"/>
      <c r="K8" s="325"/>
      <c r="L8" s="325"/>
      <c r="M8" s="325"/>
      <c r="N8" s="325"/>
      <c r="O8" s="325"/>
      <c r="P8" s="325"/>
      <c r="Q8" s="325"/>
      <c r="R8" s="325"/>
      <c r="S8" s="325"/>
      <c r="T8" s="325"/>
      <c r="U8" s="325"/>
      <c r="V8" s="325"/>
      <c r="W8" s="325"/>
      <c r="X8" s="325"/>
      <c r="Y8" s="325"/>
      <c r="Z8" s="325"/>
      <c r="AA8" s="325"/>
      <c r="AB8" s="325"/>
      <c r="AC8" s="325"/>
      <c r="AD8" s="325"/>
      <c r="AE8" s="325"/>
      <c r="AF8" s="325"/>
      <c r="AG8" s="325"/>
      <c r="AH8" s="325"/>
      <c r="AI8" s="325"/>
      <c r="AJ8" s="325"/>
      <c r="AK8" s="325"/>
      <c r="AL8" s="325"/>
      <c r="AM8" s="325"/>
      <c r="AN8" s="325"/>
      <c r="AO8" s="325"/>
      <c r="AP8" s="325"/>
      <c r="AQ8" s="325"/>
      <c r="AR8" s="325"/>
      <c r="AS8" s="325"/>
      <c r="AT8" s="325"/>
      <c r="AU8" s="325"/>
      <c r="AV8" s="325"/>
      <c r="AW8" s="325"/>
      <c r="AX8" s="325"/>
      <c r="AY8" s="325"/>
      <c r="AZ8" s="325"/>
      <c r="BA8" s="325"/>
      <c r="BB8" s="326"/>
      <c r="BC8" s="185"/>
      <c r="BD8" s="185"/>
      <c r="BE8" s="185"/>
      <c r="BF8" s="185"/>
      <c r="BG8" s="185"/>
      <c r="BH8" s="185"/>
      <c r="BI8" s="185"/>
      <c r="BJ8" s="185"/>
      <c r="BK8" s="185"/>
      <c r="BL8" s="185"/>
      <c r="BM8" s="185"/>
      <c r="BN8" s="185"/>
      <c r="BO8" s="185"/>
      <c r="BP8" s="185"/>
      <c r="BQ8" s="185"/>
      <c r="BR8" s="185"/>
      <c r="BS8" s="185"/>
      <c r="BT8" s="185"/>
      <c r="BU8" s="185"/>
      <c r="BV8" s="185"/>
      <c r="BW8" s="185"/>
      <c r="BX8" s="185"/>
      <c r="BY8" s="185"/>
      <c r="BZ8" s="185"/>
      <c r="CA8" s="185"/>
      <c r="CB8" s="185"/>
    </row>
    <row r="9" spans="1:80" ht="24" customHeight="1" x14ac:dyDescent="0.2">
      <c r="D9" s="311" t="s">
        <v>43</v>
      </c>
      <c r="E9" s="312"/>
      <c r="F9" s="312"/>
      <c r="G9" s="313"/>
      <c r="H9" s="324" t="s">
        <v>398</v>
      </c>
      <c r="I9" s="325"/>
      <c r="J9" s="325"/>
      <c r="K9" s="325"/>
      <c r="L9" s="325"/>
      <c r="M9" s="325"/>
      <c r="N9" s="325"/>
      <c r="O9" s="325"/>
      <c r="P9" s="325"/>
      <c r="Q9" s="325"/>
      <c r="R9" s="325"/>
      <c r="S9" s="325"/>
      <c r="T9" s="325"/>
      <c r="U9" s="325"/>
      <c r="V9" s="325"/>
      <c r="W9" s="325"/>
      <c r="X9" s="325"/>
      <c r="Y9" s="325"/>
      <c r="Z9" s="325"/>
      <c r="AA9" s="325"/>
      <c r="AB9" s="325"/>
      <c r="AC9" s="325"/>
      <c r="AD9" s="325"/>
      <c r="AE9" s="325"/>
      <c r="AF9" s="325"/>
      <c r="AG9" s="325"/>
      <c r="AH9" s="325"/>
      <c r="AI9" s="325"/>
      <c r="AJ9" s="325"/>
      <c r="AK9" s="325"/>
      <c r="AL9" s="325"/>
      <c r="AM9" s="325"/>
      <c r="AN9" s="325"/>
      <c r="AO9" s="325"/>
      <c r="AP9" s="325"/>
      <c r="AQ9" s="325"/>
      <c r="AR9" s="325"/>
      <c r="AS9" s="325"/>
      <c r="AT9" s="325"/>
      <c r="AU9" s="325"/>
      <c r="AV9" s="325"/>
      <c r="AW9" s="325"/>
      <c r="AX9" s="325"/>
      <c r="AY9" s="325"/>
      <c r="AZ9" s="325"/>
      <c r="BA9" s="325"/>
      <c r="BB9" s="326"/>
      <c r="BC9" s="185"/>
      <c r="BD9" s="185"/>
      <c r="BE9" s="185"/>
      <c r="BF9" s="185"/>
      <c r="BG9" s="185"/>
      <c r="BH9" s="185"/>
      <c r="BI9" s="185"/>
      <c r="BJ9" s="185"/>
      <c r="BK9" s="185"/>
      <c r="BL9" s="185"/>
      <c r="BM9" s="185"/>
      <c r="BN9" s="185"/>
      <c r="BO9" s="185"/>
      <c r="BP9" s="185"/>
      <c r="BQ9" s="185"/>
      <c r="BR9" s="185"/>
      <c r="BS9" s="185"/>
      <c r="BT9" s="185"/>
      <c r="BU9" s="185"/>
      <c r="BV9" s="185"/>
      <c r="BW9" s="185"/>
      <c r="BX9" s="185"/>
      <c r="BY9" s="185"/>
      <c r="BZ9" s="185"/>
      <c r="CA9" s="185"/>
      <c r="CB9" s="185"/>
    </row>
    <row r="10" spans="1:80" s="186" customFormat="1" ht="24" customHeight="1" x14ac:dyDescent="0.2">
      <c r="D10" s="187"/>
      <c r="E10" s="188"/>
      <c r="F10" s="189"/>
      <c r="G10" s="189"/>
      <c r="H10" s="187"/>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1"/>
      <c r="AW10" s="191"/>
      <c r="AX10" s="191"/>
      <c r="AY10" s="191"/>
      <c r="AZ10" s="191"/>
      <c r="BA10" s="191"/>
      <c r="BB10" s="191"/>
    </row>
    <row r="11" spans="1:80" s="186" customFormat="1" ht="24" customHeight="1" x14ac:dyDescent="0.25">
      <c r="A11" s="348" t="s">
        <v>266</v>
      </c>
      <c r="B11" s="348"/>
      <c r="C11" s="349"/>
      <c r="D11" s="351" t="s">
        <v>304</v>
      </c>
      <c r="E11" s="352"/>
      <c r="F11" s="352"/>
      <c r="G11" s="352"/>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2"/>
      <c r="AK11" s="352"/>
      <c r="AL11" s="352"/>
      <c r="AM11" s="352"/>
      <c r="AN11" s="352"/>
      <c r="AO11" s="352"/>
      <c r="AP11" s="352"/>
      <c r="AQ11" s="352"/>
      <c r="AR11" s="352"/>
      <c r="AS11" s="352"/>
      <c r="AT11" s="352"/>
      <c r="AU11" s="352"/>
      <c r="AV11" s="353" t="s">
        <v>302</v>
      </c>
      <c r="AW11" s="354"/>
      <c r="AX11" s="354"/>
      <c r="AY11" s="355"/>
      <c r="AZ11" s="356" t="s">
        <v>303</v>
      </c>
      <c r="BA11" s="357"/>
      <c r="BB11" s="358"/>
    </row>
    <row r="12" spans="1:80" ht="15.75" x14ac:dyDescent="0.2">
      <c r="D12" s="316" t="s">
        <v>137</v>
      </c>
      <c r="E12" s="316"/>
      <c r="F12" s="316"/>
      <c r="G12" s="316"/>
      <c r="H12" s="316"/>
      <c r="I12" s="302"/>
      <c r="J12" s="302"/>
      <c r="K12" s="302"/>
      <c r="L12" s="302"/>
      <c r="M12" s="302"/>
      <c r="N12" s="302"/>
      <c r="O12" s="302"/>
      <c r="P12" s="302"/>
      <c r="Q12" s="302" t="s">
        <v>138</v>
      </c>
      <c r="R12" s="302"/>
      <c r="S12" s="302"/>
      <c r="T12" s="302"/>
      <c r="U12" s="302"/>
      <c r="V12" s="302"/>
      <c r="W12" s="302"/>
      <c r="X12" s="302" t="s">
        <v>139</v>
      </c>
      <c r="Y12" s="302"/>
      <c r="Z12" s="302"/>
      <c r="AA12" s="302"/>
      <c r="AB12" s="302"/>
      <c r="AC12" s="302"/>
      <c r="AD12" s="302"/>
      <c r="AE12" s="302"/>
      <c r="AF12" s="302"/>
      <c r="AG12" s="302"/>
      <c r="AH12" s="345" t="s">
        <v>18</v>
      </c>
      <c r="AI12" s="302" t="s">
        <v>140</v>
      </c>
      <c r="AJ12" s="302"/>
      <c r="AK12" s="302"/>
      <c r="AL12" s="302"/>
      <c r="AM12" s="302"/>
      <c r="AN12" s="302"/>
      <c r="AO12" s="302"/>
      <c r="AP12" s="336" t="s">
        <v>34</v>
      </c>
      <c r="AQ12" s="337"/>
      <c r="AR12" s="337"/>
      <c r="AS12" s="337"/>
      <c r="AT12" s="337"/>
      <c r="AU12" s="337"/>
      <c r="AV12" s="337"/>
      <c r="AW12" s="337"/>
      <c r="AX12" s="337"/>
      <c r="AY12" s="337"/>
      <c r="AZ12" s="337"/>
      <c r="BA12" s="337"/>
      <c r="BB12" s="337"/>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5"/>
      <c r="CA12" s="185"/>
      <c r="CB12" s="185"/>
    </row>
    <row r="13" spans="1:80" ht="16.5" customHeight="1" x14ac:dyDescent="0.2">
      <c r="D13" s="350" t="s">
        <v>0</v>
      </c>
      <c r="E13" s="304" t="s">
        <v>311</v>
      </c>
      <c r="F13" s="192"/>
      <c r="G13" s="192"/>
      <c r="H13" s="316" t="s">
        <v>224</v>
      </c>
      <c r="I13" s="304" t="s">
        <v>307</v>
      </c>
      <c r="J13" s="193"/>
      <c r="K13" s="304" t="s">
        <v>308</v>
      </c>
      <c r="L13" s="316" t="s">
        <v>1</v>
      </c>
      <c r="M13" s="327" t="s">
        <v>49</v>
      </c>
      <c r="N13" s="343" t="s">
        <v>392</v>
      </c>
      <c r="O13" s="344"/>
      <c r="P13" s="304" t="s">
        <v>133</v>
      </c>
      <c r="Q13" s="304" t="s">
        <v>33</v>
      </c>
      <c r="R13" s="316" t="s">
        <v>5</v>
      </c>
      <c r="S13" s="304" t="s">
        <v>86</v>
      </c>
      <c r="T13" s="304" t="s">
        <v>91</v>
      </c>
      <c r="U13" s="304" t="s">
        <v>44</v>
      </c>
      <c r="V13" s="316" t="s">
        <v>5</v>
      </c>
      <c r="W13" s="304" t="s">
        <v>47</v>
      </c>
      <c r="X13" s="303" t="s">
        <v>11</v>
      </c>
      <c r="Y13" s="304" t="s">
        <v>159</v>
      </c>
      <c r="Z13" s="304" t="s">
        <v>204</v>
      </c>
      <c r="AA13" s="304" t="s">
        <v>12</v>
      </c>
      <c r="AB13" s="304" t="s">
        <v>8</v>
      </c>
      <c r="AC13" s="304"/>
      <c r="AD13" s="304"/>
      <c r="AE13" s="304"/>
      <c r="AF13" s="304"/>
      <c r="AG13" s="304"/>
      <c r="AH13" s="346"/>
      <c r="AI13" s="303" t="s">
        <v>136</v>
      </c>
      <c r="AJ13" s="303" t="s">
        <v>45</v>
      </c>
      <c r="AK13" s="303" t="s">
        <v>5</v>
      </c>
      <c r="AL13" s="303" t="s">
        <v>46</v>
      </c>
      <c r="AM13" s="303" t="s">
        <v>5</v>
      </c>
      <c r="AN13" s="303" t="s">
        <v>48</v>
      </c>
      <c r="AO13" s="303" t="s">
        <v>29</v>
      </c>
      <c r="AP13" s="304" t="s">
        <v>34</v>
      </c>
      <c r="AQ13" s="304" t="s">
        <v>35</v>
      </c>
      <c r="AR13" s="304" t="s">
        <v>36</v>
      </c>
      <c r="AS13" s="304" t="s">
        <v>37</v>
      </c>
      <c r="AT13" s="304" t="s">
        <v>212</v>
      </c>
      <c r="AU13" s="304" t="s">
        <v>38</v>
      </c>
      <c r="AV13" s="339" t="s">
        <v>37</v>
      </c>
      <c r="AW13" s="329" t="s">
        <v>213</v>
      </c>
      <c r="AX13" s="329" t="s">
        <v>38</v>
      </c>
      <c r="AY13" s="334" t="s">
        <v>243</v>
      </c>
      <c r="AZ13" s="338" t="s">
        <v>37</v>
      </c>
      <c r="BA13" s="338" t="s">
        <v>214</v>
      </c>
      <c r="BB13" s="338" t="s">
        <v>38</v>
      </c>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5"/>
      <c r="CA13" s="185"/>
      <c r="CB13" s="185"/>
    </row>
    <row r="14" spans="1:80" s="197" customFormat="1" ht="94.5" customHeight="1" x14ac:dyDescent="0.25">
      <c r="A14" s="194"/>
      <c r="B14" s="194"/>
      <c r="C14" s="194"/>
      <c r="D14" s="350"/>
      <c r="E14" s="304"/>
      <c r="F14" s="192" t="s">
        <v>2</v>
      </c>
      <c r="G14" s="193" t="s">
        <v>317</v>
      </c>
      <c r="H14" s="316"/>
      <c r="I14" s="304"/>
      <c r="J14" s="193" t="s">
        <v>367</v>
      </c>
      <c r="K14" s="304"/>
      <c r="L14" s="316"/>
      <c r="M14" s="328"/>
      <c r="N14" s="214" t="s">
        <v>240</v>
      </c>
      <c r="O14" s="214" t="s">
        <v>241</v>
      </c>
      <c r="P14" s="304"/>
      <c r="Q14" s="304"/>
      <c r="R14" s="316"/>
      <c r="S14" s="304"/>
      <c r="T14" s="304"/>
      <c r="U14" s="316"/>
      <c r="V14" s="316"/>
      <c r="W14" s="304"/>
      <c r="X14" s="303"/>
      <c r="Y14" s="304"/>
      <c r="Z14" s="304"/>
      <c r="AA14" s="304"/>
      <c r="AB14" s="195" t="s">
        <v>13</v>
      </c>
      <c r="AC14" s="195" t="s">
        <v>17</v>
      </c>
      <c r="AD14" s="195" t="s">
        <v>28</v>
      </c>
      <c r="AE14" s="195" t="s">
        <v>18</v>
      </c>
      <c r="AF14" s="195" t="s">
        <v>21</v>
      </c>
      <c r="AG14" s="195" t="s">
        <v>24</v>
      </c>
      <c r="AH14" s="347"/>
      <c r="AI14" s="303"/>
      <c r="AJ14" s="303"/>
      <c r="AK14" s="303"/>
      <c r="AL14" s="303"/>
      <c r="AM14" s="303"/>
      <c r="AN14" s="303"/>
      <c r="AO14" s="303"/>
      <c r="AP14" s="304"/>
      <c r="AQ14" s="304"/>
      <c r="AR14" s="304"/>
      <c r="AS14" s="304"/>
      <c r="AT14" s="304"/>
      <c r="AU14" s="304"/>
      <c r="AV14" s="340"/>
      <c r="AW14" s="330"/>
      <c r="AX14" s="330"/>
      <c r="AY14" s="335"/>
      <c r="AZ14" s="338"/>
      <c r="BA14" s="338"/>
      <c r="BB14" s="338"/>
      <c r="BC14" s="196"/>
      <c r="BD14" s="196"/>
      <c r="BE14" s="196"/>
      <c r="BF14" s="196"/>
      <c r="BG14" s="196"/>
      <c r="BH14" s="196"/>
      <c r="BI14" s="196"/>
      <c r="BJ14" s="196"/>
      <c r="BK14" s="196"/>
      <c r="BL14" s="196"/>
      <c r="BM14" s="196"/>
      <c r="BN14" s="196"/>
      <c r="BO14" s="196"/>
      <c r="BP14" s="196"/>
      <c r="BQ14" s="196"/>
      <c r="BR14" s="196"/>
      <c r="BS14" s="196"/>
      <c r="BT14" s="196"/>
      <c r="BU14" s="196"/>
      <c r="BV14" s="196"/>
      <c r="BW14" s="196"/>
      <c r="BX14" s="196"/>
      <c r="BY14" s="196"/>
      <c r="BZ14" s="196"/>
      <c r="CA14" s="196"/>
      <c r="CB14" s="196"/>
    </row>
    <row r="15" spans="1:80" s="198" customFormat="1" ht="102.75" customHeight="1" x14ac:dyDescent="0.25">
      <c r="D15" s="296">
        <v>1</v>
      </c>
      <c r="E15" s="296" t="s">
        <v>219</v>
      </c>
      <c r="F15" s="296" t="s">
        <v>132</v>
      </c>
      <c r="G15" s="296" t="s">
        <v>313</v>
      </c>
      <c r="H15" s="296" t="s">
        <v>227</v>
      </c>
      <c r="I15" s="272" t="s">
        <v>400</v>
      </c>
      <c r="J15" s="200"/>
      <c r="K15" s="272" t="s">
        <v>402</v>
      </c>
      <c r="L15" s="299" t="s">
        <v>403</v>
      </c>
      <c r="M15" s="293" t="s">
        <v>127</v>
      </c>
      <c r="N15" s="293" t="s">
        <v>233</v>
      </c>
      <c r="O15" s="293" t="s">
        <v>237</v>
      </c>
      <c r="P15" s="293">
        <v>200</v>
      </c>
      <c r="Q15" s="290" t="str">
        <f>IF(P15&lt;=0,"",IF(P15&lt;=2,"Muy Baja",IF(P15&lt;=24,"Baja",IF(P15&lt;=500,"Media",IF(P15&lt;=5000,"Alta","Muy Alta")))))</f>
        <v>Media</v>
      </c>
      <c r="R15" s="284">
        <f>IF(Q15="","",IF(Q15="Muy Baja",0.2,IF(Q15="Baja",0.4,IF(Q15="Media",0.6,IF(Q15="Alta",0.8,IF(Q15="Muy Alta",1,))))))</f>
        <v>0.6</v>
      </c>
      <c r="S15" s="281" t="s">
        <v>147</v>
      </c>
      <c r="T15" s="284" t="str">
        <f ca="1">IF(NOT(ISERROR(MATCH(S15,'[2]Tabla Impacto'!$B$221:$B$223,0))),'[2]Tabla Impacto'!$F$223&amp;"Por favor no seleccionar los criterios de impacto(Afectación Económica o presupuestal y Pérdida Reputacional)",S15)</f>
        <v xml:space="preserve">     Entre 100 y 500 SMLMV </v>
      </c>
      <c r="U15" s="287" t="str">
        <f ca="1">IF(OR(T15='[3]Tabla Impacto'!$C$11,T15='[3]Tabla Impacto'!$D$11),"Leve",IF(OR(T15='[3]Tabla Impacto'!$C$12,T15='[3]Tabla Impacto'!$D$12),"Menor",IF(OR(T15='[3]Tabla Impacto'!$C$13,T15='[3]Tabla Impacto'!$D$13),"Moderado",IF(OR(T15='[3]Tabla Impacto'!$C$14,T15='[3]Tabla Impacto'!$D$14),"Mayor",IF(OR(T15='[3]Tabla Impacto'!$C$15,T15='[3]Tabla Impacto'!$D$15),"Catastrófico","")))))</f>
        <v>Mayor</v>
      </c>
      <c r="V15" s="284">
        <f ca="1">IF(U15="","",IF(U15="Leve",0.2,IF(U15="Menor",0.4,IF(U15="Moderado",0.6,IF(U15="Mayor",0.8,IF(U15="Catastrófico",1,))))))</f>
        <v>0.8</v>
      </c>
      <c r="W15" s="290" t="str">
        <f ca="1">IF(OR(AND(Q15="Muy Baja",U15="Leve"),AND(Q15="Muy Baja",U15="Menor"),AND(Q15="Baja",U15="Leve")),"Bajo",IF(OR(AND(Q15="Muy baja",U15="Moderado"),AND(Q15="Baja",U15="Menor"),AND(Q15="Baja",U15="Moderado"),AND(Q15="Media",U15="Leve"),AND(Q15="Media",U15="Menor"),AND(Q15="Media",U15="Moderado"),AND(Q15="Alta",U15="Leve"),AND(Q15="Alta",U15="Menor")),"Moderado",IF(OR(AND(Q15="Muy Baja",U15="Mayor"),AND(Q15="Baja",U15="Mayor"),AND(Q15="Media",U15="Mayor"),AND(Q15="Alta",U15="Moderado"),AND(Q15="Alta",U15="Mayor"),AND(Q15="Muy Alta",U15="Leve"),AND(Q15="Muy Alta",U15="Menor"),AND(Q15="Muy Alta",U15="Moderado"),AND(Q15="Muy Alta",U15="Mayor")),"Alto",IF(OR(AND(Q15="Muy Baja",U15="Catastrófico"),AND(Q15="Baja",U15="Catastrófico"),AND(Q15="Media",U15="Catastrófico"),AND(Q15="Alta",U15="Catastrófico"),AND(Q15="Muy Alta",U15="Catastrófico")),"Extremo",""))))</f>
        <v>Alto</v>
      </c>
      <c r="X15" s="199">
        <v>1</v>
      </c>
      <c r="Y15" s="221" t="s">
        <v>404</v>
      </c>
      <c r="Z15" s="221" t="s">
        <v>414</v>
      </c>
      <c r="AA15" s="204" t="str">
        <f>IF(OR(AB15="Preventivo",AB15="Detectivo"),"Probabilidad",IF(AB15="Correctivo","Impacto",""))</f>
        <v>Probabilidad</v>
      </c>
      <c r="AB15" s="205" t="s">
        <v>14</v>
      </c>
      <c r="AC15" s="205" t="s">
        <v>9</v>
      </c>
      <c r="AD15" s="202" t="str">
        <f>IF(AND(AB15="Preventivo",AC15="Automático"),"50%",IF(AND(AB15="Preventivo",AC15="Manual"),"40%",IF(AND(AB15="Detectivo",AC15="Automático"),"40%",IF(AND(AB15="Detectivo",AC15="Manual"),"30%",IF(AND(AB15="Correctivo",AC15="Automático"),"35%",IF(AND(AB15="Correctivo",AC15="Manual"),"25%",""))))))</f>
        <v>40%</v>
      </c>
      <c r="AE15" s="205" t="s">
        <v>20</v>
      </c>
      <c r="AF15" s="205" t="s">
        <v>22</v>
      </c>
      <c r="AG15" s="205" t="s">
        <v>118</v>
      </c>
      <c r="AH15" s="200" t="s">
        <v>410</v>
      </c>
      <c r="AI15" s="220">
        <f>IFERROR(IF(AA15="Probabilidad",(R15-(+R15*AD15)),IF(AA15="Impacto",R15,"")),"")</f>
        <v>0.36</v>
      </c>
      <c r="AJ15" s="206" t="str">
        <f>IFERROR(IF(AI15="","",IF(AI15&lt;=0.2,"Muy Baja",IF(AI15&lt;=0.4,"Baja",IF(AI15&lt;=0.6,"Media",IF(AI15&lt;=0.8,"Alta","Muy Alta"))))),"")</f>
        <v>Baja</v>
      </c>
      <c r="AK15" s="202">
        <f t="shared" ref="AK15" si="0">+AI15</f>
        <v>0.36</v>
      </c>
      <c r="AL15" s="206" t="str">
        <f ca="1">IFERROR(IF(AM15="","",IF(AM15&lt;=0.2,"Leve",IF(AM15&lt;=0.4,"Menor",IF(AM15&lt;=0.6,"Moderado",IF(AM15&lt;=0.8,"Mayor","Catastrófico"))))),"")</f>
        <v>Mayor</v>
      </c>
      <c r="AM15" s="202">
        <f ca="1">IFERROR(IF(AA15="Impacto",(V15-(+V15*AD15)),IF(AA15="Probabilidad",V15,"")),"")</f>
        <v>0.8</v>
      </c>
      <c r="AN15" s="206" t="str">
        <f t="shared" ref="AN15" ca="1" si="1">IFERROR(IF(OR(AND(AJ15="Muy Baja",AL15="Leve"),AND(AJ15="Muy Baja",AL15="Menor"),AND(AJ15="Baja",AL15="Leve")),"Bajo",IF(OR(AND(AJ15="Muy baja",AL15="Moderado"),AND(AJ15="Baja",AL15="Menor"),AND(AJ15="Baja",AL15="Moderado"),AND(AJ15="Media",AL15="Leve"),AND(AJ15="Media",AL15="Menor"),AND(AJ15="Media",AL15="Moderado"),AND(AJ15="Alta",AL15="Leve"),AND(AJ15="Alta",AL15="Menor")),"Moderado",IF(OR(AND(AJ15="Muy Baja",AL15="Mayor"),AND(AJ15="Baja",AL15="Mayor"),AND(AJ15="Media",AL15="Mayor"),AND(AJ15="Alta",AL15="Moderado"),AND(AJ15="Alta",AL15="Mayor"),AND(AJ15="Muy Alta",AL15="Leve"),AND(AJ15="Muy Alta",AL15="Menor"),AND(AJ15="Muy Alta",AL15="Moderado"),AND(AJ15="Muy Alta",AL15="Mayor")),"Alto",IF(OR(AND(AJ15="Muy Baja",AL15="Catastrófico"),AND(AJ15="Baja",AL15="Catastrófico"),AND(AJ15="Media",AL15="Catastrófico"),AND(AJ15="Alta",AL15="Catastrófico"),AND(AJ15="Muy Alta",AL15="Catastrófico")),"Extremo","")))),"")</f>
        <v>Alto</v>
      </c>
      <c r="AO15" s="205" t="s">
        <v>134</v>
      </c>
      <c r="AP15" s="272" t="s">
        <v>418</v>
      </c>
      <c r="AQ15" s="275" t="s">
        <v>419</v>
      </c>
      <c r="AR15" s="278">
        <v>45687</v>
      </c>
      <c r="AS15" s="207"/>
      <c r="AT15" s="200"/>
      <c r="AU15" s="200"/>
      <c r="AV15" s="207"/>
      <c r="AW15" s="200"/>
      <c r="AX15" s="200"/>
      <c r="AY15" s="200"/>
      <c r="AZ15" s="207"/>
      <c r="BA15" s="200"/>
      <c r="BB15" s="200"/>
      <c r="BC15" s="208"/>
      <c r="BD15" s="208"/>
      <c r="BE15" s="208"/>
      <c r="BF15" s="208"/>
      <c r="BG15" s="208"/>
      <c r="BH15" s="208"/>
      <c r="BI15" s="208"/>
      <c r="BJ15" s="208"/>
      <c r="BK15" s="208"/>
      <c r="BL15" s="208"/>
      <c r="BM15" s="208"/>
      <c r="BN15" s="208"/>
      <c r="BO15" s="208"/>
      <c r="BP15" s="208"/>
      <c r="BQ15" s="208"/>
      <c r="BR15" s="208"/>
      <c r="BS15" s="208"/>
      <c r="BT15" s="208"/>
      <c r="BU15" s="208"/>
      <c r="BV15" s="208"/>
      <c r="BW15" s="208"/>
      <c r="BX15" s="208"/>
      <c r="BY15" s="208"/>
      <c r="BZ15" s="208"/>
      <c r="CA15" s="208"/>
      <c r="CB15" s="208"/>
    </row>
    <row r="16" spans="1:80" s="198" customFormat="1" ht="102.75" customHeight="1" x14ac:dyDescent="0.25">
      <c r="D16" s="297"/>
      <c r="E16" s="297"/>
      <c r="F16" s="297"/>
      <c r="G16" s="297"/>
      <c r="H16" s="297"/>
      <c r="I16" s="273"/>
      <c r="J16" s="200"/>
      <c r="K16" s="273"/>
      <c r="L16" s="300"/>
      <c r="M16" s="294"/>
      <c r="N16" s="294"/>
      <c r="O16" s="294"/>
      <c r="P16" s="294"/>
      <c r="Q16" s="291"/>
      <c r="R16" s="285"/>
      <c r="S16" s="282"/>
      <c r="T16" s="285"/>
      <c r="U16" s="288"/>
      <c r="V16" s="285"/>
      <c r="W16" s="291"/>
      <c r="X16" s="199">
        <v>2</v>
      </c>
      <c r="Y16" s="223" t="s">
        <v>405</v>
      </c>
      <c r="Z16" s="223" t="s">
        <v>415</v>
      </c>
      <c r="AA16" s="204" t="str">
        <f t="shared" ref="AA16:AA23" si="2">IF(OR(AB16="Preventivo",AB16="Detectivo"),"Probabilidad",IF(AB16="Correctivo","Impacto",""))</f>
        <v>Probabilidad</v>
      </c>
      <c r="AB16" s="205" t="s">
        <v>14</v>
      </c>
      <c r="AC16" s="205" t="s">
        <v>9</v>
      </c>
      <c r="AD16" s="202" t="str">
        <f t="shared" ref="AD16:AD23" si="3">IF(AND(AB16="Preventivo",AC16="Automático"),"50%",IF(AND(AB16="Preventivo",AC16="Manual"),"40%",IF(AND(AB16="Detectivo",AC16="Automático"),"40%",IF(AND(AB16="Detectivo",AC16="Manual"),"30%",IF(AND(AB16="Correctivo",AC16="Automático"),"35%",IF(AND(AB16="Correctivo",AC16="Manual"),"25%",""))))))</f>
        <v>40%</v>
      </c>
      <c r="AE16" s="205" t="s">
        <v>19</v>
      </c>
      <c r="AF16" s="205" t="s">
        <v>22</v>
      </c>
      <c r="AG16" s="205" t="s">
        <v>118</v>
      </c>
      <c r="AH16" s="200" t="s">
        <v>411</v>
      </c>
      <c r="AI16" s="219">
        <f>IFERROR(IF(AND(AA15="Probabilidad",AA16="Probabilidad"),(AK15-(+AK15*AD16)),IF(AA16="Probabilidad",(S15-(+S15*AA16)),IF(AA16="Impacto",AK15,""))),"")</f>
        <v>0.216</v>
      </c>
      <c r="AJ16" s="206" t="str">
        <f t="shared" ref="AJ16:AJ23" si="4">IFERROR(IF(AI16="","",IF(AI16&lt;=0.2,"Muy Baja",IF(AI16&lt;=0.4,"Baja",IF(AI16&lt;=0.6,"Media",IF(AI16&lt;=0.8,"Alta","Muy Alta"))))),"")</f>
        <v>Baja</v>
      </c>
      <c r="AK16" s="202">
        <f t="shared" ref="AK16:AK23" si="5">+AI16</f>
        <v>0.216</v>
      </c>
      <c r="AL16" s="206" t="str">
        <f t="shared" ref="AL16:AL23" si="6">IFERROR(IF(AM16="","",IF(AM16&lt;=0.2,"Leve",IF(AM16&lt;=0.4,"Menor",IF(AM16&lt;=0.6,"Moderado",IF(AM16&lt;=0.8,"Mayor","Catastrófico"))))),"")</f>
        <v>Leve</v>
      </c>
      <c r="AM16" s="202">
        <f t="shared" ref="AM16:AM23" si="7">IFERROR(IF(AA16="Impacto",(V16-(+V16*AD16)),IF(AA16="Probabilidad",V16,"")),"")</f>
        <v>0</v>
      </c>
      <c r="AN16" s="206" t="str">
        <f t="shared" ref="AN16:AN23" si="8">IFERROR(IF(OR(AND(AJ16="Muy Baja",AL16="Leve"),AND(AJ16="Muy Baja",AL16="Menor"),AND(AJ16="Baja",AL16="Leve")),"Bajo",IF(OR(AND(AJ16="Muy baja",AL16="Moderado"),AND(AJ16="Baja",AL16="Menor"),AND(AJ16="Baja",AL16="Moderado"),AND(AJ16="Media",AL16="Leve"),AND(AJ16="Media",AL16="Menor"),AND(AJ16="Media",AL16="Moderado"),AND(AJ16="Alta",AL16="Leve"),AND(AJ16="Alta",AL16="Menor")),"Moderado",IF(OR(AND(AJ16="Muy Baja",AL16="Mayor"),AND(AJ16="Baja",AL16="Mayor"),AND(AJ16="Media",AL16="Mayor"),AND(AJ16="Alta",AL16="Moderado"),AND(AJ16="Alta",AL16="Mayor"),AND(AJ16="Muy Alta",AL16="Leve"),AND(AJ16="Muy Alta",AL16="Menor"),AND(AJ16="Muy Alta",AL16="Moderado"),AND(AJ16="Muy Alta",AL16="Mayor")),"Alto",IF(OR(AND(AJ16="Muy Baja",AL16="Catastrófico"),AND(AJ16="Baja",AL16="Catastrófico"),AND(AJ16="Media",AL16="Catastrófico"),AND(AJ16="Alta",AL16="Catastrófico"),AND(AJ16="Muy Alta",AL16="Catastrófico")),"Extremo","")))),"")</f>
        <v>Bajo</v>
      </c>
      <c r="AO16" s="205" t="s">
        <v>134</v>
      </c>
      <c r="AP16" s="273"/>
      <c r="AQ16" s="276"/>
      <c r="AR16" s="279"/>
      <c r="AS16" s="207"/>
      <c r="AT16" s="200"/>
      <c r="AU16" s="200"/>
      <c r="AV16" s="207"/>
      <c r="AW16" s="200"/>
      <c r="AX16" s="200"/>
      <c r="AY16" s="200"/>
      <c r="AZ16" s="207"/>
      <c r="BA16" s="200"/>
      <c r="BB16" s="200"/>
      <c r="BC16" s="208"/>
      <c r="BD16" s="208"/>
      <c r="BE16" s="208"/>
      <c r="BF16" s="208"/>
      <c r="BG16" s="208"/>
      <c r="BH16" s="208"/>
      <c r="BI16" s="208"/>
      <c r="BJ16" s="208"/>
      <c r="BK16" s="208"/>
      <c r="BL16" s="208"/>
      <c r="BM16" s="208"/>
      <c r="BN16" s="208"/>
      <c r="BO16" s="208"/>
      <c r="BP16" s="208"/>
      <c r="BQ16" s="208"/>
      <c r="BR16" s="208"/>
      <c r="BS16" s="208"/>
      <c r="BT16" s="208"/>
      <c r="BU16" s="208"/>
      <c r="BV16" s="208"/>
      <c r="BW16" s="208"/>
      <c r="BX16" s="208"/>
      <c r="BY16" s="208"/>
      <c r="BZ16" s="208"/>
      <c r="CA16" s="208"/>
      <c r="CB16" s="208"/>
    </row>
    <row r="17" spans="4:80" s="198" customFormat="1" ht="102.75" customHeight="1" x14ac:dyDescent="0.25">
      <c r="D17" s="298"/>
      <c r="E17" s="298"/>
      <c r="F17" s="298"/>
      <c r="G17" s="298"/>
      <c r="H17" s="298"/>
      <c r="I17" s="274"/>
      <c r="J17" s="200"/>
      <c r="K17" s="274"/>
      <c r="L17" s="301"/>
      <c r="M17" s="295"/>
      <c r="N17" s="295"/>
      <c r="O17" s="295"/>
      <c r="P17" s="295"/>
      <c r="Q17" s="292"/>
      <c r="R17" s="286"/>
      <c r="S17" s="283"/>
      <c r="T17" s="286"/>
      <c r="U17" s="289"/>
      <c r="V17" s="286"/>
      <c r="W17" s="292"/>
      <c r="X17" s="199">
        <v>3</v>
      </c>
      <c r="Y17" s="224" t="s">
        <v>406</v>
      </c>
      <c r="Z17" s="223" t="s">
        <v>416</v>
      </c>
      <c r="AA17" s="204" t="str">
        <f t="shared" si="2"/>
        <v>Probabilidad</v>
      </c>
      <c r="AB17" s="205" t="s">
        <v>14</v>
      </c>
      <c r="AC17" s="205" t="s">
        <v>9</v>
      </c>
      <c r="AD17" s="202"/>
      <c r="AE17" s="205" t="s">
        <v>19</v>
      </c>
      <c r="AF17" s="205" t="s">
        <v>22</v>
      </c>
      <c r="AG17" s="205" t="s">
        <v>118</v>
      </c>
      <c r="AH17" s="200" t="s">
        <v>412</v>
      </c>
      <c r="AI17" s="219">
        <f>IFERROR(IF(AND(AA16="Probabilidad",AA17="Probabilidad"),(AK16-(+AK16*AD17)),IF(AA17="Probabilidad",(S15-(+S15*AA17)),IF(AA17="Impacto",AK16,""))),"")</f>
        <v>0.216</v>
      </c>
      <c r="AJ17" s="206" t="str">
        <f t="shared" ref="AJ17" si="9">IFERROR(IF(AI17="","",IF(AI17&lt;=0.2,"Muy Baja",IF(AI17&lt;=0.4,"Baja",IF(AI17&lt;=0.6,"Media",IF(AI17&lt;=0.8,"Alta","Muy Alta"))))),"")</f>
        <v>Baja</v>
      </c>
      <c r="AK17" s="202">
        <f t="shared" ref="AK17" si="10">+AI17</f>
        <v>0.216</v>
      </c>
      <c r="AL17" s="206" t="str">
        <f t="shared" ref="AL17" si="11">IFERROR(IF(AM17="","",IF(AM17&lt;=0.2,"Leve",IF(AM17&lt;=0.4,"Menor",IF(AM17&lt;=0.6,"Moderado",IF(AM17&lt;=0.8,"Mayor","Catastrófico"))))),"")</f>
        <v>Leve</v>
      </c>
      <c r="AM17" s="202">
        <f t="shared" ref="AM17" si="12">IFERROR(IF(AA17="Impacto",(V17-(+V17*AD17)),IF(AA17="Probabilidad",V17,"")),"")</f>
        <v>0</v>
      </c>
      <c r="AN17" s="206" t="str">
        <f t="shared" ref="AN17" si="13">IFERROR(IF(OR(AND(AJ17="Muy Baja",AL17="Leve"),AND(AJ17="Muy Baja",AL17="Menor"),AND(AJ17="Baja",AL17="Leve")),"Bajo",IF(OR(AND(AJ17="Muy baja",AL17="Moderado"),AND(AJ17="Baja",AL17="Menor"),AND(AJ17="Baja",AL17="Moderado"),AND(AJ17="Media",AL17="Leve"),AND(AJ17="Media",AL17="Menor"),AND(AJ17="Media",AL17="Moderado"),AND(AJ17="Alta",AL17="Leve"),AND(AJ17="Alta",AL17="Menor")),"Moderado",IF(OR(AND(AJ17="Muy Baja",AL17="Mayor"),AND(AJ17="Baja",AL17="Mayor"),AND(AJ17="Media",AL17="Mayor"),AND(AJ17="Alta",AL17="Moderado"),AND(AJ17="Alta",AL17="Mayor"),AND(AJ17="Muy Alta",AL17="Leve"),AND(AJ17="Muy Alta",AL17="Menor"),AND(AJ17="Muy Alta",AL17="Moderado"),AND(AJ17="Muy Alta",AL17="Mayor")),"Alto",IF(OR(AND(AJ17="Muy Baja",AL17="Catastrófico"),AND(AJ17="Baja",AL17="Catastrófico"),AND(AJ17="Media",AL17="Catastrófico"),AND(AJ17="Alta",AL17="Catastrófico"),AND(AJ17="Muy Alta",AL17="Catastrófico")),"Extremo","")))),"")</f>
        <v>Bajo</v>
      </c>
      <c r="AO17" s="205" t="s">
        <v>134</v>
      </c>
      <c r="AP17" s="274"/>
      <c r="AQ17" s="277"/>
      <c r="AR17" s="280"/>
      <c r="AS17" s="207"/>
      <c r="AT17" s="200"/>
      <c r="AU17" s="200"/>
      <c r="AV17" s="207"/>
      <c r="AW17" s="200"/>
      <c r="AX17" s="200"/>
      <c r="AY17" s="200"/>
      <c r="AZ17" s="207"/>
      <c r="BA17" s="200"/>
      <c r="BB17" s="200"/>
      <c r="BC17" s="208"/>
      <c r="BD17" s="208"/>
      <c r="BE17" s="208"/>
      <c r="BF17" s="208"/>
      <c r="BG17" s="208"/>
      <c r="BH17" s="208"/>
      <c r="BI17" s="208"/>
      <c r="BJ17" s="208"/>
      <c r="BK17" s="208"/>
      <c r="BL17" s="208"/>
      <c r="BM17" s="208"/>
      <c r="BN17" s="208"/>
      <c r="BO17" s="208"/>
      <c r="BP17" s="208"/>
      <c r="BQ17" s="208"/>
      <c r="BR17" s="208"/>
      <c r="BS17" s="208"/>
      <c r="BT17" s="208"/>
      <c r="BU17" s="208"/>
      <c r="BV17" s="208"/>
      <c r="BW17" s="208"/>
      <c r="BX17" s="208"/>
      <c r="BY17" s="208"/>
      <c r="BZ17" s="208"/>
      <c r="CA17" s="208"/>
      <c r="CB17" s="208"/>
    </row>
    <row r="18" spans="4:80" s="198" customFormat="1" ht="172.9" customHeight="1" x14ac:dyDescent="0.25">
      <c r="D18" s="215">
        <v>2</v>
      </c>
      <c r="E18" s="215" t="s">
        <v>216</v>
      </c>
      <c r="F18" s="215" t="s">
        <v>130</v>
      </c>
      <c r="G18" s="215" t="s">
        <v>313</v>
      </c>
      <c r="H18" s="199" t="s">
        <v>228</v>
      </c>
      <c r="I18" s="221" t="s">
        <v>401</v>
      </c>
      <c r="J18" s="200"/>
      <c r="K18" s="221" t="s">
        <v>408</v>
      </c>
      <c r="L18" s="221" t="s">
        <v>409</v>
      </c>
      <c r="M18" s="217" t="s">
        <v>127</v>
      </c>
      <c r="N18" s="200" t="s">
        <v>233</v>
      </c>
      <c r="O18" s="200" t="s">
        <v>238</v>
      </c>
      <c r="P18" s="200">
        <v>25</v>
      </c>
      <c r="Q18" s="201" t="str">
        <f t="shared" ref="Q18:Q23" si="14">IF(P18&lt;=0,"",IF(P18&lt;=2,"Muy Baja",IF(P18&lt;=24,"Baja",IF(P18&lt;=500,"Media",IF(P18&lt;=5000,"Alta","Muy Alta")))))</f>
        <v>Media</v>
      </c>
      <c r="R18" s="202">
        <f t="shared" ref="R18:R23" si="15">IF(Q18="","",IF(Q18="Muy Baja",0.2,IF(Q18="Baja",0.4,IF(Q18="Media",0.6,IF(Q18="Alta",0.8,IF(Q18="Muy Alta",1,))))))</f>
        <v>0.6</v>
      </c>
      <c r="S18" s="203" t="s">
        <v>142</v>
      </c>
      <c r="T18" s="202" t="str">
        <f ca="1">IF(NOT(ISERROR(MATCH(S18,'[2]Tabla Impacto'!$B$221:$B$223,0))),'[2]Tabla Impacto'!$F$223&amp;"Por favor no seleccionar los criterios de impacto(Afectación Económica o presupuestal y Pérdida Reputacional)",S18)</f>
        <v xml:space="preserve">     Afectación menor a 10 SMLMV .</v>
      </c>
      <c r="U18" s="222" t="str">
        <f ca="1">IF(OR(T18='[3]Tabla Impacto'!$C$11,T18='[3]Tabla Impacto'!$D$11),"Leve",IF(OR(T18='[3]Tabla Impacto'!$C$12,T18='[3]Tabla Impacto'!$D$12),"Menor",IF(OR(T18='[3]Tabla Impacto'!$C$13,T18='[3]Tabla Impacto'!$D$13),"Moderado",IF(OR(T18='[3]Tabla Impacto'!$C$14,T18='[3]Tabla Impacto'!$D$14),"Mayor",IF(OR(T18='[3]Tabla Impacto'!$C$15,T18='[3]Tabla Impacto'!$D$15),"Catastrófico","")))))</f>
        <v>Leve</v>
      </c>
      <c r="V18" s="202">
        <f t="shared" ref="V18:V23" ca="1" si="16">IF(U18="","",IF(U18="Leve",0.2,IF(U18="Menor",0.4,IF(U18="Moderado",0.6,IF(U18="Mayor",0.8,IF(U18="Catastrófico",1,))))))</f>
        <v>0.2</v>
      </c>
      <c r="W18" s="201" t="str">
        <f t="shared" ref="W18:W23" ca="1" si="17">IF(OR(AND(Q18="Muy Baja",U18="Leve"),AND(Q18="Muy Baja",U18="Menor"),AND(Q18="Baja",U18="Leve")),"Bajo",IF(OR(AND(Q18="Muy baja",U18="Moderado"),AND(Q18="Baja",U18="Menor"),AND(Q18="Baja",U18="Moderado"),AND(Q18="Media",U18="Leve"),AND(Q18="Media",U18="Menor"),AND(Q18="Media",U18="Moderado"),AND(Q18="Alta",U18="Leve"),AND(Q18="Alta",U18="Menor")),"Moderado",IF(OR(AND(Q18="Muy Baja",U18="Mayor"),AND(Q18="Baja",U18="Mayor"),AND(Q18="Media",U18="Mayor"),AND(Q18="Alta",U18="Moderado"),AND(Q18="Alta",U18="Mayor"),AND(Q18="Muy Alta",U18="Leve"),AND(Q18="Muy Alta",U18="Menor"),AND(Q18="Muy Alta",U18="Moderado"),AND(Q18="Muy Alta",U18="Mayor")),"Alto",IF(OR(AND(Q18="Muy Baja",U18="Catastrófico"),AND(Q18="Baja",U18="Catastrófico"),AND(Q18="Media",U18="Catastrófico"),AND(Q18="Alta",U18="Catastrófico"),AND(Q18="Muy Alta",U18="Catastrófico")),"Extremo",""))))</f>
        <v>Moderado</v>
      </c>
      <c r="X18" s="199">
        <v>1</v>
      </c>
      <c r="Y18" s="223" t="s">
        <v>407</v>
      </c>
      <c r="Z18" s="223" t="s">
        <v>417</v>
      </c>
      <c r="AA18" s="204" t="str">
        <f t="shared" si="2"/>
        <v>Probabilidad</v>
      </c>
      <c r="AB18" s="205" t="s">
        <v>14</v>
      </c>
      <c r="AC18" s="205" t="s">
        <v>9</v>
      </c>
      <c r="AD18" s="202" t="str">
        <f t="shared" si="3"/>
        <v>40%</v>
      </c>
      <c r="AE18" s="205" t="s">
        <v>19</v>
      </c>
      <c r="AF18" s="205" t="s">
        <v>22</v>
      </c>
      <c r="AG18" s="205" t="s">
        <v>118</v>
      </c>
      <c r="AH18" s="200" t="s">
        <v>413</v>
      </c>
      <c r="AI18" s="220">
        <f>IFERROR(IF(AA18="Probabilidad",(R18-(+R18*AD18)),IF(AA18="Impacto",R18,"")),"")</f>
        <v>0.36</v>
      </c>
      <c r="AJ18" s="206" t="str">
        <f t="shared" si="4"/>
        <v>Baja</v>
      </c>
      <c r="AK18" s="202">
        <f t="shared" si="5"/>
        <v>0.36</v>
      </c>
      <c r="AL18" s="206" t="str">
        <f t="shared" ref="AL18" ca="1" si="18">IFERROR(IF(AM18="","",IF(AM18&lt;=0.2,"Leve",IF(AM18&lt;=0.4,"Menor",IF(AM18&lt;=0.6,"Moderado",IF(AM18&lt;=0.8,"Mayor","Catastrófico"))))),"")</f>
        <v>Leve</v>
      </c>
      <c r="AM18" s="202">
        <f t="shared" ref="AM18" ca="1" si="19">IFERROR(IF(AA18="Impacto",(V18-(+V18*AD18)),IF(AA18="Probabilidad",V18,"")),"")</f>
        <v>0.2</v>
      </c>
      <c r="AN18" s="206" t="str">
        <f t="shared" ref="AN18" ca="1" si="20">IFERROR(IF(OR(AND(AJ18="Muy Baja",AL18="Leve"),AND(AJ18="Muy Baja",AL18="Menor"),AND(AJ18="Baja",AL18="Leve")),"Bajo",IF(OR(AND(AJ18="Muy baja",AL18="Moderado"),AND(AJ18="Baja",AL18="Menor"),AND(AJ18="Baja",AL18="Moderado"),AND(AJ18="Media",AL18="Leve"),AND(AJ18="Media",AL18="Menor"),AND(AJ18="Media",AL18="Moderado"),AND(AJ18="Alta",AL18="Leve"),AND(AJ18="Alta",AL18="Menor")),"Moderado",IF(OR(AND(AJ18="Muy Baja",AL18="Mayor"),AND(AJ18="Baja",AL18="Mayor"),AND(AJ18="Media",AL18="Mayor"),AND(AJ18="Alta",AL18="Moderado"),AND(AJ18="Alta",AL18="Mayor"),AND(AJ18="Muy Alta",AL18="Leve"),AND(AJ18="Muy Alta",AL18="Menor"),AND(AJ18="Muy Alta",AL18="Moderado"),AND(AJ18="Muy Alta",AL18="Mayor")),"Alto",IF(OR(AND(AJ18="Muy Baja",AL18="Catastrófico"),AND(AJ18="Baja",AL18="Catastrófico"),AND(AJ18="Media",AL18="Catastrófico"),AND(AJ18="Alta",AL18="Catastrófico"),AND(AJ18="Muy Alta",AL18="Catastrófico")),"Extremo","")))),"")</f>
        <v>Bajo</v>
      </c>
      <c r="AO18" s="205" t="s">
        <v>134</v>
      </c>
      <c r="AP18" s="221" t="s">
        <v>420</v>
      </c>
      <c r="AQ18" s="221" t="s">
        <v>419</v>
      </c>
      <c r="AR18" s="207">
        <v>45687</v>
      </c>
      <c r="AS18" s="207"/>
      <c r="AT18" s="200"/>
      <c r="AU18" s="200"/>
      <c r="AV18" s="207"/>
      <c r="AW18" s="200"/>
      <c r="AX18" s="200"/>
      <c r="AY18" s="200"/>
      <c r="AZ18" s="207"/>
      <c r="BA18" s="200"/>
      <c r="BB18" s="200"/>
      <c r="BC18" s="208"/>
      <c r="BD18" s="208"/>
      <c r="BE18" s="208"/>
      <c r="BF18" s="208"/>
      <c r="BG18" s="208"/>
      <c r="BH18" s="208"/>
      <c r="BI18" s="208"/>
      <c r="BJ18" s="208"/>
      <c r="BK18" s="208"/>
      <c r="BL18" s="208"/>
      <c r="BM18" s="208"/>
      <c r="BN18" s="208"/>
      <c r="BO18" s="208"/>
      <c r="BP18" s="208"/>
      <c r="BQ18" s="208"/>
      <c r="BR18" s="208"/>
      <c r="BS18" s="208"/>
      <c r="BT18" s="208"/>
      <c r="BU18" s="208"/>
      <c r="BV18" s="208"/>
      <c r="BW18" s="208"/>
      <c r="BX18" s="208"/>
      <c r="BY18" s="208"/>
      <c r="BZ18" s="208"/>
      <c r="CA18" s="208"/>
      <c r="CB18" s="208"/>
    </row>
    <row r="19" spans="4:80" s="198" customFormat="1" ht="172.9" hidden="1" customHeight="1" x14ac:dyDescent="0.25">
      <c r="D19" s="215"/>
      <c r="E19" s="215"/>
      <c r="F19" s="215"/>
      <c r="G19" s="215"/>
      <c r="H19" s="199"/>
      <c r="I19" s="200"/>
      <c r="J19" s="200"/>
      <c r="K19" s="200"/>
      <c r="L19" s="216"/>
      <c r="M19" s="217"/>
      <c r="N19" s="200"/>
      <c r="O19" s="200"/>
      <c r="P19" s="200"/>
      <c r="Q19" s="201" t="str">
        <f t="shared" si="14"/>
        <v/>
      </c>
      <c r="R19" s="202" t="str">
        <f t="shared" si="15"/>
        <v/>
      </c>
      <c r="S19" s="203"/>
      <c r="T19" s="202">
        <f ca="1">IF(NOT(ISERROR(MATCH(S19,'[2]Tabla Impacto'!$B$221:$B$223,0))),'[2]Tabla Impacto'!$F$223&amp;"Por favor no seleccionar los criterios de impacto(Afectación Económica o presupuestal y Pérdida Reputacional)",S19)</f>
        <v>0</v>
      </c>
      <c r="U19" s="222" t="str">
        <f ca="1">IF(OR(T19='[3]Tabla Impacto'!$C$11,T19='[3]Tabla Impacto'!$D$11),"Leve",IF(OR(T19='[3]Tabla Impacto'!$C$12,T19='[3]Tabla Impacto'!$D$12),"Menor",IF(OR(T19='[3]Tabla Impacto'!$C$13,T19='[3]Tabla Impacto'!$D$13),"Moderado",IF(OR(T19='[3]Tabla Impacto'!$C$14,T19='[3]Tabla Impacto'!$D$14),"Mayor",IF(OR(T19='[3]Tabla Impacto'!$C$15,T19='[3]Tabla Impacto'!$D$15),"Catastrófico","")))))</f>
        <v/>
      </c>
      <c r="V19" s="202" t="str">
        <f t="shared" ca="1" si="16"/>
        <v/>
      </c>
      <c r="W19" s="201" t="str">
        <f t="shared" ca="1" si="17"/>
        <v/>
      </c>
      <c r="X19" s="199"/>
      <c r="Y19" s="163"/>
      <c r="Z19" s="163"/>
      <c r="AA19" s="204" t="str">
        <f t="shared" si="2"/>
        <v/>
      </c>
      <c r="AB19" s="205"/>
      <c r="AC19" s="205"/>
      <c r="AD19" s="202" t="str">
        <f t="shared" si="3"/>
        <v/>
      </c>
      <c r="AE19" s="205"/>
      <c r="AF19" s="205"/>
      <c r="AG19" s="205"/>
      <c r="AH19" s="200"/>
      <c r="AI19" s="219" t="str">
        <f>IFERROR(IF(AND(AB18="Probabilidad",AB19="Probabilidad"),(AK18-(+AK18*AE19)),IF(AB19="Probabilidad",(T18-(+T18*AE19)),IF(AB19="Impacto",AK18,""))),"")</f>
        <v/>
      </c>
      <c r="AJ19" s="206" t="str">
        <f t="shared" si="4"/>
        <v/>
      </c>
      <c r="AK19" s="202" t="str">
        <f t="shared" si="5"/>
        <v/>
      </c>
      <c r="AL19" s="206" t="str">
        <f t="shared" si="6"/>
        <v/>
      </c>
      <c r="AM19" s="202" t="str">
        <f t="shared" si="7"/>
        <v/>
      </c>
      <c r="AN19" s="206" t="str">
        <f t="shared" si="8"/>
        <v/>
      </c>
      <c r="AO19" s="205"/>
      <c r="AP19" s="200"/>
      <c r="AQ19" s="200"/>
      <c r="AR19" s="207"/>
      <c r="AS19" s="207"/>
      <c r="AT19" s="200"/>
      <c r="AU19" s="200"/>
      <c r="AV19" s="207"/>
      <c r="AW19" s="200"/>
      <c r="AX19" s="200"/>
      <c r="AY19" s="200"/>
      <c r="AZ19" s="207"/>
      <c r="BA19" s="200"/>
      <c r="BB19" s="200"/>
      <c r="BC19" s="208"/>
      <c r="BD19" s="208"/>
      <c r="BE19" s="208"/>
      <c r="BF19" s="208"/>
      <c r="BG19" s="208"/>
      <c r="BH19" s="208"/>
      <c r="BI19" s="208"/>
      <c r="BJ19" s="208"/>
      <c r="BK19" s="208"/>
      <c r="BL19" s="208"/>
      <c r="BM19" s="208"/>
      <c r="BN19" s="208"/>
      <c r="BO19" s="208"/>
      <c r="BP19" s="208"/>
      <c r="BQ19" s="208"/>
      <c r="BR19" s="208"/>
      <c r="BS19" s="208"/>
      <c r="BT19" s="208"/>
      <c r="BU19" s="208"/>
      <c r="BV19" s="208"/>
      <c r="BW19" s="208"/>
      <c r="BX19" s="208"/>
      <c r="BY19" s="208"/>
      <c r="BZ19" s="208"/>
      <c r="CA19" s="208"/>
      <c r="CB19" s="208"/>
    </row>
    <row r="20" spans="4:80" s="198" customFormat="1" ht="172.9" hidden="1" customHeight="1" x14ac:dyDescent="0.25">
      <c r="D20" s="199">
        <v>5</v>
      </c>
      <c r="E20" s="215"/>
      <c r="F20" s="215"/>
      <c r="G20" s="215"/>
      <c r="H20" s="199"/>
      <c r="I20" s="200"/>
      <c r="J20" s="200"/>
      <c r="K20" s="200"/>
      <c r="L20" s="216"/>
      <c r="M20" s="217"/>
      <c r="N20" s="200"/>
      <c r="O20" s="200"/>
      <c r="P20" s="200"/>
      <c r="Q20" s="201" t="str">
        <f t="shared" si="14"/>
        <v/>
      </c>
      <c r="R20" s="202" t="str">
        <f t="shared" si="15"/>
        <v/>
      </c>
      <c r="S20" s="203"/>
      <c r="T20" s="202">
        <f ca="1">IF(NOT(ISERROR(MATCH(S20,'[2]Tabla Impacto'!$B$221:$B$223,0))),'[2]Tabla Impacto'!$F$223&amp;"Por favor no seleccionar los criterios de impacto(Afectación Económica o presupuestal y Pérdida Reputacional)",S20)</f>
        <v>0</v>
      </c>
      <c r="U20" s="222" t="str">
        <f ca="1">IF(OR(T20='[3]Tabla Impacto'!$C$11,T20='[3]Tabla Impacto'!$D$11),"Leve",IF(OR(T20='[3]Tabla Impacto'!$C$12,T20='[3]Tabla Impacto'!$D$12),"Menor",IF(OR(T20='[3]Tabla Impacto'!$C$13,T20='[3]Tabla Impacto'!$D$13),"Moderado",IF(OR(T20='[3]Tabla Impacto'!$C$14,T20='[3]Tabla Impacto'!$D$14),"Mayor",IF(OR(T20='[3]Tabla Impacto'!$C$15,T20='[3]Tabla Impacto'!$D$15),"Catastrófico","")))))</f>
        <v/>
      </c>
      <c r="V20" s="202" t="str">
        <f t="shared" ca="1" si="16"/>
        <v/>
      </c>
      <c r="W20" s="201" t="str">
        <f t="shared" ca="1" si="17"/>
        <v/>
      </c>
      <c r="X20" s="199"/>
      <c r="Y20" s="163"/>
      <c r="Z20" s="163"/>
      <c r="AA20" s="204" t="str">
        <f t="shared" si="2"/>
        <v/>
      </c>
      <c r="AB20" s="205"/>
      <c r="AC20" s="205"/>
      <c r="AD20" s="202" t="str">
        <f t="shared" si="3"/>
        <v/>
      </c>
      <c r="AE20" s="205"/>
      <c r="AF20" s="205"/>
      <c r="AG20" s="205"/>
      <c r="AH20" s="200"/>
      <c r="AI20" s="218" t="str">
        <f t="shared" ref="AI20" si="21">IFERROR(IF(AB20="Probabilidad",(S20-(+S20*AE20)),IF(AB20="Impacto",S20,"")),"")</f>
        <v/>
      </c>
      <c r="AJ20" s="206" t="str">
        <f t="shared" si="4"/>
        <v/>
      </c>
      <c r="AK20" s="202" t="str">
        <f t="shared" si="5"/>
        <v/>
      </c>
      <c r="AL20" s="206" t="str">
        <f t="shared" si="6"/>
        <v/>
      </c>
      <c r="AM20" s="202" t="str">
        <f t="shared" si="7"/>
        <v/>
      </c>
      <c r="AN20" s="206" t="str">
        <f t="shared" si="8"/>
        <v/>
      </c>
      <c r="AO20" s="205"/>
      <c r="AP20" s="200"/>
      <c r="AQ20" s="200"/>
      <c r="AR20" s="207"/>
      <c r="AS20" s="207"/>
      <c r="AT20" s="200"/>
      <c r="AU20" s="200"/>
      <c r="AV20" s="207"/>
      <c r="AW20" s="200"/>
      <c r="AX20" s="200"/>
      <c r="AY20" s="200"/>
      <c r="AZ20" s="207"/>
      <c r="BA20" s="200"/>
      <c r="BB20" s="200"/>
      <c r="BC20" s="208"/>
      <c r="BD20" s="208"/>
      <c r="BE20" s="208"/>
      <c r="BF20" s="208"/>
      <c r="BG20" s="208"/>
      <c r="BH20" s="208"/>
      <c r="BI20" s="208"/>
      <c r="BJ20" s="208"/>
      <c r="BK20" s="208"/>
      <c r="BL20" s="208"/>
      <c r="BM20" s="208"/>
      <c r="BN20" s="208"/>
      <c r="BO20" s="208"/>
      <c r="BP20" s="208"/>
      <c r="BQ20" s="208"/>
      <c r="BR20" s="208"/>
      <c r="BS20" s="208"/>
      <c r="BT20" s="208"/>
      <c r="BU20" s="208"/>
      <c r="BV20" s="208"/>
      <c r="BW20" s="208"/>
      <c r="BX20" s="208"/>
      <c r="BY20" s="208"/>
      <c r="BZ20" s="208"/>
      <c r="CA20" s="208"/>
      <c r="CB20" s="208"/>
    </row>
    <row r="21" spans="4:80" s="198" customFormat="1" ht="172.9" hidden="1" customHeight="1" x14ac:dyDescent="0.25">
      <c r="D21" s="199">
        <v>6</v>
      </c>
      <c r="E21" s="215"/>
      <c r="F21" s="215"/>
      <c r="G21" s="215"/>
      <c r="H21" s="199"/>
      <c r="I21" s="200"/>
      <c r="J21" s="200"/>
      <c r="K21" s="200"/>
      <c r="L21" s="216"/>
      <c r="M21" s="217"/>
      <c r="N21" s="200"/>
      <c r="O21" s="200"/>
      <c r="P21" s="200"/>
      <c r="Q21" s="201" t="str">
        <f t="shared" si="14"/>
        <v/>
      </c>
      <c r="R21" s="202" t="str">
        <f t="shared" si="15"/>
        <v/>
      </c>
      <c r="S21" s="203"/>
      <c r="T21" s="202">
        <f ca="1">IF(NOT(ISERROR(MATCH(S21,'[2]Tabla Impacto'!$B$221:$B$223,0))),'[2]Tabla Impacto'!$F$223&amp;"Por favor no seleccionar los criterios de impacto(Afectación Económica o presupuestal y Pérdida Reputacional)",S21)</f>
        <v>0</v>
      </c>
      <c r="U21" s="222" t="str">
        <f ca="1">IF(OR(T21='[3]Tabla Impacto'!$C$11,T21='[3]Tabla Impacto'!$D$11),"Leve",IF(OR(T21='[3]Tabla Impacto'!$C$12,T21='[3]Tabla Impacto'!$D$12),"Menor",IF(OR(T21='[3]Tabla Impacto'!$C$13,T21='[3]Tabla Impacto'!$D$13),"Moderado",IF(OR(T21='[3]Tabla Impacto'!$C$14,T21='[3]Tabla Impacto'!$D$14),"Mayor",IF(OR(T21='[3]Tabla Impacto'!$C$15,T21='[3]Tabla Impacto'!$D$15),"Catastrófico","")))))</f>
        <v/>
      </c>
      <c r="V21" s="202" t="str">
        <f t="shared" ca="1" si="16"/>
        <v/>
      </c>
      <c r="W21" s="201" t="str">
        <f t="shared" ca="1" si="17"/>
        <v/>
      </c>
      <c r="X21" s="199"/>
      <c r="Y21" s="163"/>
      <c r="Z21" s="163"/>
      <c r="AA21" s="204" t="str">
        <f t="shared" si="2"/>
        <v/>
      </c>
      <c r="AB21" s="205"/>
      <c r="AC21" s="205"/>
      <c r="AD21" s="202" t="str">
        <f t="shared" si="3"/>
        <v/>
      </c>
      <c r="AE21" s="205"/>
      <c r="AF21" s="205"/>
      <c r="AG21" s="205"/>
      <c r="AH21" s="200"/>
      <c r="AI21" s="219" t="str">
        <f>IFERROR(IF(AND(AB20="Probabilidad",AB21="Probabilidad"),(AK20-(+AK20*AE21)),IF(AB21="Probabilidad",(T20-(+T20*AE21)),IF(AB21="Impacto",AK20,""))),"")</f>
        <v/>
      </c>
      <c r="AJ21" s="206" t="str">
        <f t="shared" si="4"/>
        <v/>
      </c>
      <c r="AK21" s="202" t="str">
        <f t="shared" si="5"/>
        <v/>
      </c>
      <c r="AL21" s="206" t="str">
        <f t="shared" si="6"/>
        <v/>
      </c>
      <c r="AM21" s="202" t="str">
        <f t="shared" si="7"/>
        <v/>
      </c>
      <c r="AN21" s="206" t="str">
        <f t="shared" si="8"/>
        <v/>
      </c>
      <c r="AO21" s="205"/>
      <c r="AP21" s="200"/>
      <c r="AQ21" s="200"/>
      <c r="AR21" s="207"/>
      <c r="AS21" s="207"/>
      <c r="AT21" s="200"/>
      <c r="AU21" s="200"/>
      <c r="AV21" s="207"/>
      <c r="AW21" s="200"/>
      <c r="AX21" s="200"/>
      <c r="AY21" s="200"/>
      <c r="AZ21" s="207"/>
      <c r="BA21" s="200"/>
      <c r="BB21" s="200"/>
      <c r="BC21" s="208"/>
      <c r="BD21" s="208"/>
      <c r="BE21" s="208"/>
      <c r="BF21" s="208"/>
      <c r="BG21" s="208"/>
      <c r="BH21" s="208"/>
      <c r="BI21" s="208"/>
      <c r="BJ21" s="208"/>
      <c r="BK21" s="208"/>
      <c r="BL21" s="208"/>
      <c r="BM21" s="208"/>
      <c r="BN21" s="208"/>
      <c r="BO21" s="208"/>
      <c r="BP21" s="208"/>
      <c r="BQ21" s="208"/>
      <c r="BR21" s="208"/>
      <c r="BS21" s="208"/>
      <c r="BT21" s="208"/>
      <c r="BU21" s="208"/>
      <c r="BV21" s="208"/>
      <c r="BW21" s="208"/>
      <c r="BX21" s="208"/>
      <c r="BY21" s="208"/>
      <c r="BZ21" s="208"/>
      <c r="CA21" s="208"/>
      <c r="CB21" s="208"/>
    </row>
    <row r="22" spans="4:80" s="198" customFormat="1" ht="172.9" hidden="1" customHeight="1" x14ac:dyDescent="0.25">
      <c r="D22" s="199">
        <v>7</v>
      </c>
      <c r="E22" s="215"/>
      <c r="F22" s="215"/>
      <c r="G22" s="215"/>
      <c r="H22" s="199"/>
      <c r="I22" s="200"/>
      <c r="J22" s="200"/>
      <c r="K22" s="200"/>
      <c r="L22" s="216"/>
      <c r="M22" s="217"/>
      <c r="N22" s="200"/>
      <c r="O22" s="200"/>
      <c r="P22" s="200"/>
      <c r="Q22" s="201" t="str">
        <f t="shared" si="14"/>
        <v/>
      </c>
      <c r="R22" s="202" t="str">
        <f t="shared" si="15"/>
        <v/>
      </c>
      <c r="S22" s="203"/>
      <c r="T22" s="202">
        <f ca="1">IF(NOT(ISERROR(MATCH(S22,'[2]Tabla Impacto'!$B$221:$B$223,0))),'[2]Tabla Impacto'!$F$223&amp;"Por favor no seleccionar los criterios de impacto(Afectación Económica o presupuestal y Pérdida Reputacional)",S22)</f>
        <v>0</v>
      </c>
      <c r="U22" s="222" t="str">
        <f ca="1">IF(OR(T22='[3]Tabla Impacto'!$C$11,T22='[3]Tabla Impacto'!$D$11),"Leve",IF(OR(T22='[3]Tabla Impacto'!$C$12,T22='[3]Tabla Impacto'!$D$12),"Menor",IF(OR(T22='[3]Tabla Impacto'!$C$13,T22='[3]Tabla Impacto'!$D$13),"Moderado",IF(OR(T22='[3]Tabla Impacto'!$C$14,T22='[3]Tabla Impacto'!$D$14),"Mayor",IF(OR(T22='[3]Tabla Impacto'!$C$15,T22='[3]Tabla Impacto'!$D$15),"Catastrófico","")))))</f>
        <v/>
      </c>
      <c r="V22" s="202" t="str">
        <f t="shared" ca="1" si="16"/>
        <v/>
      </c>
      <c r="W22" s="201" t="str">
        <f t="shared" ca="1" si="17"/>
        <v/>
      </c>
      <c r="X22" s="199"/>
      <c r="Y22" s="163"/>
      <c r="Z22" s="163"/>
      <c r="AA22" s="204" t="str">
        <f t="shared" si="2"/>
        <v/>
      </c>
      <c r="AB22" s="205"/>
      <c r="AC22" s="205"/>
      <c r="AD22" s="202" t="str">
        <f t="shared" si="3"/>
        <v/>
      </c>
      <c r="AE22" s="205"/>
      <c r="AF22" s="205"/>
      <c r="AG22" s="205"/>
      <c r="AH22" s="200"/>
      <c r="AI22" s="218" t="str">
        <f t="shared" ref="AI22" si="22">IFERROR(IF(AB22="Probabilidad",(S22-(+S22*AE22)),IF(AB22="Impacto",S22,"")),"")</f>
        <v/>
      </c>
      <c r="AJ22" s="206" t="str">
        <f t="shared" si="4"/>
        <v/>
      </c>
      <c r="AK22" s="202" t="str">
        <f t="shared" si="5"/>
        <v/>
      </c>
      <c r="AL22" s="206" t="str">
        <f t="shared" si="6"/>
        <v/>
      </c>
      <c r="AM22" s="202" t="str">
        <f t="shared" si="7"/>
        <v/>
      </c>
      <c r="AN22" s="206" t="str">
        <f t="shared" si="8"/>
        <v/>
      </c>
      <c r="AO22" s="205"/>
      <c r="AP22" s="200"/>
      <c r="AQ22" s="200"/>
      <c r="AR22" s="207"/>
      <c r="AS22" s="207"/>
      <c r="AT22" s="200"/>
      <c r="AU22" s="200"/>
      <c r="AV22" s="207"/>
      <c r="AW22" s="200"/>
      <c r="AX22" s="200"/>
      <c r="AY22" s="200"/>
      <c r="AZ22" s="207"/>
      <c r="BA22" s="200"/>
      <c r="BB22" s="200"/>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8"/>
      <c r="BY22" s="208"/>
      <c r="BZ22" s="208"/>
      <c r="CA22" s="208"/>
      <c r="CB22" s="208"/>
    </row>
    <row r="23" spans="4:80" s="198" customFormat="1" ht="172.9" hidden="1" customHeight="1" x14ac:dyDescent="0.25">
      <c r="D23" s="199">
        <v>8</v>
      </c>
      <c r="E23" s="215"/>
      <c r="F23" s="215"/>
      <c r="G23" s="215"/>
      <c r="H23" s="199"/>
      <c r="I23" s="200"/>
      <c r="J23" s="200"/>
      <c r="K23" s="200"/>
      <c r="L23" s="216"/>
      <c r="M23" s="217"/>
      <c r="N23" s="200"/>
      <c r="O23" s="200"/>
      <c r="P23" s="200"/>
      <c r="Q23" s="201" t="str">
        <f t="shared" si="14"/>
        <v/>
      </c>
      <c r="R23" s="202" t="str">
        <f t="shared" si="15"/>
        <v/>
      </c>
      <c r="S23" s="203"/>
      <c r="T23" s="202">
        <f ca="1">IF(NOT(ISERROR(MATCH(S23,'[2]Tabla Impacto'!$B$221:$B$223,0))),'[2]Tabla Impacto'!$F$223&amp;"Por favor no seleccionar los criterios de impacto(Afectación Económica o presupuestal y Pérdida Reputacional)",S23)</f>
        <v>0</v>
      </c>
      <c r="U23" s="222" t="str">
        <f ca="1">IF(OR(T23='[3]Tabla Impacto'!$C$11,T23='[3]Tabla Impacto'!$D$11),"Leve",IF(OR(T23='[3]Tabla Impacto'!$C$12,T23='[3]Tabla Impacto'!$D$12),"Menor",IF(OR(T23='[3]Tabla Impacto'!$C$13,T23='[3]Tabla Impacto'!$D$13),"Moderado",IF(OR(T23='[3]Tabla Impacto'!$C$14,T23='[3]Tabla Impacto'!$D$14),"Mayor",IF(OR(T23='[3]Tabla Impacto'!$C$15,T23='[3]Tabla Impacto'!$D$15),"Catastrófico","")))))</f>
        <v/>
      </c>
      <c r="V23" s="202" t="str">
        <f t="shared" ca="1" si="16"/>
        <v/>
      </c>
      <c r="W23" s="201" t="str">
        <f t="shared" ca="1" si="17"/>
        <v/>
      </c>
      <c r="X23" s="199"/>
      <c r="Y23" s="163"/>
      <c r="Z23" s="163"/>
      <c r="AA23" s="204" t="str">
        <f t="shared" si="2"/>
        <v/>
      </c>
      <c r="AB23" s="205"/>
      <c r="AC23" s="205"/>
      <c r="AD23" s="202" t="str">
        <f t="shared" si="3"/>
        <v/>
      </c>
      <c r="AE23" s="205"/>
      <c r="AF23" s="205"/>
      <c r="AG23" s="205"/>
      <c r="AH23" s="200"/>
      <c r="AI23" s="219" t="str">
        <f>IFERROR(IF(AND(AB22="Probabilidad",AB23="Probabilidad"),(AK22-(+AK22*AE23)),IF(AB23="Probabilidad",(T22-(+T22*AE23)),IF(AB23="Impacto",AK22,""))),"")</f>
        <v/>
      </c>
      <c r="AJ23" s="206" t="str">
        <f t="shared" si="4"/>
        <v/>
      </c>
      <c r="AK23" s="202" t="str">
        <f t="shared" si="5"/>
        <v/>
      </c>
      <c r="AL23" s="206" t="str">
        <f t="shared" si="6"/>
        <v/>
      </c>
      <c r="AM23" s="202" t="str">
        <f t="shared" si="7"/>
        <v/>
      </c>
      <c r="AN23" s="206" t="str">
        <f t="shared" si="8"/>
        <v/>
      </c>
      <c r="AO23" s="205"/>
      <c r="AP23" s="200"/>
      <c r="AQ23" s="200"/>
      <c r="AR23" s="207"/>
      <c r="AS23" s="207"/>
      <c r="AT23" s="200"/>
      <c r="AU23" s="200"/>
      <c r="AV23" s="207"/>
      <c r="AW23" s="200"/>
      <c r="AX23" s="200"/>
      <c r="AY23" s="200"/>
      <c r="AZ23" s="207"/>
      <c r="BA23" s="200"/>
      <c r="BB23" s="200"/>
      <c r="BC23" s="208"/>
      <c r="BD23" s="208"/>
      <c r="BE23" s="208"/>
      <c r="BF23" s="208"/>
      <c r="BG23" s="208"/>
      <c r="BH23" s="208"/>
      <c r="BI23" s="208"/>
      <c r="BJ23" s="208"/>
      <c r="BK23" s="208"/>
      <c r="BL23" s="208"/>
      <c r="BM23" s="208"/>
      <c r="BN23" s="208"/>
      <c r="BO23" s="208"/>
      <c r="BP23" s="208"/>
      <c r="BQ23" s="208"/>
      <c r="BR23" s="208"/>
      <c r="BS23" s="208"/>
      <c r="BT23" s="208"/>
      <c r="BU23" s="208"/>
      <c r="BV23" s="208"/>
      <c r="BW23" s="208"/>
      <c r="BX23" s="208"/>
      <c r="BY23" s="208"/>
      <c r="BZ23" s="208"/>
      <c r="CA23" s="208"/>
      <c r="CB23" s="208"/>
    </row>
    <row r="24" spans="4:80" ht="49.5" customHeight="1" x14ac:dyDescent="0.2">
      <c r="D24" s="209"/>
      <c r="E24" s="210"/>
      <c r="F24" s="210"/>
      <c r="G24" s="210"/>
      <c r="H24" s="210"/>
      <c r="I24" s="314" t="s">
        <v>393</v>
      </c>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c r="AM24" s="314"/>
      <c r="AN24" s="314"/>
      <c r="AO24" s="314"/>
      <c r="AP24" s="314"/>
      <c r="AQ24" s="314"/>
      <c r="AR24" s="314"/>
      <c r="AS24" s="314"/>
      <c r="AT24" s="314"/>
      <c r="AU24" s="315"/>
    </row>
    <row r="26" spans="4:80" ht="15.75" x14ac:dyDescent="0.2">
      <c r="D26" s="109"/>
      <c r="E26" s="110"/>
      <c r="F26" s="110"/>
      <c r="G26" s="110"/>
      <c r="H26" s="110"/>
      <c r="I26" s="110"/>
      <c r="J26" s="110"/>
      <c r="K26" s="110"/>
      <c r="L26" s="110"/>
      <c r="M26" s="181"/>
      <c r="N26" s="181"/>
      <c r="O26" s="181"/>
      <c r="Q26" s="111"/>
      <c r="R26" s="110"/>
      <c r="S26" s="110"/>
      <c r="T26" s="110"/>
      <c r="U26" s="110"/>
      <c r="V26" s="110"/>
      <c r="W26" s="110"/>
      <c r="X26" s="110"/>
      <c r="Y26" s="110"/>
      <c r="Z26" s="110"/>
      <c r="AA26" s="112"/>
      <c r="AB26" s="112"/>
      <c r="AC26" s="110"/>
      <c r="AD26" s="110"/>
      <c r="AE26" s="110"/>
      <c r="AF26" s="110"/>
      <c r="AG26" s="110"/>
      <c r="AH26" s="110"/>
      <c r="AI26" s="110"/>
      <c r="AJ26" s="110"/>
      <c r="AK26" s="110"/>
      <c r="AL26" s="110"/>
      <c r="AM26" s="110"/>
      <c r="AN26" s="110"/>
      <c r="AO26" s="113"/>
      <c r="AP26" s="113"/>
      <c r="AQ26" s="110"/>
      <c r="AR26" s="110"/>
      <c r="AS26" s="110"/>
      <c r="AT26" s="110"/>
      <c r="AU26" s="110"/>
      <c r="AV26" s="110"/>
      <c r="AW26" s="110"/>
    </row>
    <row r="27" spans="4:80" ht="18" x14ac:dyDescent="0.2">
      <c r="D27" s="310" t="s">
        <v>399</v>
      </c>
      <c r="E27" s="310"/>
      <c r="F27" s="310"/>
      <c r="G27" s="310"/>
      <c r="H27" s="310"/>
      <c r="I27" s="310"/>
      <c r="J27" s="310"/>
      <c r="K27" s="310"/>
      <c r="L27" s="310"/>
      <c r="M27" s="181"/>
      <c r="N27" s="181"/>
      <c r="O27" s="181"/>
      <c r="P27" s="307" t="s">
        <v>391</v>
      </c>
      <c r="Q27" s="308"/>
      <c r="R27" s="308"/>
      <c r="S27" s="309"/>
      <c r="T27" s="110"/>
      <c r="U27" s="110"/>
      <c r="V27" s="110"/>
      <c r="W27" s="110"/>
      <c r="X27" s="110"/>
      <c r="Y27" s="110"/>
      <c r="Z27" s="113"/>
      <c r="AA27" s="112"/>
      <c r="AB27" s="112"/>
      <c r="AC27" s="110"/>
      <c r="AD27" s="112"/>
      <c r="AE27" s="112"/>
      <c r="AF27" s="110"/>
      <c r="AG27" s="110"/>
      <c r="AH27" s="110"/>
      <c r="AI27" s="110"/>
      <c r="AJ27" s="110"/>
      <c r="AK27" s="110"/>
      <c r="AL27" s="110"/>
      <c r="AM27" s="110"/>
      <c r="AN27" s="110"/>
      <c r="AO27" s="110"/>
      <c r="AP27" s="110"/>
      <c r="AQ27" s="110"/>
      <c r="AR27" s="110"/>
      <c r="AS27" s="110"/>
      <c r="AT27" s="110"/>
      <c r="AU27" s="110"/>
      <c r="AV27" s="110"/>
      <c r="AW27" s="110"/>
    </row>
    <row r="28" spans="4:80" ht="15" thickBot="1" x14ac:dyDescent="0.25">
      <c r="D28" s="181"/>
      <c r="E28" s="181"/>
      <c r="F28" s="181"/>
      <c r="G28" s="181"/>
      <c r="H28" s="181"/>
      <c r="I28" s="181"/>
      <c r="J28" s="181"/>
      <c r="K28" s="181"/>
      <c r="M28" s="181"/>
      <c r="N28" s="181"/>
      <c r="O28" s="181"/>
      <c r="Q28" s="183" t="str">
        <f>+IFERROR(VLOOKUP(M28,$M$183:$Q$187,3,FALSE)*VLOOKUP(P28,$P$183:$Q$187,3,FALSE),"")</f>
        <v/>
      </c>
      <c r="AA28" s="183"/>
      <c r="AB28" s="211"/>
      <c r="AD28" s="211"/>
      <c r="AE28" s="211"/>
      <c r="AF28" s="212"/>
      <c r="AG28" s="212"/>
      <c r="AH28" s="212"/>
      <c r="AI28" s="212"/>
      <c r="AJ28" s="212"/>
      <c r="AK28" s="114"/>
      <c r="AL28" s="114"/>
      <c r="AM28" s="212"/>
      <c r="AN28" s="213"/>
      <c r="AR28" s="212"/>
      <c r="AT28" s="212"/>
      <c r="AV28" s="212"/>
    </row>
    <row r="29" spans="4:80" ht="17.45" customHeight="1" thickTop="1" thickBot="1" x14ac:dyDescent="0.25">
      <c r="D29" s="305" t="s">
        <v>207</v>
      </c>
      <c r="E29" s="305"/>
      <c r="F29" s="305"/>
      <c r="G29" s="305"/>
      <c r="H29" s="305"/>
      <c r="I29" s="305"/>
      <c r="J29" s="305"/>
      <c r="K29" s="305"/>
      <c r="L29" s="180" t="s">
        <v>208</v>
      </c>
      <c r="M29" s="305" t="s">
        <v>209</v>
      </c>
      <c r="N29" s="305"/>
      <c r="O29" s="305"/>
      <c r="P29" s="305"/>
      <c r="Q29" s="305"/>
      <c r="R29" s="305"/>
      <c r="S29" s="305"/>
      <c r="T29" s="118"/>
      <c r="U29" s="306" t="s">
        <v>210</v>
      </c>
      <c r="V29" s="306"/>
      <c r="W29" s="306"/>
      <c r="X29" s="305" t="s">
        <v>211</v>
      </c>
      <c r="Y29" s="305"/>
      <c r="Z29" s="305"/>
      <c r="AA29" s="305"/>
      <c r="AB29" s="306">
        <v>1</v>
      </c>
      <c r="AC29" s="306"/>
      <c r="AD29" s="306"/>
      <c r="AE29" s="306"/>
      <c r="AF29" s="117"/>
      <c r="AG29" s="117"/>
      <c r="AH29" s="117"/>
      <c r="AI29" s="117"/>
      <c r="AJ29" s="117"/>
      <c r="AK29" s="117"/>
      <c r="AL29" s="117"/>
      <c r="AM29" s="117"/>
      <c r="AN29" s="117"/>
      <c r="AO29" s="117"/>
      <c r="AP29" s="117"/>
      <c r="AQ29" s="117"/>
      <c r="AR29" s="117"/>
      <c r="AS29" s="117"/>
      <c r="AT29" s="117"/>
      <c r="AU29" s="117"/>
      <c r="AV29" s="117"/>
      <c r="AW29" s="115"/>
    </row>
    <row r="30" spans="4:80" ht="36.75" customHeight="1" thickTop="1" x14ac:dyDescent="0.25">
      <c r="D30" s="341" t="s">
        <v>394</v>
      </c>
      <c r="E30" s="342"/>
      <c r="F30" s="342"/>
      <c r="G30" s="342"/>
      <c r="H30" s="342"/>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row>
  </sheetData>
  <dataConsolidate/>
  <mergeCells count="94">
    <mergeCell ref="D30:AE30"/>
    <mergeCell ref="N13:O13"/>
    <mergeCell ref="AH12:AH14"/>
    <mergeCell ref="A11:C11"/>
    <mergeCell ref="D8:G8"/>
    <mergeCell ref="D9:G9"/>
    <mergeCell ref="H9:BB9"/>
    <mergeCell ref="H8:BB8"/>
    <mergeCell ref="D13:D14"/>
    <mergeCell ref="D11:AU11"/>
    <mergeCell ref="AV11:AY11"/>
    <mergeCell ref="AZ11:BB11"/>
    <mergeCell ref="AZ13:AZ14"/>
    <mergeCell ref="E13:E14"/>
    <mergeCell ref="AA13:AA14"/>
    <mergeCell ref="H13:H14"/>
    <mergeCell ref="AX13:AX14"/>
    <mergeCell ref="BA2:BB2"/>
    <mergeCell ref="BA3:BB3"/>
    <mergeCell ref="BA4:BB4"/>
    <mergeCell ref="BA5:BB5"/>
    <mergeCell ref="AY13:AY14"/>
    <mergeCell ref="AP12:BB12"/>
    <mergeCell ref="BA13:BA14"/>
    <mergeCell ref="BB13:BB14"/>
    <mergeCell ref="AV13:AV14"/>
    <mergeCell ref="AW13:AW14"/>
    <mergeCell ref="D2:H5"/>
    <mergeCell ref="I2:AZ5"/>
    <mergeCell ref="H7:BB7"/>
    <mergeCell ref="AO13:AO14"/>
    <mergeCell ref="AN13:AN14"/>
    <mergeCell ref="AM13:AM14"/>
    <mergeCell ref="AI13:AI14"/>
    <mergeCell ref="Z13:Z14"/>
    <mergeCell ref="M13:M14"/>
    <mergeCell ref="D12:P12"/>
    <mergeCell ref="Q12:W12"/>
    <mergeCell ref="L13:L14"/>
    <mergeCell ref="K13:K14"/>
    <mergeCell ref="I13:I14"/>
    <mergeCell ref="S13:S14"/>
    <mergeCell ref="T13:T14"/>
    <mergeCell ref="D7:G7"/>
    <mergeCell ref="I24:AU24"/>
    <mergeCell ref="W13:W14"/>
    <mergeCell ref="AU13:AU14"/>
    <mergeCell ref="AT13:AT14"/>
    <mergeCell ref="AS13:AS14"/>
    <mergeCell ref="AR13:AR14"/>
    <mergeCell ref="AQ13:AQ14"/>
    <mergeCell ref="AL13:AL14"/>
    <mergeCell ref="AJ13:AJ14"/>
    <mergeCell ref="AK13:AK14"/>
    <mergeCell ref="P13:P14"/>
    <mergeCell ref="Q13:Q14"/>
    <mergeCell ref="R13:R14"/>
    <mergeCell ref="U13:U14"/>
    <mergeCell ref="V13:V14"/>
    <mergeCell ref="X29:AA29"/>
    <mergeCell ref="AB29:AE29"/>
    <mergeCell ref="D29:K29"/>
    <mergeCell ref="P27:S27"/>
    <mergeCell ref="M29:S29"/>
    <mergeCell ref="U29:W29"/>
    <mergeCell ref="D27:L27"/>
    <mergeCell ref="X12:AG12"/>
    <mergeCell ref="X13:X14"/>
    <mergeCell ref="Y13:Y14"/>
    <mergeCell ref="AP13:AP14"/>
    <mergeCell ref="AI12:AO12"/>
    <mergeCell ref="AB13:AG13"/>
    <mergeCell ref="I15:I17"/>
    <mergeCell ref="D15:D17"/>
    <mergeCell ref="K15:K17"/>
    <mergeCell ref="L15:L17"/>
    <mergeCell ref="M15:M17"/>
    <mergeCell ref="E15:E17"/>
    <mergeCell ref="F15:F17"/>
    <mergeCell ref="G15:G17"/>
    <mergeCell ref="H15:H17"/>
    <mergeCell ref="N15:N17"/>
    <mergeCell ref="O15:O17"/>
    <mergeCell ref="P15:P17"/>
    <mergeCell ref="Q15:Q17"/>
    <mergeCell ref="R15:R17"/>
    <mergeCell ref="AP15:AP17"/>
    <mergeCell ref="AQ15:AQ17"/>
    <mergeCell ref="AR15:AR17"/>
    <mergeCell ref="S15:S17"/>
    <mergeCell ref="T15:T17"/>
    <mergeCell ref="U15:U17"/>
    <mergeCell ref="V15:V17"/>
    <mergeCell ref="W15:W17"/>
  </mergeCells>
  <conditionalFormatting sqref="Q15 Q18:Q23">
    <cfRule type="cellIs" dxfId="38" priority="57" operator="equal">
      <formula>"Muy Alta"</formula>
    </cfRule>
    <cfRule type="cellIs" dxfId="37" priority="58" operator="equal">
      <formula>"Alta"</formula>
    </cfRule>
    <cfRule type="cellIs" dxfId="36" priority="59" operator="equal">
      <formula>"Media"</formula>
    </cfRule>
    <cfRule type="cellIs" dxfId="35" priority="60" operator="equal">
      <formula>"Baja"</formula>
    </cfRule>
    <cfRule type="cellIs" dxfId="34" priority="61" operator="equal">
      <formula>"Muy Baja"</formula>
    </cfRule>
  </conditionalFormatting>
  <conditionalFormatting sqref="T15 T18:T23">
    <cfRule type="containsText" dxfId="33" priority="33" operator="containsText" text="❌">
      <formula>NOT(ISERROR(SEARCH("❌",T15)))</formula>
    </cfRule>
  </conditionalFormatting>
  <conditionalFormatting sqref="W15 W18:W23">
    <cfRule type="cellIs" dxfId="32" priority="48" operator="equal">
      <formula>"Extremo"</formula>
    </cfRule>
    <cfRule type="cellIs" dxfId="31" priority="49" operator="equal">
      <formula>"Alto"</formula>
    </cfRule>
    <cfRule type="cellIs" dxfId="30" priority="50" operator="equal">
      <formula>"Moderado"</formula>
    </cfRule>
    <cfRule type="cellIs" dxfId="29" priority="51" operator="equal">
      <formula>"Bajo"</formula>
    </cfRule>
  </conditionalFormatting>
  <conditionalFormatting sqref="AJ15:AJ23">
    <cfRule type="cellIs" dxfId="28" priority="43" operator="equal">
      <formula>"Muy Alta"</formula>
    </cfRule>
    <cfRule type="cellIs" dxfId="27" priority="44" operator="equal">
      <formula>"Alta"</formula>
    </cfRule>
    <cfRule type="cellIs" dxfId="26" priority="45" operator="equal">
      <formula>"Media"</formula>
    </cfRule>
    <cfRule type="cellIs" dxfId="25" priority="46" operator="equal">
      <formula>"Baja"</formula>
    </cfRule>
    <cfRule type="cellIs" dxfId="24" priority="47" operator="equal">
      <formula>"Muy Baja"</formula>
    </cfRule>
  </conditionalFormatting>
  <conditionalFormatting sqref="AK26:AK28">
    <cfRule type="cellIs" dxfId="23" priority="21" stopIfTrue="1" operator="equal">
      <formula>#REF!</formula>
    </cfRule>
    <cfRule type="cellIs" dxfId="22" priority="22" operator="equal">
      <formula>#REF!</formula>
    </cfRule>
    <cfRule type="cellIs" dxfId="21" priority="23" operator="equal">
      <formula>#REF!</formula>
    </cfRule>
  </conditionalFormatting>
  <conditionalFormatting sqref="AL15:AL23">
    <cfRule type="cellIs" dxfId="20" priority="38" operator="equal">
      <formula>"Catastrófico"</formula>
    </cfRule>
    <cfRule type="cellIs" dxfId="19" priority="39" operator="equal">
      <formula>"Mayor"</formula>
    </cfRule>
    <cfRule type="cellIs" dxfId="18" priority="40" operator="equal">
      <formula>"Moderado"</formula>
    </cfRule>
    <cfRule type="cellIs" dxfId="17" priority="41" operator="equal">
      <formula>"Menor"</formula>
    </cfRule>
    <cfRule type="cellIs" dxfId="16" priority="42" operator="equal">
      <formula>"Leve"</formula>
    </cfRule>
  </conditionalFormatting>
  <conditionalFormatting sqref="AL26:AL28">
    <cfRule type="cellIs" dxfId="15" priority="24" stopIfTrue="1" operator="equal">
      <formula>#REF!</formula>
    </cfRule>
    <cfRule type="cellIs" dxfId="14" priority="25" stopIfTrue="1" operator="equal">
      <formula>#REF!</formula>
    </cfRule>
    <cfRule type="cellIs" dxfId="13" priority="26" stopIfTrue="1" operator="equal">
      <formula>#REF!</formula>
    </cfRule>
  </conditionalFormatting>
  <conditionalFormatting sqref="AN15:AN23">
    <cfRule type="cellIs" dxfId="12" priority="34" operator="equal">
      <formula>"Extremo"</formula>
    </cfRule>
    <cfRule type="cellIs" dxfId="11" priority="35" operator="equal">
      <formula>"Alto"</formula>
    </cfRule>
    <cfRule type="cellIs" dxfId="10" priority="36" operator="equal">
      <formula>"Moderado"</formula>
    </cfRule>
    <cfRule type="cellIs" dxfId="9" priority="37" operator="equal">
      <formula>"Bajo"</formula>
    </cfRule>
  </conditionalFormatting>
  <conditionalFormatting sqref="U15 U18:U23">
    <cfRule type="cellIs" dxfId="8" priority="1" operator="equal">
      <formula>"Catastrófico"</formula>
    </cfRule>
    <cfRule type="cellIs" dxfId="7" priority="2" operator="equal">
      <formula>"Mayor"</formula>
    </cfRule>
    <cfRule type="cellIs" dxfId="6" priority="3" operator="equal">
      <formula>"Moderado"</formula>
    </cfRule>
    <cfRule type="cellIs" dxfId="5" priority="4" operator="equal">
      <formula>"Menor"</formula>
    </cfRule>
    <cfRule type="cellIs" dxfId="4" priority="5" operator="equal">
      <formula>"Leve"</formula>
    </cfRule>
  </conditionalFormatting>
  <dataValidations count="6">
    <dataValidation type="list" allowBlank="1" showInputMessage="1" showErrorMessage="1" sqref="L26" xr:uid="{61DF7E04-DE5E-4FE1-A38F-8A138AA87D58}">
      <formula1>$L$183:$L$192</formula1>
    </dataValidation>
    <dataValidation type="list" allowBlank="1" showInputMessage="1" showErrorMessage="1" sqref="L28 AK28:AL28" xr:uid="{66A41BD7-B090-4403-937D-0435537D31DA}">
      <formula1>#REF!</formula1>
    </dataValidation>
    <dataValidation type="list" allowBlank="1" showInputMessage="1" showErrorMessage="1" sqref="AA28" xr:uid="{3BD557FD-BAB0-4660-A45C-D7AACD9880D7}">
      <formula1>$S$183:$S$184</formula1>
    </dataValidation>
    <dataValidation type="list" allowBlank="1" showInputMessage="1" showErrorMessage="1" sqref="P28" xr:uid="{6EC8CB42-9310-43CD-8FAB-388F6EFE7B5E}">
      <formula1>$P$183:$P$187</formula1>
    </dataValidation>
    <dataValidation type="list" allowBlank="1" showInputMessage="1" showErrorMessage="1" sqref="M28:O28" xr:uid="{681E5490-2B09-494D-9B90-359A2E8F22F3}">
      <formula1>$M$183:$M$187</formula1>
    </dataValidation>
    <dataValidation type="list" allowBlank="1" showInputMessage="1" showErrorMessage="1" sqref="AV28 AT28 AR28 AB28 AD28:AJ28" xr:uid="{208EF431-1729-4D5C-B151-F6757CBBD462}">
      <formula1>$AR$183:$AR$190</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1">
        <x14:dataValidation type="list" allowBlank="1" showInputMessage="1" showErrorMessage="1" xr:uid="{FFA9F3EB-8AAC-4371-8BA9-EA5BFF31F870}">
          <x14:formula1>
            <xm:f>'Opciones Tratamiento'!$B$9:$B$10</xm:f>
          </x14:formula1>
          <xm:sqref>AX15:AY23 BB15:BB23 AU15:AU23</xm:sqref>
        </x14:dataValidation>
        <x14:dataValidation type="list" allowBlank="1" showInputMessage="1" showErrorMessage="1" xr:uid="{2F8B922F-A596-4F43-8DB5-EB88E0211184}">
          <x14:formula1>
            <xm:f>'Tabla Valoración controles'!$D$4:$D$6</xm:f>
          </x14:formula1>
          <xm:sqref>AB15:AB23</xm:sqref>
        </x14:dataValidation>
        <x14:dataValidation type="list" allowBlank="1" showInputMessage="1" showErrorMessage="1" xr:uid="{DC38EDB2-F7BD-4E7B-9DDA-3C58EAD78CC5}">
          <x14:formula1>
            <xm:f>'Tabla Valoración controles'!$D$7:$D$8</xm:f>
          </x14:formula1>
          <xm:sqref>AC15:AC23</xm:sqref>
        </x14:dataValidation>
        <x14:dataValidation type="list" allowBlank="1" showInputMessage="1" showErrorMessage="1" xr:uid="{D75AC793-23AB-4ECB-AA93-972ACC7C18B9}">
          <x14:formula1>
            <xm:f>'Tabla Valoración controles'!$D$9:$D$10</xm:f>
          </x14:formula1>
          <xm:sqref>AE15:AE23</xm:sqref>
        </x14:dataValidation>
        <x14:dataValidation type="list" allowBlank="1" showInputMessage="1" showErrorMessage="1" xr:uid="{7CEE6D34-E894-4B07-9738-58E7887FE090}">
          <x14:formula1>
            <xm:f>'Tabla Valoración controles'!$D$11:$D$12</xm:f>
          </x14:formula1>
          <xm:sqref>AF15:AF23</xm:sqref>
        </x14:dataValidation>
        <x14:dataValidation type="list" allowBlank="1" showInputMessage="1" showErrorMessage="1" xr:uid="{B39FB738-8E70-4C89-BE00-31B6F6BC10CA}">
          <x14:formula1>
            <xm:f>'Tabla Valoración controles'!$D$13:$D$14</xm:f>
          </x14:formula1>
          <xm:sqref>AG15:AG23</xm:sqref>
        </x14:dataValidation>
        <x14:dataValidation type="list" allowBlank="1" showInputMessage="1" showErrorMessage="1" xr:uid="{5E056D49-2A01-4844-9657-EAFD8E3B5A80}">
          <x14:formula1>
            <xm:f>'Opciones Tratamiento'!$B$13:$B$19</xm:f>
          </x14:formula1>
          <xm:sqref>M15 M18:M23</xm:sqref>
        </x14:dataValidation>
        <x14:dataValidation type="list" allowBlank="1" showInputMessage="1" showErrorMessage="1" xr:uid="{BCC5CE02-71F3-4D30-B2B6-0BC8D084AB56}">
          <x14:formula1>
            <xm:f>'Opciones Tratamiento'!$B$2:$B$5</xm:f>
          </x14:formula1>
          <xm:sqref>AO15:AO23</xm:sqref>
        </x14:dataValidation>
        <x14:dataValidation type="list" allowBlank="1" showInputMessage="1" showErrorMessage="1" xr:uid="{EF0C0067-1765-4F11-A967-1A801D325D81}">
          <x14:formula1>
            <xm:f>'Tabla Impacto'!$F$210:$F$221</xm:f>
          </x14:formula1>
          <xm:sqref>S15 S18:S23</xm:sqref>
        </x14:dataValidation>
        <x14:dataValidation type="custom" allowBlank="1" showInputMessage="1" showErrorMessage="1" error="Recuerde que las acciones se generan bajo la medida de mitigar el riesgo" xr:uid="{7ED48018-4235-4B97-8418-73E7BBDB0232}">
          <x14:formula1>
            <xm:f>IF(OR(AO19='Opciones Tratamiento'!$B$2,AO19='Opciones Tratamiento'!$B$3,AO19='Opciones Tratamiento'!$B$4),ISBLANK(AO19),ISTEXT(AO19))</xm:f>
          </x14:formula1>
          <xm:sqref>AP19:AP23</xm:sqref>
        </x14:dataValidation>
        <x14:dataValidation type="custom" allowBlank="1" showInputMessage="1" showErrorMessage="1" error="Recuerde que las acciones se generan bajo la medida de mitigar el riesgo" xr:uid="{B9F9F086-C384-4D55-BBDC-46D063DF530B}">
          <x14:formula1>
            <xm:f>IF(OR(AO19='Opciones Tratamiento'!$B$2,AO19='Opciones Tratamiento'!$B$3,AO19='Opciones Tratamiento'!$B$4),ISBLANK(AO19),ISTEXT(AO19))</xm:f>
          </x14:formula1>
          <xm:sqref>AQ19:AQ23</xm:sqref>
        </x14:dataValidation>
        <x14:dataValidation type="custom" allowBlank="1" showInputMessage="1" showErrorMessage="1" error="Recuerde que las acciones se generan bajo la medida de mitigar el riesgo" xr:uid="{E3EDE35C-AB25-4047-9423-56EED39EADE9}">
          <x14:formula1>
            <xm:f>IF(OR(AO15='Opciones Tratamiento'!$B$2,AO15='Opciones Tratamiento'!$B$3,AO15='Opciones Tratamiento'!$B$4),ISBLANK(AO15),ISTEXT(AO15))</xm:f>
          </x14:formula1>
          <xm:sqref>AR15 AR18:AR23</xm:sqref>
        </x14:dataValidation>
        <x14:dataValidation type="custom" allowBlank="1" showInputMessage="1" showErrorMessage="1" error="Recuerde que las acciones se generan bajo la medida de mitigar el riesgo" xr:uid="{4313D17C-1132-4996-95F6-39D63D0B3505}">
          <x14:formula1>
            <xm:f>IF(OR(AO15='Opciones Tratamiento'!$B$2,AO15='Opciones Tratamiento'!$B$3,AO15='Opciones Tratamiento'!$B$4),ISBLANK(AO15),ISTEXT(AO15))</xm:f>
          </x14:formula1>
          <xm:sqref>AV15:AV23 AS15:AS23</xm:sqref>
        </x14:dataValidation>
        <x14:dataValidation type="custom" allowBlank="1" showInputMessage="1" showErrorMessage="1" error="Recuerde que las acciones se generan bajo la medida de mitigar el riesgo" xr:uid="{5067E0A1-85BC-4774-9D87-F4D5111F4D71}">
          <x14:formula1>
            <xm:f>IF(OR(AO15='Opciones Tratamiento'!$B$2,AO15='Opciones Tratamiento'!$B$3,AO15='Opciones Tratamiento'!$B$4),ISBLANK(AO15),ISTEXT(AO15))</xm:f>
          </x14:formula1>
          <xm:sqref>AW15:AW23 AZ15:AZ23 AT15:AT23</xm:sqref>
        </x14:dataValidation>
        <x14:dataValidation type="list" allowBlank="1" showInputMessage="1" showErrorMessage="1" xr:uid="{9E41A0A5-9033-48F4-A523-E78EEE31291B}">
          <x14:formula1>
            <xm:f>Listas!$B$2:$B$7</xm:f>
          </x14:formula1>
          <xm:sqref>H15 H18:H23</xm:sqref>
        </x14:dataValidation>
        <x14:dataValidation type="list" allowBlank="1" showInputMessage="1" showErrorMessage="1" xr:uid="{E1211B7A-6A4E-4A48-9C6D-50DFE53A34CF}">
          <x14:formula1>
            <xm:f>Listas!$C$2:$C$6</xm:f>
          </x14:formula1>
          <xm:sqref>N15 N18:N23</xm:sqref>
        </x14:dataValidation>
        <x14:dataValidation type="list" allowBlank="1" showInputMessage="1" showErrorMessage="1" xr:uid="{B88BA28A-2600-4BF8-8D1C-1591DFA3694A}">
          <x14:formula1>
            <xm:f>Listas!$D$2:$D$5</xm:f>
          </x14:formula1>
          <xm:sqref>O15 O18:O23</xm:sqref>
        </x14:dataValidation>
        <x14:dataValidation type="custom" allowBlank="1" showInputMessage="1" showErrorMessage="1" error="Recuerde que las acciones se generan bajo la medida de mitigar el riesgo" xr:uid="{B9883EC3-2B93-49BB-8FD9-A1B582EB3BDF}">
          <x14:formula1>
            <xm:f>IF(OR(AU15='Opciones Tratamiento'!$B$2,AU15='Opciones Tratamiento'!$B$3,AU15='Opciones Tratamiento'!$B$4),ISBLANK(AU15),ISTEXT(AU15))</xm:f>
          </x14:formula1>
          <xm:sqref>BA15:BA23</xm:sqref>
        </x14:dataValidation>
        <x14:dataValidation type="list" allowBlank="1" showInputMessage="1" showErrorMessage="1" xr:uid="{C1C18457-6497-4468-A0EC-5756D2A505AB}">
          <x14:formula1>
            <xm:f>Hoja2!$B$3:$B$18</xm:f>
          </x14:formula1>
          <xm:sqref>E15 E18:E23</xm:sqref>
        </x14:dataValidation>
        <x14:dataValidation type="list" allowBlank="1" showInputMessage="1" showErrorMessage="1" xr:uid="{30B1B799-4F7E-4DF0-8163-3420DCED9D9B}">
          <x14:formula1>
            <xm:f>Hoja2!$D$3:$D$21</xm:f>
          </x14:formula1>
          <xm:sqref>F15 F18:F23</xm:sqref>
        </x14:dataValidation>
        <x14:dataValidation type="list" allowBlank="1" showInputMessage="1" showErrorMessage="1" xr:uid="{4543C4BE-F1CB-4CCC-8B32-CEE48E0F43C3}">
          <x14:formula1>
            <xm:f>Hoja2!$E$3:$E$23</xm:f>
          </x14:formula1>
          <xm:sqref>G15 G18:G23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6313-6C3E-4B0A-BDA9-53D74F6F275D}">
  <dimension ref="B1:R13"/>
  <sheetViews>
    <sheetView workbookViewId="0">
      <selection activeCell="D8" sqref="D8"/>
    </sheetView>
  </sheetViews>
  <sheetFormatPr baseColWidth="10" defaultRowHeight="15" x14ac:dyDescent="0.25"/>
  <cols>
    <col min="1" max="1" width="4" customWidth="1"/>
    <col min="2" max="3" width="31.140625" customWidth="1"/>
    <col min="4" max="4" width="30.42578125" customWidth="1"/>
    <col min="5" max="5" width="24.42578125" customWidth="1"/>
    <col min="6" max="6" width="22.85546875" customWidth="1"/>
    <col min="7" max="7" width="37" customWidth="1"/>
    <col min="8" max="8" width="21.140625" customWidth="1"/>
    <col min="9" max="9" width="13.85546875" customWidth="1"/>
    <col min="10" max="10" width="17.28515625" customWidth="1"/>
    <col min="13" max="13" width="15.7109375" customWidth="1"/>
    <col min="14" max="14" width="14.85546875" customWidth="1"/>
    <col min="17" max="17" width="24.7109375" customWidth="1"/>
    <col min="18" max="18" width="29.5703125" customWidth="1"/>
  </cols>
  <sheetData>
    <row r="1" spans="2:18" x14ac:dyDescent="0.25">
      <c r="B1" s="359" t="s">
        <v>137</v>
      </c>
      <c r="C1" s="359"/>
      <c r="D1" s="359"/>
      <c r="E1" s="359"/>
      <c r="F1" s="359"/>
      <c r="G1" s="359"/>
      <c r="H1" s="359"/>
      <c r="I1" s="359"/>
      <c r="J1" s="359"/>
      <c r="L1" s="359" t="s">
        <v>139</v>
      </c>
      <c r="M1" s="359"/>
      <c r="N1" s="359"/>
      <c r="O1" s="359"/>
      <c r="P1" s="359"/>
      <c r="Q1" s="359"/>
      <c r="R1" s="359"/>
    </row>
    <row r="2" spans="2:18" ht="50.25" customHeight="1" x14ac:dyDescent="0.25">
      <c r="B2" s="175" t="s">
        <v>378</v>
      </c>
      <c r="C2" s="175" t="s">
        <v>382</v>
      </c>
      <c r="D2" s="174" t="s">
        <v>2</v>
      </c>
      <c r="E2" s="174" t="s">
        <v>317</v>
      </c>
      <c r="F2" s="174" t="s">
        <v>366</v>
      </c>
      <c r="G2" s="175" t="s">
        <v>368</v>
      </c>
      <c r="H2" s="176"/>
      <c r="I2" s="175" t="s">
        <v>230</v>
      </c>
      <c r="J2" s="174" t="s">
        <v>239</v>
      </c>
      <c r="L2" s="173" t="s">
        <v>13</v>
      </c>
      <c r="M2" s="173" t="s">
        <v>17</v>
      </c>
      <c r="N2" s="173" t="s">
        <v>18</v>
      </c>
      <c r="O2" s="173" t="s">
        <v>21</v>
      </c>
      <c r="P2" s="173" t="s">
        <v>24</v>
      </c>
      <c r="Q2" s="173" t="s">
        <v>29</v>
      </c>
      <c r="R2" s="177" t="s">
        <v>85</v>
      </c>
    </row>
    <row r="3" spans="2:18" ht="25.5" x14ac:dyDescent="0.25">
      <c r="B3" s="18" t="s">
        <v>219</v>
      </c>
      <c r="C3" s="18" t="s">
        <v>383</v>
      </c>
      <c r="D3" s="116" t="s">
        <v>131</v>
      </c>
      <c r="E3" s="116" t="s">
        <v>313</v>
      </c>
      <c r="F3" t="s">
        <v>225</v>
      </c>
      <c r="G3" s="116" t="s">
        <v>128</v>
      </c>
      <c r="I3" t="s">
        <v>369</v>
      </c>
      <c r="J3" t="s">
        <v>236</v>
      </c>
      <c r="L3" s="2" t="s">
        <v>14</v>
      </c>
      <c r="M3" s="2" t="s">
        <v>10</v>
      </c>
      <c r="N3" s="2" t="s">
        <v>19</v>
      </c>
      <c r="O3" s="2" t="s">
        <v>22</v>
      </c>
      <c r="P3" s="2" t="s">
        <v>25</v>
      </c>
      <c r="Q3" s="2" t="s">
        <v>31</v>
      </c>
      <c r="R3" t="s">
        <v>39</v>
      </c>
    </row>
    <row r="4" spans="2:18" ht="31.5" customHeight="1" x14ac:dyDescent="0.25">
      <c r="B4" s="18" t="s">
        <v>216</v>
      </c>
      <c r="C4" s="18" t="s">
        <v>384</v>
      </c>
      <c r="D4" s="116" t="s">
        <v>130</v>
      </c>
      <c r="E4" s="116" t="s">
        <v>314</v>
      </c>
      <c r="F4" t="s">
        <v>218</v>
      </c>
      <c r="G4" s="116" t="s">
        <v>122</v>
      </c>
      <c r="I4" t="s">
        <v>370</v>
      </c>
      <c r="J4" t="s">
        <v>237</v>
      </c>
      <c r="L4" s="2" t="s">
        <v>15</v>
      </c>
      <c r="M4" s="2" t="s">
        <v>9</v>
      </c>
      <c r="N4" s="2" t="s">
        <v>20</v>
      </c>
      <c r="O4" s="2" t="s">
        <v>23</v>
      </c>
      <c r="P4" s="2" t="s">
        <v>26</v>
      </c>
      <c r="Q4" s="2" t="s">
        <v>32</v>
      </c>
      <c r="R4" t="s">
        <v>40</v>
      </c>
    </row>
    <row r="5" spans="2:18" ht="51.75" customHeight="1" x14ac:dyDescent="0.25">
      <c r="B5" s="18" t="s">
        <v>217</v>
      </c>
      <c r="C5" s="18" t="s">
        <v>385</v>
      </c>
      <c r="D5" s="116" t="s">
        <v>132</v>
      </c>
      <c r="E5" s="116" t="s">
        <v>315</v>
      </c>
      <c r="F5" t="s">
        <v>226</v>
      </c>
      <c r="G5" s="116" t="s">
        <v>125</v>
      </c>
      <c r="I5" t="s">
        <v>231</v>
      </c>
      <c r="J5" t="s">
        <v>238</v>
      </c>
      <c r="L5" s="2" t="s">
        <v>16</v>
      </c>
      <c r="P5" s="2" t="s">
        <v>27</v>
      </c>
      <c r="Q5" s="2" t="s">
        <v>30</v>
      </c>
    </row>
    <row r="6" spans="2:18" ht="24.75" customHeight="1" x14ac:dyDescent="0.25">
      <c r="B6" s="18" t="s">
        <v>218</v>
      </c>
      <c r="C6" s="18" t="s">
        <v>386</v>
      </c>
      <c r="D6" s="116" t="s">
        <v>312</v>
      </c>
      <c r="E6" t="s">
        <v>374</v>
      </c>
      <c r="F6" t="s">
        <v>227</v>
      </c>
      <c r="G6" s="116" t="s">
        <v>123</v>
      </c>
      <c r="I6" t="s">
        <v>233</v>
      </c>
      <c r="J6" t="s">
        <v>316</v>
      </c>
      <c r="Q6" s="2" t="s">
        <v>134</v>
      </c>
    </row>
    <row r="7" spans="2:18" ht="26.25" customHeight="1" x14ac:dyDescent="0.25">
      <c r="B7" s="18" t="s">
        <v>222</v>
      </c>
      <c r="C7" s="18" t="s">
        <v>387</v>
      </c>
      <c r="D7" s="116" t="s">
        <v>395</v>
      </c>
      <c r="F7" t="s">
        <v>228</v>
      </c>
      <c r="G7" s="116" t="s">
        <v>124</v>
      </c>
      <c r="I7" t="s">
        <v>371</v>
      </c>
      <c r="Q7" s="2" t="s">
        <v>135</v>
      </c>
    </row>
    <row r="8" spans="2:18" ht="30" x14ac:dyDescent="0.25">
      <c r="B8" s="18" t="s">
        <v>310</v>
      </c>
      <c r="C8" s="18"/>
      <c r="D8" s="116"/>
      <c r="F8" t="s">
        <v>229</v>
      </c>
      <c r="G8" s="116" t="s">
        <v>126</v>
      </c>
      <c r="I8" s="116" t="s">
        <v>372</v>
      </c>
    </row>
    <row r="9" spans="2:18" ht="31.5" customHeight="1" x14ac:dyDescent="0.25">
      <c r="B9" s="18" t="s">
        <v>381</v>
      </c>
      <c r="C9" s="18"/>
      <c r="D9" s="116"/>
      <c r="G9" s="116" t="s">
        <v>127</v>
      </c>
      <c r="I9" t="s">
        <v>373</v>
      </c>
    </row>
    <row r="10" spans="2:18" x14ac:dyDescent="0.25">
      <c r="B10" s="18" t="s">
        <v>220</v>
      </c>
      <c r="C10" s="18"/>
      <c r="D10" s="116"/>
      <c r="I10" t="s">
        <v>374</v>
      </c>
    </row>
    <row r="11" spans="2:18" x14ac:dyDescent="0.25">
      <c r="B11" s="18" t="s">
        <v>379</v>
      </c>
      <c r="C11" s="18"/>
      <c r="D11" s="116"/>
    </row>
    <row r="12" spans="2:18" x14ac:dyDescent="0.25">
      <c r="B12" s="18" t="s">
        <v>380</v>
      </c>
      <c r="C12" s="18"/>
      <c r="I12" t="s">
        <v>374</v>
      </c>
    </row>
    <row r="13" spans="2:18" x14ac:dyDescent="0.25">
      <c r="B13" s="18" t="s">
        <v>223</v>
      </c>
      <c r="C13" s="18"/>
    </row>
  </sheetData>
  <mergeCells count="2">
    <mergeCell ref="B1:J1"/>
    <mergeCell ref="L1:R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BF7EC-262C-45D7-BEF4-149806A0D01C}">
  <dimension ref="B2:B30"/>
  <sheetViews>
    <sheetView zoomScale="70" zoomScaleNormal="70" workbookViewId="0">
      <selection activeCell="O24" sqref="O24"/>
    </sheetView>
  </sheetViews>
  <sheetFormatPr baseColWidth="10" defaultRowHeight="15" x14ac:dyDescent="0.25"/>
  <sheetData>
    <row r="2" spans="2:2" x14ac:dyDescent="0.25">
      <c r="B2" t="s">
        <v>375</v>
      </c>
    </row>
    <row r="30" spans="2:2" x14ac:dyDescent="0.25">
      <c r="B30" t="s">
        <v>376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B0319-0BDC-4561-B17A-B95BBE2F0E97}">
  <dimension ref="C1:D75"/>
  <sheetViews>
    <sheetView topLeftCell="B7" workbookViewId="0">
      <selection activeCell="C41" sqref="C41"/>
    </sheetView>
  </sheetViews>
  <sheetFormatPr baseColWidth="10" defaultRowHeight="15" x14ac:dyDescent="0.25"/>
  <cols>
    <col min="3" max="3" width="119" customWidth="1"/>
    <col min="4" max="4" width="33.140625" customWidth="1"/>
  </cols>
  <sheetData>
    <row r="1" spans="3:4" ht="15.75" thickBot="1" x14ac:dyDescent="0.3"/>
    <row r="2" spans="3:4" x14ac:dyDescent="0.25">
      <c r="C2" s="360" t="s">
        <v>318</v>
      </c>
      <c r="D2" s="361"/>
    </row>
    <row r="3" spans="3:4" x14ac:dyDescent="0.25">
      <c r="C3" s="362"/>
      <c r="D3" s="363"/>
    </row>
    <row r="4" spans="3:4" ht="15.75" thickBot="1" x14ac:dyDescent="0.3">
      <c r="C4" s="158" t="s">
        <v>319</v>
      </c>
      <c r="D4" s="159" t="s">
        <v>320</v>
      </c>
    </row>
    <row r="5" spans="3:4" ht="30" customHeight="1" x14ac:dyDescent="0.25">
      <c r="C5" s="160" t="s">
        <v>321</v>
      </c>
      <c r="D5" s="161">
        <v>1</v>
      </c>
    </row>
    <row r="6" spans="3:4" ht="28.5" customHeight="1" x14ac:dyDescent="0.25">
      <c r="C6" s="162" t="s">
        <v>322</v>
      </c>
      <c r="D6" s="163">
        <v>1</v>
      </c>
    </row>
    <row r="7" spans="3:4" ht="28.5" customHeight="1" x14ac:dyDescent="0.25">
      <c r="C7" s="164" t="s">
        <v>323</v>
      </c>
      <c r="D7" s="163">
        <v>1</v>
      </c>
    </row>
    <row r="8" spans="3:4" ht="28.5" customHeight="1" x14ac:dyDescent="0.25">
      <c r="C8" s="164" t="s">
        <v>324</v>
      </c>
      <c r="D8" s="163">
        <v>1</v>
      </c>
    </row>
    <row r="9" spans="3:4" ht="18.600000000000001" customHeight="1" x14ac:dyDescent="0.25">
      <c r="C9" s="164" t="s">
        <v>325</v>
      </c>
      <c r="D9" s="163">
        <v>1</v>
      </c>
    </row>
    <row r="10" spans="3:4" ht="28.5" customHeight="1" x14ac:dyDescent="0.25">
      <c r="C10" s="164" t="s">
        <v>326</v>
      </c>
      <c r="D10" s="163">
        <v>1</v>
      </c>
    </row>
    <row r="11" spans="3:4" ht="21" customHeight="1" x14ac:dyDescent="0.25">
      <c r="C11" s="162" t="s">
        <v>327</v>
      </c>
      <c r="D11" s="163">
        <v>1</v>
      </c>
    </row>
    <row r="12" spans="3:4" ht="21" customHeight="1" x14ac:dyDescent="0.25">
      <c r="C12" s="162" t="s">
        <v>328</v>
      </c>
      <c r="D12" s="163">
        <v>1</v>
      </c>
    </row>
    <row r="13" spans="3:4" ht="21.6" customHeight="1" x14ac:dyDescent="0.25">
      <c r="C13" s="162" t="s">
        <v>329</v>
      </c>
      <c r="D13" s="163">
        <v>1</v>
      </c>
    </row>
    <row r="14" spans="3:4" ht="28.5" customHeight="1" x14ac:dyDescent="0.25">
      <c r="C14" s="162" t="s">
        <v>330</v>
      </c>
      <c r="D14" s="163">
        <v>1</v>
      </c>
    </row>
    <row r="15" spans="3:4" ht="22.5" customHeight="1" x14ac:dyDescent="0.25">
      <c r="C15" s="165"/>
      <c r="D15" s="163">
        <v>1</v>
      </c>
    </row>
    <row r="16" spans="3:4" ht="28.5" customHeight="1" x14ac:dyDescent="0.25">
      <c r="C16" s="166" t="s">
        <v>331</v>
      </c>
      <c r="D16" s="167"/>
    </row>
    <row r="17" spans="3:4" ht="28.5" customHeight="1" x14ac:dyDescent="0.25">
      <c r="C17" s="160" t="s">
        <v>332</v>
      </c>
      <c r="D17" s="163">
        <v>1</v>
      </c>
    </row>
    <row r="18" spans="3:4" ht="28.5" customHeight="1" x14ac:dyDescent="0.25">
      <c r="C18" s="160" t="s">
        <v>333</v>
      </c>
      <c r="D18" s="163">
        <v>1</v>
      </c>
    </row>
    <row r="19" spans="3:4" ht="28.5" customHeight="1" x14ac:dyDescent="0.25">
      <c r="C19" s="160" t="s">
        <v>334</v>
      </c>
      <c r="D19" s="163">
        <v>1</v>
      </c>
    </row>
    <row r="20" spans="3:4" ht="28.5" customHeight="1" x14ac:dyDescent="0.25">
      <c r="C20" s="162" t="s">
        <v>335</v>
      </c>
      <c r="D20" s="163">
        <v>1</v>
      </c>
    </row>
    <row r="21" spans="3:4" ht="28.5" customHeight="1" x14ac:dyDescent="0.25">
      <c r="C21" s="160" t="s">
        <v>336</v>
      </c>
      <c r="D21" s="163">
        <v>1</v>
      </c>
    </row>
    <row r="22" spans="3:4" ht="28.5" customHeight="1" x14ac:dyDescent="0.25">
      <c r="C22" s="168" t="s">
        <v>337</v>
      </c>
      <c r="D22" s="163">
        <v>1</v>
      </c>
    </row>
    <row r="23" spans="3:4" ht="28.5" customHeight="1" x14ac:dyDescent="0.25">
      <c r="C23" s="160" t="s">
        <v>338</v>
      </c>
      <c r="D23" s="163">
        <v>1</v>
      </c>
    </row>
    <row r="24" spans="3:4" ht="28.5" customHeight="1" x14ac:dyDescent="0.25">
      <c r="C24" s="160" t="s">
        <v>339</v>
      </c>
      <c r="D24" s="163">
        <v>1</v>
      </c>
    </row>
    <row r="25" spans="3:4" ht="28.5" customHeight="1" x14ac:dyDescent="0.25">
      <c r="C25" s="165"/>
      <c r="D25" s="163">
        <v>1</v>
      </c>
    </row>
    <row r="26" spans="3:4" ht="28.5" customHeight="1" x14ac:dyDescent="0.25">
      <c r="C26" s="165"/>
      <c r="D26" s="163">
        <v>1</v>
      </c>
    </row>
    <row r="27" spans="3:4" ht="28.5" customHeight="1" x14ac:dyDescent="0.25">
      <c r="C27" s="166" t="s">
        <v>340</v>
      </c>
      <c r="D27" s="169"/>
    </row>
    <row r="28" spans="3:4" ht="28.5" customHeight="1" x14ac:dyDescent="0.25">
      <c r="C28" s="164" t="s">
        <v>341</v>
      </c>
      <c r="D28" s="163">
        <v>1</v>
      </c>
    </row>
    <row r="29" spans="3:4" ht="28.5" customHeight="1" x14ac:dyDescent="0.25">
      <c r="C29" s="164" t="s">
        <v>342</v>
      </c>
      <c r="D29" s="163">
        <v>1</v>
      </c>
    </row>
    <row r="30" spans="3:4" ht="28.5" customHeight="1" x14ac:dyDescent="0.25">
      <c r="C30" s="164" t="s">
        <v>343</v>
      </c>
      <c r="D30" s="163">
        <v>1</v>
      </c>
    </row>
    <row r="31" spans="3:4" ht="28.5" customHeight="1" x14ac:dyDescent="0.25">
      <c r="C31" s="164" t="s">
        <v>344</v>
      </c>
      <c r="D31" s="163">
        <v>1</v>
      </c>
    </row>
    <row r="32" spans="3:4" ht="28.5" customHeight="1" x14ac:dyDescent="0.25">
      <c r="C32" s="164" t="s">
        <v>345</v>
      </c>
      <c r="D32" s="163">
        <v>1</v>
      </c>
    </row>
    <row r="33" spans="3:4" ht="28.5" customHeight="1" x14ac:dyDescent="0.25">
      <c r="C33" s="170" t="s">
        <v>346</v>
      </c>
      <c r="D33" s="163">
        <v>1</v>
      </c>
    </row>
    <row r="34" spans="3:4" ht="28.5" customHeight="1" x14ac:dyDescent="0.25">
      <c r="C34" s="162" t="s">
        <v>347</v>
      </c>
      <c r="D34" s="163">
        <v>1</v>
      </c>
    </row>
    <row r="35" spans="3:4" ht="28.5" customHeight="1" x14ac:dyDescent="0.25">
      <c r="C35" s="164" t="s">
        <v>348</v>
      </c>
      <c r="D35" s="163">
        <v>1</v>
      </c>
    </row>
    <row r="36" spans="3:4" ht="28.5" customHeight="1" x14ac:dyDescent="0.25">
      <c r="C36" s="164" t="s">
        <v>349</v>
      </c>
      <c r="D36" s="163">
        <v>1</v>
      </c>
    </row>
    <row r="37" spans="3:4" ht="28.5" customHeight="1" x14ac:dyDescent="0.25">
      <c r="C37" s="164" t="s">
        <v>350</v>
      </c>
      <c r="D37" s="163">
        <v>1</v>
      </c>
    </row>
    <row r="38" spans="3:4" ht="28.5" customHeight="1" x14ac:dyDescent="0.25">
      <c r="C38" s="162" t="s">
        <v>351</v>
      </c>
      <c r="D38" s="163">
        <v>1</v>
      </c>
    </row>
    <row r="39" spans="3:4" ht="28.5" customHeight="1" x14ac:dyDescent="0.25">
      <c r="C39" s="170" t="s">
        <v>352</v>
      </c>
      <c r="D39" s="163">
        <v>1</v>
      </c>
    </row>
    <row r="40" spans="3:4" ht="28.5" customHeight="1" x14ac:dyDescent="0.25">
      <c r="C40" s="170" t="s">
        <v>353</v>
      </c>
      <c r="D40" s="163">
        <v>1</v>
      </c>
    </row>
    <row r="41" spans="3:4" ht="28.5" customHeight="1" x14ac:dyDescent="0.25">
      <c r="C41" s="170" t="s">
        <v>354</v>
      </c>
      <c r="D41" s="163">
        <v>1</v>
      </c>
    </row>
    <row r="42" spans="3:4" ht="28.5" customHeight="1" x14ac:dyDescent="0.25">
      <c r="C42" s="170" t="s">
        <v>355</v>
      </c>
      <c r="D42" s="163">
        <v>1</v>
      </c>
    </row>
    <row r="43" spans="3:4" ht="28.5" customHeight="1" x14ac:dyDescent="0.25">
      <c r="C43" s="171"/>
      <c r="D43" s="163"/>
    </row>
    <row r="44" spans="3:4" ht="28.5" customHeight="1" x14ac:dyDescent="0.25">
      <c r="C44" s="171"/>
      <c r="D44" s="163"/>
    </row>
    <row r="45" spans="3:4" ht="28.5" customHeight="1" x14ac:dyDescent="0.25">
      <c r="C45" s="166" t="s">
        <v>356</v>
      </c>
      <c r="D45" s="169"/>
    </row>
    <row r="46" spans="3:4" ht="28.5" customHeight="1" x14ac:dyDescent="0.25">
      <c r="C46" s="170" t="s">
        <v>357</v>
      </c>
      <c r="D46" s="163">
        <v>1</v>
      </c>
    </row>
    <row r="47" spans="3:4" ht="28.5" customHeight="1" x14ac:dyDescent="0.25">
      <c r="C47" s="170" t="s">
        <v>358</v>
      </c>
      <c r="D47" s="163">
        <v>1</v>
      </c>
    </row>
    <row r="48" spans="3:4" ht="28.5" customHeight="1" x14ac:dyDescent="0.25">
      <c r="C48" s="170" t="s">
        <v>359</v>
      </c>
      <c r="D48" s="163">
        <v>1</v>
      </c>
    </row>
    <row r="49" spans="3:4" ht="28.5" customHeight="1" x14ac:dyDescent="0.25">
      <c r="C49" s="170" t="s">
        <v>360</v>
      </c>
      <c r="D49" s="163">
        <v>1</v>
      </c>
    </row>
    <row r="50" spans="3:4" ht="28.5" customHeight="1" x14ac:dyDescent="0.25">
      <c r="C50" s="172" t="s">
        <v>361</v>
      </c>
      <c r="D50" s="163">
        <v>1</v>
      </c>
    </row>
    <row r="51" spans="3:4" ht="28.5" customHeight="1" x14ac:dyDescent="0.25">
      <c r="C51" s="172" t="s">
        <v>362</v>
      </c>
      <c r="D51" s="163">
        <v>1</v>
      </c>
    </row>
    <row r="52" spans="3:4" ht="28.5" customHeight="1" x14ac:dyDescent="0.25">
      <c r="C52" s="172" t="s">
        <v>363</v>
      </c>
      <c r="D52" s="163">
        <v>1</v>
      </c>
    </row>
    <row r="53" spans="3:4" ht="28.5" customHeight="1" x14ac:dyDescent="0.25">
      <c r="C53" s="160" t="s">
        <v>364</v>
      </c>
      <c r="D53" s="163">
        <v>1</v>
      </c>
    </row>
    <row r="54" spans="3:4" ht="28.5" customHeight="1" x14ac:dyDescent="0.25">
      <c r="C54" s="160" t="s">
        <v>365</v>
      </c>
      <c r="D54" s="163">
        <v>1</v>
      </c>
    </row>
    <row r="55" spans="3:4" ht="28.5" customHeight="1" x14ac:dyDescent="0.25"/>
    <row r="56" spans="3:4" ht="11.1" customHeight="1" x14ac:dyDescent="0.25"/>
    <row r="57" spans="3:4" ht="11.1" customHeight="1" x14ac:dyDescent="0.25"/>
    <row r="58" spans="3:4" ht="11.1" customHeight="1" x14ac:dyDescent="0.25"/>
    <row r="59" spans="3:4" ht="11.1" customHeight="1" x14ac:dyDescent="0.25"/>
    <row r="60" spans="3:4" ht="11.1" customHeight="1" x14ac:dyDescent="0.25"/>
    <row r="61" spans="3:4" ht="11.1" customHeight="1" x14ac:dyDescent="0.25"/>
    <row r="62" spans="3:4" ht="11.1" customHeight="1" x14ac:dyDescent="0.25"/>
    <row r="63" spans="3:4" ht="11.1" customHeight="1" x14ac:dyDescent="0.25"/>
    <row r="64" spans="3:4" ht="11.1" customHeight="1" x14ac:dyDescent="0.25"/>
    <row r="65" ht="11.1" customHeight="1" x14ac:dyDescent="0.25"/>
    <row r="66" ht="11.1" customHeight="1" x14ac:dyDescent="0.25"/>
    <row r="67" ht="11.1" customHeight="1" x14ac:dyDescent="0.25"/>
    <row r="68" ht="11.1" customHeight="1" x14ac:dyDescent="0.25"/>
    <row r="69" ht="11.1" customHeight="1" x14ac:dyDescent="0.25"/>
    <row r="70" ht="11.1" customHeight="1" x14ac:dyDescent="0.25"/>
    <row r="71" ht="11.1" customHeight="1" x14ac:dyDescent="0.25"/>
    <row r="72" ht="11.1" customHeight="1" x14ac:dyDescent="0.25"/>
    <row r="73" ht="11.1" customHeight="1" x14ac:dyDescent="0.25"/>
    <row r="74" ht="11.1" customHeight="1" x14ac:dyDescent="0.25"/>
    <row r="75" ht="11.1" customHeight="1" x14ac:dyDescent="0.25"/>
  </sheetData>
  <mergeCells count="1">
    <mergeCell ref="C2:D3"/>
  </mergeCells>
  <conditionalFormatting sqref="D5:D15 D17:D26 D43:D44">
    <cfRule type="iconSet" priority="6">
      <iconSet>
        <cfvo type="percent" val="0"/>
        <cfvo type="percent" val="33"/>
        <cfvo type="percent" val="67"/>
      </iconSet>
    </cfRule>
  </conditionalFormatting>
  <conditionalFormatting sqref="D28:D42">
    <cfRule type="iconSet" priority="4">
      <iconSet>
        <cfvo type="percent" val="0"/>
        <cfvo type="percent" val="33"/>
        <cfvo type="percent" val="67"/>
      </iconSet>
    </cfRule>
  </conditionalFormatting>
  <conditionalFormatting sqref="D46:D54">
    <cfRule type="iconSet" priority="2">
      <iconSet>
        <cfvo type="percent" val="0"/>
        <cfvo type="percent" val="33"/>
        <cfvo type="percent" val="67"/>
      </iconSe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06EB6435-C432-4D19-A0A0-EA03417474CA}">
            <x14:iconSet showValue="0" custom="1">
              <x14:cfvo type="percent">
                <xm:f>0</xm:f>
              </x14:cfvo>
              <x14:cfvo type="percent">
                <xm:f>0</xm:f>
              </x14:cfvo>
              <x14:cfvo type="num">
                <xm:f>1</xm:f>
              </x14:cfvo>
              <x14:cfIcon iconSet="3Symbols" iconId="0"/>
              <x14:cfIcon iconSet="3Symbols" iconId="0"/>
              <x14:cfIcon iconSet="3Symbols" iconId="2"/>
            </x14:iconSet>
          </x14:cfRule>
          <xm:sqref>D5:D15 D17:D26 D43:D44</xm:sqref>
        </x14:conditionalFormatting>
        <x14:conditionalFormatting xmlns:xm="http://schemas.microsoft.com/office/excel/2006/main">
          <x14:cfRule type="iconSet" priority="3" id="{381B375A-42D7-49A6-A52D-2130434D1021}">
            <x14:iconSet showValue="0" custom="1">
              <x14:cfvo type="percent">
                <xm:f>0</xm:f>
              </x14:cfvo>
              <x14:cfvo type="percent">
                <xm:f>0</xm:f>
              </x14:cfvo>
              <x14:cfvo type="num">
                <xm:f>1</xm:f>
              </x14:cfvo>
              <x14:cfIcon iconSet="3Symbols" iconId="0"/>
              <x14:cfIcon iconSet="3Symbols" iconId="0"/>
              <x14:cfIcon iconSet="3Symbols" iconId="2"/>
            </x14:iconSet>
          </x14:cfRule>
          <xm:sqref>D28:D42</xm:sqref>
        </x14:conditionalFormatting>
        <x14:conditionalFormatting xmlns:xm="http://schemas.microsoft.com/office/excel/2006/main">
          <x14:cfRule type="iconSet" priority="1" id="{05A66E2B-23A5-4AC3-BFE1-977F769F42E5}">
            <x14:iconSet showValue="0" custom="1">
              <x14:cfvo type="percent">
                <xm:f>0</xm:f>
              </x14:cfvo>
              <x14:cfvo type="percent">
                <xm:f>0</xm:f>
              </x14:cfvo>
              <x14:cfvo type="num">
                <xm:f>1</xm:f>
              </x14:cfvo>
              <x14:cfIcon iconSet="3Symbols" iconId="0"/>
              <x14:cfIcon iconSet="3Symbols" iconId="0"/>
              <x14:cfIcon iconSet="3Symbols" iconId="2"/>
            </x14:iconSet>
          </x14:cfRule>
          <xm:sqref>D46:D54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W145"/>
  <sheetViews>
    <sheetView showGridLines="0" zoomScale="60" zoomScaleNormal="60" workbookViewId="0">
      <pane ySplit="7" topLeftCell="A11" activePane="bottomLeft" state="frozen"/>
      <selection pane="bottomLeft" activeCell="P37" sqref="P37:Q38"/>
    </sheetView>
  </sheetViews>
  <sheetFormatPr baseColWidth="10" defaultRowHeight="15" x14ac:dyDescent="0.25"/>
  <cols>
    <col min="1" max="1" width="5.28515625" customWidth="1"/>
    <col min="2" max="2" width="8.85546875" customWidth="1"/>
    <col min="3" max="3" width="9" customWidth="1"/>
    <col min="4" max="41" width="5.7109375" customWidth="1"/>
    <col min="43" max="48" width="5.7109375" customWidth="1"/>
  </cols>
  <sheetData>
    <row r="1" spans="1:101" ht="15.75" thickBot="1" x14ac:dyDescent="0.3"/>
    <row r="2" spans="1:101" ht="15" customHeight="1" x14ac:dyDescent="0.25">
      <c r="D2" s="376" t="s">
        <v>251</v>
      </c>
      <c r="E2" s="377"/>
      <c r="F2" s="377"/>
      <c r="G2" s="377"/>
      <c r="H2" s="377"/>
      <c r="I2" s="377"/>
      <c r="J2" s="377"/>
      <c r="K2" s="378"/>
      <c r="L2" s="367" t="s">
        <v>205</v>
      </c>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369"/>
      <c r="AP2" s="269" t="s">
        <v>250</v>
      </c>
      <c r="AQ2" s="364"/>
      <c r="AR2" s="364"/>
      <c r="AS2" s="364"/>
      <c r="AT2" s="364"/>
      <c r="AU2" s="364"/>
      <c r="AV2" s="242"/>
    </row>
    <row r="3" spans="1:101" x14ac:dyDescent="0.25">
      <c r="D3" s="379"/>
      <c r="E3" s="380"/>
      <c r="F3" s="380"/>
      <c r="G3" s="380"/>
      <c r="H3" s="380"/>
      <c r="I3" s="380"/>
      <c r="J3" s="380"/>
      <c r="K3" s="381"/>
      <c r="L3" s="370"/>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2"/>
      <c r="AP3" s="270" t="s">
        <v>264</v>
      </c>
      <c r="AQ3" s="365"/>
      <c r="AR3" s="365"/>
      <c r="AS3" s="365"/>
      <c r="AT3" s="365"/>
      <c r="AU3" s="365"/>
      <c r="AV3" s="244"/>
    </row>
    <row r="4" spans="1:101" x14ac:dyDescent="0.25">
      <c r="D4" s="379"/>
      <c r="E4" s="380"/>
      <c r="F4" s="380"/>
      <c r="G4" s="380"/>
      <c r="H4" s="380"/>
      <c r="I4" s="380"/>
      <c r="J4" s="380"/>
      <c r="K4" s="381"/>
      <c r="L4" s="370"/>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2"/>
      <c r="AP4" s="270" t="s">
        <v>389</v>
      </c>
      <c r="AQ4" s="365" t="s">
        <v>263</v>
      </c>
      <c r="AR4" s="365"/>
      <c r="AS4" s="365"/>
      <c r="AT4" s="365"/>
      <c r="AU4" s="365"/>
      <c r="AV4" s="244"/>
    </row>
    <row r="5" spans="1:101" ht="15.75" thickBot="1" x14ac:dyDescent="0.3">
      <c r="D5" s="382"/>
      <c r="E5" s="383"/>
      <c r="F5" s="383"/>
      <c r="G5" s="383"/>
      <c r="H5" s="383"/>
      <c r="I5" s="383"/>
      <c r="J5" s="383"/>
      <c r="K5" s="384"/>
      <c r="L5" s="373"/>
      <c r="M5" s="374"/>
      <c r="N5" s="374"/>
      <c r="O5" s="374"/>
      <c r="P5" s="374"/>
      <c r="Q5" s="374"/>
      <c r="R5" s="374"/>
      <c r="S5" s="374"/>
      <c r="T5" s="374"/>
      <c r="U5" s="374"/>
      <c r="V5" s="374"/>
      <c r="W5" s="374"/>
      <c r="X5" s="374"/>
      <c r="Y5" s="374"/>
      <c r="Z5" s="374"/>
      <c r="AA5" s="374"/>
      <c r="AB5" s="374"/>
      <c r="AC5" s="374"/>
      <c r="AD5" s="374"/>
      <c r="AE5" s="374"/>
      <c r="AF5" s="374"/>
      <c r="AG5" s="374"/>
      <c r="AH5" s="374"/>
      <c r="AI5" s="374"/>
      <c r="AJ5" s="374"/>
      <c r="AK5" s="374"/>
      <c r="AL5" s="374"/>
      <c r="AM5" s="374"/>
      <c r="AN5" s="374"/>
      <c r="AO5" s="375"/>
      <c r="AP5" s="271" t="s">
        <v>245</v>
      </c>
      <c r="AQ5" s="366" t="s">
        <v>245</v>
      </c>
      <c r="AR5" s="366"/>
      <c r="AS5" s="366"/>
      <c r="AT5" s="366"/>
      <c r="AU5" s="366"/>
      <c r="AV5" s="246"/>
    </row>
    <row r="7" spans="1:101" ht="18" customHeight="1" x14ac:dyDescent="0.25">
      <c r="C7" s="69"/>
      <c r="D7" s="475" t="s">
        <v>157</v>
      </c>
      <c r="E7" s="475"/>
      <c r="F7" s="475"/>
      <c r="G7" s="475"/>
      <c r="H7" s="475"/>
      <c r="I7" s="475"/>
      <c r="J7" s="475"/>
      <c r="K7" s="475"/>
      <c r="L7" s="430" t="s">
        <v>2</v>
      </c>
      <c r="M7" s="430"/>
      <c r="N7" s="430"/>
      <c r="O7" s="430"/>
      <c r="P7" s="430"/>
      <c r="Q7" s="430"/>
      <c r="R7" s="430"/>
      <c r="S7" s="430"/>
      <c r="T7" s="430"/>
      <c r="U7" s="430"/>
      <c r="V7" s="430"/>
      <c r="W7" s="430"/>
      <c r="X7" s="430"/>
      <c r="Y7" s="430"/>
      <c r="Z7" s="430"/>
      <c r="AA7" s="430"/>
      <c r="AB7" s="430"/>
      <c r="AC7" s="430"/>
      <c r="AD7" s="430"/>
      <c r="AE7" s="430"/>
      <c r="AF7" s="430"/>
      <c r="AG7" s="430"/>
      <c r="AH7" s="430"/>
      <c r="AI7" s="430"/>
      <c r="AJ7" s="430"/>
      <c r="AK7" s="430"/>
      <c r="AL7" s="430"/>
      <c r="AM7" s="430"/>
      <c r="AN7" s="430"/>
      <c r="AO7" s="430"/>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row>
    <row r="8" spans="1:101" ht="18.75" customHeight="1" x14ac:dyDescent="0.25">
      <c r="A8" s="348" t="s">
        <v>266</v>
      </c>
      <c r="B8" s="348"/>
      <c r="C8" s="349"/>
      <c r="D8" s="475"/>
      <c r="E8" s="475"/>
      <c r="F8" s="475"/>
      <c r="G8" s="475"/>
      <c r="H8" s="475"/>
      <c r="I8" s="475"/>
      <c r="J8" s="475"/>
      <c r="K8" s="475"/>
      <c r="L8" s="430"/>
      <c r="M8" s="430"/>
      <c r="N8" s="430"/>
      <c r="O8" s="430"/>
      <c r="P8" s="430"/>
      <c r="Q8" s="430"/>
      <c r="R8" s="430"/>
      <c r="S8" s="430"/>
      <c r="T8" s="430"/>
      <c r="U8" s="430"/>
      <c r="V8" s="430"/>
      <c r="W8" s="430"/>
      <c r="X8" s="430"/>
      <c r="Y8" s="430"/>
      <c r="Z8" s="430"/>
      <c r="AA8" s="430"/>
      <c r="AB8" s="430"/>
      <c r="AC8" s="430"/>
      <c r="AD8" s="430"/>
      <c r="AE8" s="430"/>
      <c r="AF8" s="430"/>
      <c r="AG8" s="430"/>
      <c r="AH8" s="430"/>
      <c r="AI8" s="430"/>
      <c r="AJ8" s="430"/>
      <c r="AK8" s="430"/>
      <c r="AL8" s="430"/>
      <c r="AM8" s="430"/>
      <c r="AN8" s="430"/>
      <c r="AO8" s="430"/>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row>
    <row r="9" spans="1:101" ht="15" customHeight="1" x14ac:dyDescent="0.25">
      <c r="C9" s="69"/>
      <c r="D9" s="475"/>
      <c r="E9" s="475"/>
      <c r="F9" s="475"/>
      <c r="G9" s="475"/>
      <c r="H9" s="475"/>
      <c r="I9" s="475"/>
      <c r="J9" s="475"/>
      <c r="K9" s="475"/>
      <c r="L9" s="430"/>
      <c r="M9" s="430"/>
      <c r="N9" s="430"/>
      <c r="O9" s="430"/>
      <c r="P9" s="430"/>
      <c r="Q9" s="430"/>
      <c r="R9" s="430"/>
      <c r="S9" s="430"/>
      <c r="T9" s="430"/>
      <c r="U9" s="430"/>
      <c r="V9" s="430"/>
      <c r="W9" s="430"/>
      <c r="X9" s="430"/>
      <c r="Y9" s="430"/>
      <c r="Z9" s="430"/>
      <c r="AA9" s="430"/>
      <c r="AB9" s="430"/>
      <c r="AC9" s="430"/>
      <c r="AD9" s="430"/>
      <c r="AE9" s="430"/>
      <c r="AF9" s="430"/>
      <c r="AG9" s="430"/>
      <c r="AH9" s="430"/>
      <c r="AI9" s="430"/>
      <c r="AJ9" s="430"/>
      <c r="AK9" s="430"/>
      <c r="AL9" s="430"/>
      <c r="AM9" s="430"/>
      <c r="AN9" s="430"/>
      <c r="AO9" s="430"/>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row>
    <row r="10" spans="1:101" ht="15.75" thickBot="1" x14ac:dyDescent="0.3">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row>
    <row r="11" spans="1:101" ht="15" customHeight="1" x14ac:dyDescent="0.25">
      <c r="C11" s="69"/>
      <c r="D11" s="385" t="s">
        <v>4</v>
      </c>
      <c r="E11" s="385"/>
      <c r="F11" s="386"/>
      <c r="G11" s="423" t="s">
        <v>115</v>
      </c>
      <c r="H11" s="424"/>
      <c r="I11" s="424"/>
      <c r="J11" s="424"/>
      <c r="K11" s="424"/>
      <c r="L11" s="432" t="str">
        <f ca="1">IF(AND('Mapa final'!$Q$15="Muy Alta",'Mapa final'!$U$15="Leve"),CONCATENATE("R",'Mapa final'!$A$15),"")</f>
        <v/>
      </c>
      <c r="M11" s="433"/>
      <c r="N11" s="433" t="str">
        <f>IF(AND('Mapa final'!$L$16="Muy Alta",'Mapa final'!$P$16="Leve"),CONCATENATE("R",'Mapa final'!$A$16),"")</f>
        <v/>
      </c>
      <c r="O11" s="433"/>
      <c r="P11" s="433" t="str">
        <f>IF(AND('Mapa final'!$L$18="Muy Alta",'Mapa final'!$P$18="Leve"),CONCATENATE("R",'Mapa final'!$A$18),"")</f>
        <v/>
      </c>
      <c r="Q11" s="446"/>
      <c r="R11" s="432" t="str">
        <f ca="1">IF(AND('Mapa final'!$Q$15="Muy Alta",'Mapa final'!$U$15="Menor"),CONCATENATE("R",'Mapa final'!$A$15),"")</f>
        <v/>
      </c>
      <c r="S11" s="433"/>
      <c r="T11" s="433" t="str">
        <f>IF(AND('Mapa final'!$Q$16="Muy Alta",'Mapa final'!$U$16="Menor"),CONCATENATE("R",'Mapa final'!$A$16),"")</f>
        <v/>
      </c>
      <c r="U11" s="433"/>
      <c r="V11" s="433" t="str">
        <f ca="1">IF(AND('Mapa final'!$Q$18="Muy Alta",'Mapa final'!$U$18="Menor"),CONCATENATE("R",'Mapa final'!$A$18),"")</f>
        <v/>
      </c>
      <c r="W11" s="433"/>
      <c r="X11" s="432" t="str">
        <f ca="1">IF(AND('Mapa final'!$Q$15="Muy Alta",'Mapa final'!$U$15="Moderado"),CONCATENATE("R",'Mapa final'!$A$15),"")</f>
        <v/>
      </c>
      <c r="Y11" s="433"/>
      <c r="Z11" s="433" t="str">
        <f>IF(AND('Mapa final'!Q$16="Muy Alta",'Mapa final'!$U$16="Moderado"),CONCATENATE("R",'Mapa final'!$A$16),"")</f>
        <v/>
      </c>
      <c r="AA11" s="433"/>
      <c r="AB11" s="433" t="str">
        <f ca="1">IF(AND('Mapa final'!$Q$18="Muy Alta",'Mapa final'!$U$18="Moderado"),CONCATENATE("R",'Mapa final'!$A$18),"")</f>
        <v/>
      </c>
      <c r="AC11" s="433"/>
      <c r="AD11" s="432" t="str">
        <f ca="1">IF(AND('Mapa final'!$Q$15="Muy Alta",'Mapa final'!$U$15="Mayor"),CONCATENATE("R",'Mapa final'!$A$15),"")</f>
        <v/>
      </c>
      <c r="AE11" s="433"/>
      <c r="AF11" s="433" t="str">
        <f>IF(AND('Mapa final'!$Q$16="Muy Alta",'Mapa final'!$U$16="Mayor"),CONCATENATE("R",'Mapa final'!$A$16),"")</f>
        <v/>
      </c>
      <c r="AG11" s="433"/>
      <c r="AH11" s="433" t="str">
        <f ca="1">IF(AND('Mapa final'!$Q$18="Muy Alta",'Mapa final'!$U$18="Mayor"),CONCATENATE("R",'Mapa final'!$A$18),"")</f>
        <v/>
      </c>
      <c r="AI11" s="433"/>
      <c r="AJ11" s="451" t="str">
        <f ca="1">IF(AND('Mapa final'!$Q$15="Muy Alta",'Mapa final'!$U$15="Catastrófico"),CONCATENATE("R",'Mapa final'!$A$15),"")</f>
        <v/>
      </c>
      <c r="AK11" s="452"/>
      <c r="AL11" s="452" t="str">
        <f>IF(AND('Mapa final'!$Q$16="Muy Alta",'Mapa final'!$U$16="Catastrófico"),CONCATENATE("R",'Mapa final'!$A$16),"")</f>
        <v/>
      </c>
      <c r="AM11" s="452"/>
      <c r="AN11" s="452" t="str">
        <f ca="1">IF(AND('Mapa final'!$Q$18="Muy Alta",'Mapa final'!$U$18="Catastrófico"),CONCATENATE("R",'Mapa final'!$A$18),"")</f>
        <v/>
      </c>
      <c r="AO11" s="453"/>
      <c r="AQ11" s="387" t="s">
        <v>78</v>
      </c>
      <c r="AR11" s="388"/>
      <c r="AS11" s="388"/>
      <c r="AT11" s="388"/>
      <c r="AU11" s="388"/>
      <c r="AV11" s="38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row>
    <row r="12" spans="1:101" ht="15" customHeight="1" x14ac:dyDescent="0.25">
      <c r="C12" s="69"/>
      <c r="D12" s="385"/>
      <c r="E12" s="385"/>
      <c r="F12" s="386"/>
      <c r="G12" s="425"/>
      <c r="H12" s="426"/>
      <c r="I12" s="426"/>
      <c r="J12" s="426"/>
      <c r="K12" s="427"/>
      <c r="L12" s="434"/>
      <c r="M12" s="431"/>
      <c r="N12" s="431"/>
      <c r="O12" s="431"/>
      <c r="P12" s="431"/>
      <c r="Q12" s="439"/>
      <c r="R12" s="434"/>
      <c r="S12" s="431"/>
      <c r="T12" s="431"/>
      <c r="U12" s="431"/>
      <c r="V12" s="431"/>
      <c r="W12" s="431"/>
      <c r="X12" s="434"/>
      <c r="Y12" s="431"/>
      <c r="Z12" s="431"/>
      <c r="AA12" s="431"/>
      <c r="AB12" s="431"/>
      <c r="AC12" s="431"/>
      <c r="AD12" s="434"/>
      <c r="AE12" s="431"/>
      <c r="AF12" s="431"/>
      <c r="AG12" s="431"/>
      <c r="AH12" s="431"/>
      <c r="AI12" s="431"/>
      <c r="AJ12" s="448"/>
      <c r="AK12" s="449"/>
      <c r="AL12" s="449"/>
      <c r="AM12" s="449"/>
      <c r="AN12" s="449"/>
      <c r="AO12" s="450"/>
      <c r="AP12" s="69"/>
      <c r="AQ12" s="390"/>
      <c r="AR12" s="391"/>
      <c r="AS12" s="391"/>
      <c r="AT12" s="391"/>
      <c r="AU12" s="391"/>
      <c r="AV12" s="392"/>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row>
    <row r="13" spans="1:101" ht="15" customHeight="1" x14ac:dyDescent="0.25">
      <c r="C13" s="69"/>
      <c r="D13" s="385"/>
      <c r="E13" s="385"/>
      <c r="F13" s="386"/>
      <c r="G13" s="425"/>
      <c r="H13" s="426"/>
      <c r="I13" s="426"/>
      <c r="J13" s="426"/>
      <c r="K13" s="427"/>
      <c r="L13" s="434" t="str">
        <f ca="1">IF(AND('Mapa final'!$Q$19="Muy Alta",'Mapa final'!$U$19="Leve"),CONCATENATE("R",'Mapa final'!$A$19),"")</f>
        <v/>
      </c>
      <c r="M13" s="431"/>
      <c r="N13" s="431" t="str">
        <f>IF(AND('Mapa final'!$L$20="Muy Alta",'Mapa final'!$P$20="Leve"),CONCATENATE("R",'Mapa final'!$A$20),"")</f>
        <v/>
      </c>
      <c r="O13" s="431"/>
      <c r="P13" s="431" t="str">
        <f>IF(AND('Mapa final'!$L$21="Muy Alta",'Mapa final'!$P$21="Leve"),CONCATENATE("R",'Mapa final'!$A$21),"")</f>
        <v/>
      </c>
      <c r="Q13" s="439"/>
      <c r="R13" s="434" t="str">
        <f ca="1">IF(AND('Mapa final'!$Q$19="Muy Alta",'Mapa final'!$U$19="Menor"),CONCATENATE("R",'Mapa final'!$A$19),"")</f>
        <v/>
      </c>
      <c r="S13" s="431"/>
      <c r="T13" s="431" t="str">
        <f ca="1">IF(AND('Mapa final'!$Q$20="Muy Alta",'Mapa final'!$U$20="Menor"),CONCATENATE("R",'Mapa final'!$A$20),"")</f>
        <v/>
      </c>
      <c r="U13" s="431"/>
      <c r="V13" s="431" t="str">
        <f ca="1">IF(AND('Mapa final'!$Q$21="Muy Alta",'Mapa final'!$U$21="Menor"),CONCATENATE("R",'Mapa final'!$A$21),"")</f>
        <v/>
      </c>
      <c r="W13" s="431"/>
      <c r="X13" s="434" t="str">
        <f ca="1">IF(AND('Mapa final'!$Q$19="Muy Alta",'Mapa final'!$U$19="Moderado"),CONCATENATE("R",'Mapa final'!$A$19),"")</f>
        <v/>
      </c>
      <c r="Y13" s="431"/>
      <c r="Z13" s="431" t="str">
        <f ca="1">IF(AND('Mapa final'!$Q$20="Muy Alta",'Mapa final'!$U$20="Moderado"),CONCATENATE("R",'Mapa final'!$A$20),"")</f>
        <v/>
      </c>
      <c r="AA13" s="431"/>
      <c r="AB13" s="431" t="str">
        <f ca="1">IF(AND('Mapa final'!$Q$21="Muy Alta",'Mapa final'!$U$21="Moderado"),CONCATENATE("R",'Mapa final'!$A$21),"")</f>
        <v/>
      </c>
      <c r="AC13" s="431"/>
      <c r="AD13" s="434" t="str">
        <f ca="1">IF(AND('Mapa final'!$Q$19="Muy Alta",'Mapa final'!$U$19="Mayor"),CONCATENATE("R",'Mapa final'!$A$19),"")</f>
        <v/>
      </c>
      <c r="AE13" s="431"/>
      <c r="AF13" s="431" t="str">
        <f ca="1">IF(AND('Mapa final'!$Q$20="Muy Alta",'Mapa final'!$U$20="Mayor"),CONCATENATE("R",'Mapa final'!$A$20),"")</f>
        <v/>
      </c>
      <c r="AG13" s="431"/>
      <c r="AH13" s="431" t="str">
        <f ca="1">IF(AND('Mapa final'!$Q$21="Muy Alta",'Mapa final'!$U$21="Mayor"),CONCATENATE("R",'Mapa final'!$A$21),"")</f>
        <v/>
      </c>
      <c r="AI13" s="431"/>
      <c r="AJ13" s="448" t="str">
        <f ca="1">IF(AND('Mapa final'!$Q$19="Muy Alta",'Mapa final'!$U$19="Catastrófico"),CONCATENATE("R",'Mapa final'!$A$19),"")</f>
        <v/>
      </c>
      <c r="AK13" s="449"/>
      <c r="AL13" s="449" t="str">
        <f ca="1">IF(AND('Mapa final'!$Q$20="Muy Alta",'Mapa final'!$U$20="Catastrófico"),CONCATENATE("R",'Mapa final'!$A$20),"")</f>
        <v/>
      </c>
      <c r="AM13" s="449"/>
      <c r="AN13" s="449" t="str">
        <f>IF(AND('Mapa final'!$Q$21="Muy Alta",'Mapa final'!$L$21="Catastrófico"),CONCATENATE("R",'Mapa final'!$A$21),"")</f>
        <v/>
      </c>
      <c r="AO13" s="450"/>
      <c r="AP13" s="69"/>
      <c r="AQ13" s="390"/>
      <c r="AR13" s="391"/>
      <c r="AS13" s="391"/>
      <c r="AT13" s="391"/>
      <c r="AU13" s="391"/>
      <c r="AV13" s="392"/>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row>
    <row r="14" spans="1:101" ht="15" customHeight="1" x14ac:dyDescent="0.25">
      <c r="C14" s="69"/>
      <c r="D14" s="385"/>
      <c r="E14" s="385"/>
      <c r="F14" s="386"/>
      <c r="G14" s="425"/>
      <c r="H14" s="426"/>
      <c r="I14" s="426"/>
      <c r="J14" s="426"/>
      <c r="K14" s="427"/>
      <c r="L14" s="434"/>
      <c r="M14" s="431"/>
      <c r="N14" s="431"/>
      <c r="O14" s="431"/>
      <c r="P14" s="431"/>
      <c r="Q14" s="439"/>
      <c r="R14" s="434"/>
      <c r="S14" s="431"/>
      <c r="T14" s="431"/>
      <c r="U14" s="431"/>
      <c r="V14" s="431"/>
      <c r="W14" s="431"/>
      <c r="X14" s="434"/>
      <c r="Y14" s="431"/>
      <c r="Z14" s="431"/>
      <c r="AA14" s="431"/>
      <c r="AB14" s="431"/>
      <c r="AC14" s="431"/>
      <c r="AD14" s="434"/>
      <c r="AE14" s="431"/>
      <c r="AF14" s="431"/>
      <c r="AG14" s="431"/>
      <c r="AH14" s="431"/>
      <c r="AI14" s="431"/>
      <c r="AJ14" s="448"/>
      <c r="AK14" s="449"/>
      <c r="AL14" s="449"/>
      <c r="AM14" s="449"/>
      <c r="AN14" s="449"/>
      <c r="AO14" s="450"/>
      <c r="AP14" s="69"/>
      <c r="AQ14" s="390"/>
      <c r="AR14" s="391"/>
      <c r="AS14" s="391"/>
      <c r="AT14" s="391"/>
      <c r="AU14" s="391"/>
      <c r="AV14" s="392"/>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row>
    <row r="15" spans="1:101" ht="15" customHeight="1" x14ac:dyDescent="0.25">
      <c r="C15" s="69"/>
      <c r="D15" s="385"/>
      <c r="E15" s="385"/>
      <c r="F15" s="386"/>
      <c r="G15" s="425"/>
      <c r="H15" s="426"/>
      <c r="I15" s="426"/>
      <c r="J15" s="426"/>
      <c r="K15" s="427"/>
      <c r="L15" s="434" t="str">
        <f ca="1">IF(AND('Mapa final'!$Q$22="Muy Alta",'Mapa final'!$U$22="Leve"),CONCATENATE("R",'Mapa final'!$A$22),"")</f>
        <v/>
      </c>
      <c r="M15" s="431"/>
      <c r="N15" s="431" t="str">
        <f>IF(AND('Mapa final'!$L$23="Muy Alta",'Mapa final'!$P$23="Leve"),CONCATENATE("R",'Mapa final'!$A$23),"")</f>
        <v/>
      </c>
      <c r="O15" s="431"/>
      <c r="P15" s="431" t="str">
        <f>IF(AND('Mapa final'!$L$24="Muy Alta",'Mapa final'!$P$24="Leve"),CONCATENATE("R",'Mapa final'!$A$24),"")</f>
        <v/>
      </c>
      <c r="Q15" s="439"/>
      <c r="R15" s="434" t="str">
        <f ca="1">IF(AND('Mapa final'!$Q$22="Muy Alta",'Mapa final'!$U$22="Menor"),CONCATENATE("R",'Mapa final'!$A$22),"")</f>
        <v/>
      </c>
      <c r="S15" s="431"/>
      <c r="T15" s="431" t="str">
        <f ca="1">IF(AND('Mapa final'!$LR$23="Muy Alta",'Mapa final'!$U$23="Menor"),CONCATENATE("R",'Mapa final'!$A$23),"")</f>
        <v/>
      </c>
      <c r="U15" s="431"/>
      <c r="V15" s="431" t="str">
        <f>IF(AND('Mapa final'!$Q$24="Muy Alta",'Mapa final'!$U$24="Menor"),CONCATENATE("R",'Mapa final'!$A$24),"")</f>
        <v/>
      </c>
      <c r="W15" s="431"/>
      <c r="X15" s="434" t="str">
        <f ca="1">IF(AND('Mapa final'!$Q$22="Muy Alta",'Mapa final'!$U$22="Moderado"),CONCATENATE("R",'Mapa final'!$A$22),"")</f>
        <v/>
      </c>
      <c r="Y15" s="431"/>
      <c r="Z15" s="431" t="str">
        <f ca="1">IF(AND('Mapa final'!$Q$23="Muy Alta",'Mapa final'!$U$23="Moderado"),CONCATENATE("R",'Mapa final'!$A$23),"")</f>
        <v/>
      </c>
      <c r="AA15" s="431"/>
      <c r="AB15" s="431" t="str">
        <f>IF(AND('Mapa final'!$Q$24="Muy Alta",'Mapa final'!$U$24="Moderado"),CONCATENATE("R",'Mapa final'!$A$24),"")</f>
        <v/>
      </c>
      <c r="AC15" s="431"/>
      <c r="AD15" s="434" t="str">
        <f ca="1">IF(AND('Mapa final'!$Q$22="Muy Alta",'Mapa final'!$U$22="Mayor"),CONCATENATE("R",'Mapa final'!$A$22),"")</f>
        <v/>
      </c>
      <c r="AE15" s="431"/>
      <c r="AF15" s="431" t="str">
        <f ca="1">IF(AND('Mapa final'!$Q$23="Muy Alta",'Mapa final'!$U$23="Mayor"),CONCATENATE("R",'Mapa final'!$A$23),"")</f>
        <v/>
      </c>
      <c r="AG15" s="431"/>
      <c r="AH15" s="431" t="str">
        <f>IF(AND('Mapa final'!$Q$24="Muy Alta",'Mapa final'!$U$24="Mayor"),CONCATENATE("R",'Mapa final'!$A$24),"")</f>
        <v/>
      </c>
      <c r="AI15" s="431"/>
      <c r="AJ15" s="448" t="str">
        <f ca="1">IF(AND('Mapa final'!$Q$22="Muy Alta",'Mapa final'!$U$22="Catastrófico"),CONCATENATE("R",'Mapa final'!$A$22),"")</f>
        <v/>
      </c>
      <c r="AK15" s="449"/>
      <c r="AL15" s="449" t="str">
        <f ca="1">IF(AND('Mapa final'!$Q$23="Muy Alta",'Mapa final'!$U$23="Catastrófico"),CONCATENATE("R",'Mapa final'!$A$23),"")</f>
        <v/>
      </c>
      <c r="AM15" s="449"/>
      <c r="AN15" s="449" t="str">
        <f>IF(AND('Mapa final'!$Q$24="Muy Alta",'Mapa final'!$U$24="Catastrófico"),CONCATENATE("R",'Mapa final'!$A$24),"")</f>
        <v/>
      </c>
      <c r="AO15" s="450"/>
      <c r="AP15" s="69"/>
      <c r="AQ15" s="390"/>
      <c r="AR15" s="391"/>
      <c r="AS15" s="391"/>
      <c r="AT15" s="391"/>
      <c r="AU15" s="391"/>
      <c r="AV15" s="392"/>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row>
    <row r="16" spans="1:101" ht="15" customHeight="1" x14ac:dyDescent="0.25">
      <c r="C16" s="69"/>
      <c r="D16" s="385"/>
      <c r="E16" s="385"/>
      <c r="F16" s="386"/>
      <c r="G16" s="425"/>
      <c r="H16" s="426"/>
      <c r="I16" s="426"/>
      <c r="J16" s="426"/>
      <c r="K16" s="427"/>
      <c r="L16" s="434"/>
      <c r="M16" s="431"/>
      <c r="N16" s="431"/>
      <c r="O16" s="431"/>
      <c r="P16" s="431"/>
      <c r="Q16" s="439"/>
      <c r="R16" s="434"/>
      <c r="S16" s="431"/>
      <c r="T16" s="431"/>
      <c r="U16" s="431"/>
      <c r="V16" s="431"/>
      <c r="W16" s="431"/>
      <c r="X16" s="434"/>
      <c r="Y16" s="431"/>
      <c r="Z16" s="431"/>
      <c r="AA16" s="431"/>
      <c r="AB16" s="431"/>
      <c r="AC16" s="431"/>
      <c r="AD16" s="434"/>
      <c r="AE16" s="431"/>
      <c r="AF16" s="431"/>
      <c r="AG16" s="431"/>
      <c r="AH16" s="431"/>
      <c r="AI16" s="431"/>
      <c r="AJ16" s="448"/>
      <c r="AK16" s="449"/>
      <c r="AL16" s="449"/>
      <c r="AM16" s="449"/>
      <c r="AN16" s="449"/>
      <c r="AO16" s="450"/>
      <c r="AP16" s="69"/>
      <c r="AQ16" s="390"/>
      <c r="AR16" s="391"/>
      <c r="AS16" s="391"/>
      <c r="AT16" s="391"/>
      <c r="AU16" s="391"/>
      <c r="AV16" s="392"/>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row>
    <row r="17" spans="3:82" ht="15" customHeight="1" x14ac:dyDescent="0.25">
      <c r="C17" s="69"/>
      <c r="D17" s="385"/>
      <c r="E17" s="385"/>
      <c r="F17" s="386"/>
      <c r="G17" s="425"/>
      <c r="H17" s="426"/>
      <c r="I17" s="426"/>
      <c r="J17" s="426"/>
      <c r="K17" s="427"/>
      <c r="L17" s="434" t="str">
        <f>IF(AND('Mapa final'!$Q$25="Muy Alta",'Mapa final'!$U$25="Leve"),CONCATENATE("R",'Mapa final'!$A$25),"")</f>
        <v/>
      </c>
      <c r="M17" s="431"/>
      <c r="N17" s="431" t="str">
        <f>IF(AND('Mapa final'!$L$26="Muy Alta",'Mapa final'!$P$26="Leve"),CONCATENATE("R",'Mapa final'!$A$26),"")</f>
        <v/>
      </c>
      <c r="O17" s="431"/>
      <c r="P17" s="431" t="str">
        <f>IF(AND('Mapa final'!$L$27="Muy Alta",'Mapa final'!$P$27="Leve"),CONCATENATE("R",'Mapa final'!$A$27),"")</f>
        <v/>
      </c>
      <c r="Q17" s="439"/>
      <c r="R17" s="434" t="str">
        <f>IF(AND('Mapa final'!$Q$25="Muy Alta",'Mapa final'!$U$25="Menor"),CONCATENATE("R",'Mapa final'!$A$25),"")</f>
        <v/>
      </c>
      <c r="S17" s="431"/>
      <c r="T17" s="431" t="str">
        <f>IF(AND('Mapa final'!$Q$26="Muy Alta",'Mapa final'!$U$26="Menor"),CONCATENATE("R",'Mapa final'!$A$26),"")</f>
        <v/>
      </c>
      <c r="U17" s="431"/>
      <c r="V17" s="431" t="str">
        <f>IF(AND('Mapa final'!$Q$27="Muy Alta",'Mapa final'!$U$27="Menor"),CONCATENATE("R",'Mapa final'!$A$27),"")</f>
        <v/>
      </c>
      <c r="W17" s="431"/>
      <c r="X17" s="434" t="str">
        <f>IF(AND('Mapa final'!$Q$25="Muy Alta",'Mapa final'!$U$25="Moderado"),CONCATENATE("R",'Mapa final'!$A$25),"")</f>
        <v/>
      </c>
      <c r="Y17" s="431"/>
      <c r="Z17" s="431" t="str">
        <f>IF(AND('Mapa final'!$Q$26="Muy Alta",'Mapa final'!$U$26="Moderado"),CONCATENATE("R",'Mapa final'!$A$26),"")</f>
        <v/>
      </c>
      <c r="AA17" s="431"/>
      <c r="AB17" s="431" t="str">
        <f>IF(AND('Mapa final'!$Q$27="Muy Alta",'Mapa final'!$U$27="Moderado"),CONCATENATE("R",'Mapa final'!$A$27),"")</f>
        <v/>
      </c>
      <c r="AC17" s="431"/>
      <c r="AD17" s="434" t="str">
        <f>IF(AND('Mapa final'!$Q$25="Muy Alta",'Mapa final'!$U$25="Mayor"),CONCATENATE("R",'Mapa final'!$A$25),"")</f>
        <v/>
      </c>
      <c r="AE17" s="431"/>
      <c r="AF17" s="431" t="str">
        <f>IF(AND('Mapa final'!$Q$26="Muy Alta",'Mapa final'!$U$26="Mayor"),CONCATENATE("R",'Mapa final'!$A$26),"")</f>
        <v/>
      </c>
      <c r="AG17" s="431"/>
      <c r="AH17" s="431" t="str">
        <f>IF(AND('Mapa final'!$Q$27="Muy Alta",'Mapa final'!$U$27="Mayor"),CONCATENATE("R",'Mapa final'!$A$27),"")</f>
        <v/>
      </c>
      <c r="AI17" s="431"/>
      <c r="AJ17" s="448" t="str">
        <f>IF(AND('Mapa final'!$Q$25="Muy Alta",'Mapa final'!$U$25="Catastrófico"),CONCATENATE("R",'Mapa final'!$A$25),"")</f>
        <v/>
      </c>
      <c r="AK17" s="449"/>
      <c r="AL17" s="449" t="str">
        <f>IF(AND('Mapa final'!$Q$26="Muy Alta",'Mapa final'!$U$26="Catastrófico"),CONCATENATE("R",'Mapa final'!$A$26),"")</f>
        <v/>
      </c>
      <c r="AM17" s="449"/>
      <c r="AN17" s="449" t="str">
        <f>IF(AND('Mapa final'!$Q$27="Muy Alta",'Mapa final'!$U$27="Catastrófico"),CONCATENATE("R",'Mapa final'!$A$27),"")</f>
        <v/>
      </c>
      <c r="AO17" s="450"/>
      <c r="AP17" s="69"/>
      <c r="AQ17" s="390"/>
      <c r="AR17" s="391"/>
      <c r="AS17" s="391"/>
      <c r="AT17" s="391"/>
      <c r="AU17" s="391"/>
      <c r="AV17" s="392"/>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row>
    <row r="18" spans="3:82" ht="15.75" customHeight="1" thickBot="1" x14ac:dyDescent="0.3">
      <c r="C18" s="69"/>
      <c r="D18" s="385"/>
      <c r="E18" s="385"/>
      <c r="F18" s="386"/>
      <c r="G18" s="428"/>
      <c r="H18" s="429"/>
      <c r="I18" s="429"/>
      <c r="J18" s="429"/>
      <c r="K18" s="429"/>
      <c r="L18" s="445"/>
      <c r="M18" s="440"/>
      <c r="N18" s="440"/>
      <c r="O18" s="440"/>
      <c r="P18" s="440"/>
      <c r="Q18" s="441"/>
      <c r="R18" s="445"/>
      <c r="S18" s="440"/>
      <c r="T18" s="440"/>
      <c r="U18" s="440"/>
      <c r="V18" s="440"/>
      <c r="W18" s="440"/>
      <c r="X18" s="434"/>
      <c r="Y18" s="431"/>
      <c r="Z18" s="431"/>
      <c r="AA18" s="431"/>
      <c r="AB18" s="431"/>
      <c r="AC18" s="431"/>
      <c r="AD18" s="434"/>
      <c r="AE18" s="431"/>
      <c r="AF18" s="431"/>
      <c r="AG18" s="431"/>
      <c r="AH18" s="431"/>
      <c r="AI18" s="431"/>
      <c r="AJ18" s="448"/>
      <c r="AK18" s="449"/>
      <c r="AL18" s="449"/>
      <c r="AM18" s="449"/>
      <c r="AN18" s="449"/>
      <c r="AO18" s="450"/>
      <c r="AP18" s="69"/>
      <c r="AQ18" s="393"/>
      <c r="AR18" s="394"/>
      <c r="AS18" s="394"/>
      <c r="AT18" s="394"/>
      <c r="AU18" s="394"/>
      <c r="AV18" s="395"/>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row>
    <row r="19" spans="3:82" ht="15" customHeight="1" x14ac:dyDescent="0.25">
      <c r="C19" s="69"/>
      <c r="D19" s="385"/>
      <c r="E19" s="385"/>
      <c r="F19" s="386"/>
      <c r="G19" s="423" t="s">
        <v>114</v>
      </c>
      <c r="H19" s="424"/>
      <c r="I19" s="424"/>
      <c r="J19" s="424"/>
      <c r="K19" s="424"/>
      <c r="L19" s="462" t="str">
        <f ca="1">IF(AND('Mapa final'!$Q$15="Alta",'Mapa final'!$U$15="Leve"),CONCATENATE("R",'Mapa final'!$A$15),"")</f>
        <v/>
      </c>
      <c r="M19" s="463"/>
      <c r="N19" s="463" t="str">
        <f>IF(AND('Mapa final'!$L$16="Alta",'Mapa final'!$P$16="Leve"),CONCATENATE("R",'Mapa final'!$A$16),"")</f>
        <v/>
      </c>
      <c r="O19" s="463"/>
      <c r="P19" s="463" t="str">
        <f>IF(AND('Mapa final'!$L$18="Alta",'Mapa final'!$P$18="Leve"),CONCATENATE("R",'Mapa final'!$A$18),"")</f>
        <v/>
      </c>
      <c r="Q19" s="464"/>
      <c r="R19" s="462" t="str">
        <f ca="1">IF(AND('Mapa final'!$Q$15="Alta",'Mapa final'!$U$15="Menor"),CONCATENATE("R",'Mapa final'!$A$15),"")</f>
        <v/>
      </c>
      <c r="S19" s="463"/>
      <c r="T19" s="443" t="str">
        <f>IF(AND('Mapa final'!$Q$16="Alta",'Mapa final'!$U$16="Menor"),CONCATENATE("R",'Mapa final'!$A$16),"")</f>
        <v/>
      </c>
      <c r="U19" s="443"/>
      <c r="V19" s="443" t="str">
        <f ca="1">IF(AND('Mapa final'!$Q$18="Alta",'Mapa final'!$U$18="Menor"),CONCATENATE("R",'Mapa final'!$A$18),"")</f>
        <v/>
      </c>
      <c r="W19" s="443"/>
      <c r="X19" s="432" t="str">
        <f ca="1">IF(AND('Mapa final'!$Q$15="Alta",'Mapa final'!$U$15="Moderado"),CONCATENATE("R",'Mapa final'!$A$15),"")</f>
        <v/>
      </c>
      <c r="Y19" s="433"/>
      <c r="Z19" s="433" t="str">
        <f>IF(AND('Mapa final'!Q$16="Alta",'Mapa final'!$U$16="Moderado"),CONCATENATE("R",'Mapa final'!$A$16),"")</f>
        <v/>
      </c>
      <c r="AA19" s="433"/>
      <c r="AB19" s="433" t="str">
        <f ca="1">IF(AND('Mapa final'!$Q$18="Alta",'Mapa final'!$U$18="Moderado"),CONCATENATE("R",'Mapa final'!$A$18),"")</f>
        <v/>
      </c>
      <c r="AC19" s="433"/>
      <c r="AD19" s="432" t="str">
        <f ca="1">IF(AND('Mapa final'!$Q$15="Alta",'Mapa final'!$U$15="Mayor"),CONCATENATE("R",'Mapa final'!$A$15),"")</f>
        <v/>
      </c>
      <c r="AE19" s="433"/>
      <c r="AF19" s="433" t="str">
        <f>IF(AND('Mapa final'!$Q$16="Alta",'Mapa final'!$U$16="Mayor"),CONCATENATE("R",'Mapa final'!$A$16),"")</f>
        <v/>
      </c>
      <c r="AG19" s="433"/>
      <c r="AH19" s="433" t="str">
        <f ca="1">IF(AND('Mapa final'!$Q$18="Alta",'Mapa final'!$U$18="Mayor"),CONCATENATE("R",'Mapa final'!$A$18),"")</f>
        <v/>
      </c>
      <c r="AI19" s="433"/>
      <c r="AJ19" s="451" t="str">
        <f ca="1">IF(AND('Mapa final'!$Q$15="Alta",'Mapa final'!$U$15="Catastrófico"),CONCATENATE("R",'Mapa final'!$A$15),"")</f>
        <v/>
      </c>
      <c r="AK19" s="452"/>
      <c r="AL19" s="452" t="str">
        <f>IF(AND('Mapa final'!$Q$16="Alta",'Mapa final'!$U$16="Catastrófico"),CONCATENATE("R",'Mapa final'!$A$16),"")</f>
        <v/>
      </c>
      <c r="AM19" s="452"/>
      <c r="AN19" s="452" t="str">
        <f ca="1">IF(AND('Mapa final'!$Q$18="Alta",'Mapa final'!$U$18="Catastrófico"),CONCATENATE("R",'Mapa final'!$A$18),"")</f>
        <v/>
      </c>
      <c r="AO19" s="453"/>
      <c r="AP19" s="69"/>
      <c r="AQ19" s="396" t="s">
        <v>79</v>
      </c>
      <c r="AR19" s="397"/>
      <c r="AS19" s="397"/>
      <c r="AT19" s="397"/>
      <c r="AU19" s="397"/>
      <c r="AV19" s="398"/>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row>
    <row r="20" spans="3:82" ht="15" customHeight="1" x14ac:dyDescent="0.25">
      <c r="C20" s="69"/>
      <c r="D20" s="385"/>
      <c r="E20" s="385"/>
      <c r="F20" s="386"/>
      <c r="G20" s="425"/>
      <c r="H20" s="426"/>
      <c r="I20" s="426"/>
      <c r="J20" s="426"/>
      <c r="K20" s="426"/>
      <c r="L20" s="442"/>
      <c r="M20" s="443"/>
      <c r="N20" s="443"/>
      <c r="O20" s="443"/>
      <c r="P20" s="443"/>
      <c r="Q20" s="458"/>
      <c r="R20" s="442"/>
      <c r="S20" s="443"/>
      <c r="T20" s="465"/>
      <c r="U20" s="465"/>
      <c r="V20" s="465"/>
      <c r="W20" s="465"/>
      <c r="X20" s="434"/>
      <c r="Y20" s="431"/>
      <c r="Z20" s="431"/>
      <c r="AA20" s="431"/>
      <c r="AB20" s="431"/>
      <c r="AC20" s="431"/>
      <c r="AD20" s="434"/>
      <c r="AE20" s="431"/>
      <c r="AF20" s="431"/>
      <c r="AG20" s="431"/>
      <c r="AH20" s="431"/>
      <c r="AI20" s="431"/>
      <c r="AJ20" s="448"/>
      <c r="AK20" s="449"/>
      <c r="AL20" s="449"/>
      <c r="AM20" s="449"/>
      <c r="AN20" s="449"/>
      <c r="AO20" s="450"/>
      <c r="AP20" s="69"/>
      <c r="AQ20" s="399"/>
      <c r="AR20" s="400"/>
      <c r="AS20" s="400"/>
      <c r="AT20" s="400"/>
      <c r="AU20" s="400"/>
      <c r="AV20" s="401"/>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row>
    <row r="21" spans="3:82" ht="15" customHeight="1" x14ac:dyDescent="0.25">
      <c r="C21" s="69"/>
      <c r="D21" s="385"/>
      <c r="E21" s="385"/>
      <c r="F21" s="386"/>
      <c r="G21" s="425"/>
      <c r="H21" s="426"/>
      <c r="I21" s="426"/>
      <c r="J21" s="426"/>
      <c r="K21" s="426"/>
      <c r="L21" s="442" t="str">
        <f ca="1">IF(AND('Mapa final'!$Q$19="Alta",'Mapa final'!$U$19="Leve"),CONCATENATE("R",'Mapa final'!$A$19),"")</f>
        <v/>
      </c>
      <c r="M21" s="443"/>
      <c r="N21" s="443" t="str">
        <f>IF(AND('Mapa final'!$L$20="Alta",'Mapa final'!$P$20="Leve"),CONCATENATE("R",'Mapa final'!$A$20),"")</f>
        <v/>
      </c>
      <c r="O21" s="443"/>
      <c r="P21" s="443" t="str">
        <f>IF(AND('Mapa final'!$L$21="Alta",'Mapa final'!$P$21="Leve"),CONCATENATE("R",'Mapa final'!$A$21),"")</f>
        <v/>
      </c>
      <c r="Q21" s="458"/>
      <c r="R21" s="442" t="str">
        <f ca="1">IF(AND('Mapa final'!$Q$19="Alta",'Mapa final'!$U$19="Menor"),CONCATENATE("R",'Mapa final'!$A$19),"")</f>
        <v/>
      </c>
      <c r="S21" s="443"/>
      <c r="T21" s="443" t="str">
        <f ca="1">IF(AND('Mapa final'!$Q$20="Alta",'Mapa final'!$U$20="Menor"),CONCATENATE("R",'Mapa final'!$A$20),"")</f>
        <v/>
      </c>
      <c r="U21" s="443"/>
      <c r="V21" s="443" t="str">
        <f ca="1">IF(AND('Mapa final'!$Q$21="Alta",'Mapa final'!$U$21="Menor"),CONCATENATE("R",'Mapa final'!$A$21),"")</f>
        <v/>
      </c>
      <c r="W21" s="443"/>
      <c r="X21" s="434" t="str">
        <f ca="1">IF(AND('Mapa final'!$Q$19="Alta",'Mapa final'!$U$19="Moderado"),CONCATENATE("R",'Mapa final'!$A$19),"")</f>
        <v/>
      </c>
      <c r="Y21" s="431"/>
      <c r="Z21" s="431" t="str">
        <f ca="1">IF(AND('Mapa final'!$Q$20="Alta",'Mapa final'!$U$20="Moderado"),CONCATENATE("R",'Mapa final'!$A$20),"")</f>
        <v/>
      </c>
      <c r="AA21" s="431"/>
      <c r="AB21" s="431" t="str">
        <f ca="1">IF(AND('Mapa final'!$Q$21="Alta",'Mapa final'!$U$21="Moderado"),CONCATENATE("R",'Mapa final'!$A$21),"")</f>
        <v/>
      </c>
      <c r="AC21" s="431"/>
      <c r="AD21" s="434" t="str">
        <f ca="1">IF(AND('Mapa final'!$Q$19="Alta",'Mapa final'!$U$19="Mayor"),CONCATENATE("R",'Mapa final'!$A$19),"")</f>
        <v/>
      </c>
      <c r="AE21" s="431"/>
      <c r="AF21" s="431" t="str">
        <f ca="1">IF(AND('Mapa final'!$Q$20="Alta",'Mapa final'!$U$20="Mayor"),CONCATENATE("R",'Mapa final'!$A$20),"")</f>
        <v/>
      </c>
      <c r="AG21" s="431"/>
      <c r="AH21" s="431" t="str">
        <f ca="1">IF(AND('Mapa final'!$Q$21="Alta",'Mapa final'!$U$21="Mayor"),CONCATENATE("R",'Mapa final'!$A$21),"")</f>
        <v/>
      </c>
      <c r="AI21" s="431"/>
      <c r="AJ21" s="448" t="str">
        <f ca="1">IF(AND('Mapa final'!$Q$19="Alta",'Mapa final'!$U$19="Catastrófico"),CONCATENATE("R",'Mapa final'!$A$19),"")</f>
        <v/>
      </c>
      <c r="AK21" s="449"/>
      <c r="AL21" s="449" t="str">
        <f ca="1">IF(AND('Mapa final'!$Q$20="Alta",'Mapa final'!$U$20="Catastrófico"),CONCATENATE("R",'Mapa final'!$A$20),"")</f>
        <v/>
      </c>
      <c r="AM21" s="449"/>
      <c r="AN21" s="449" t="str">
        <f>IF(AND('Mapa final'!$Q$21="Alta",'Mapa final'!$L$21="Catastrófico"),CONCATENATE("R",'Mapa final'!$A$21),"")</f>
        <v/>
      </c>
      <c r="AO21" s="450"/>
      <c r="AP21" s="69"/>
      <c r="AQ21" s="399"/>
      <c r="AR21" s="400"/>
      <c r="AS21" s="400"/>
      <c r="AT21" s="400"/>
      <c r="AU21" s="400"/>
      <c r="AV21" s="401"/>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row>
    <row r="22" spans="3:82" ht="15" customHeight="1" x14ac:dyDescent="0.25">
      <c r="C22" s="69"/>
      <c r="D22" s="385"/>
      <c r="E22" s="385"/>
      <c r="F22" s="386"/>
      <c r="G22" s="425"/>
      <c r="H22" s="426"/>
      <c r="I22" s="426"/>
      <c r="J22" s="426"/>
      <c r="K22" s="426"/>
      <c r="L22" s="442"/>
      <c r="M22" s="443"/>
      <c r="N22" s="443"/>
      <c r="O22" s="443"/>
      <c r="P22" s="443"/>
      <c r="Q22" s="458"/>
      <c r="R22" s="442"/>
      <c r="S22" s="443"/>
      <c r="T22" s="465"/>
      <c r="U22" s="465"/>
      <c r="V22" s="465"/>
      <c r="W22" s="465"/>
      <c r="X22" s="434"/>
      <c r="Y22" s="431"/>
      <c r="Z22" s="431"/>
      <c r="AA22" s="431"/>
      <c r="AB22" s="431"/>
      <c r="AC22" s="431"/>
      <c r="AD22" s="434"/>
      <c r="AE22" s="431"/>
      <c r="AF22" s="431"/>
      <c r="AG22" s="431"/>
      <c r="AH22" s="431"/>
      <c r="AI22" s="431"/>
      <c r="AJ22" s="448"/>
      <c r="AK22" s="449"/>
      <c r="AL22" s="449"/>
      <c r="AM22" s="449"/>
      <c r="AN22" s="449"/>
      <c r="AO22" s="450"/>
      <c r="AP22" s="69"/>
      <c r="AQ22" s="399"/>
      <c r="AR22" s="400"/>
      <c r="AS22" s="400"/>
      <c r="AT22" s="400"/>
      <c r="AU22" s="400"/>
      <c r="AV22" s="401"/>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row>
    <row r="23" spans="3:82" ht="15" customHeight="1" x14ac:dyDescent="0.25">
      <c r="C23" s="69"/>
      <c r="D23" s="385"/>
      <c r="E23" s="385"/>
      <c r="F23" s="386"/>
      <c r="G23" s="425"/>
      <c r="H23" s="426"/>
      <c r="I23" s="426"/>
      <c r="J23" s="426"/>
      <c r="K23" s="426"/>
      <c r="L23" s="442" t="str">
        <f ca="1">IF(AND('Mapa final'!$Q$22="Alta",'Mapa final'!$U$22="Leve"),CONCATENATE("R",'Mapa final'!$A$22),"")</f>
        <v/>
      </c>
      <c r="M23" s="443"/>
      <c r="N23" s="443" t="str">
        <f>IF(AND('Mapa final'!$L$23="Alta",'Mapa final'!$P$23="Leve"),CONCATENATE("R",'Mapa final'!$A$23),"")</f>
        <v/>
      </c>
      <c r="O23" s="443"/>
      <c r="P23" s="443" t="str">
        <f>IF(AND('Mapa final'!$L$24="Alta",'Mapa final'!$P$24="Leve"),CONCATENATE("R",'Mapa final'!$A$24),"")</f>
        <v/>
      </c>
      <c r="Q23" s="458"/>
      <c r="R23" s="442" t="str">
        <f ca="1">IF(AND('Mapa final'!$Q$22="Alta",'Mapa final'!$U$22="Menor"),CONCATENATE("R",'Mapa final'!$A$22),"")</f>
        <v/>
      </c>
      <c r="S23" s="443"/>
      <c r="T23" s="443" t="str">
        <f ca="1">IF(AND('Mapa final'!$LR$23="Alta",'Mapa final'!$U$23="Menor"),CONCATENATE("R",'Mapa final'!$A$23),"")</f>
        <v/>
      </c>
      <c r="U23" s="443"/>
      <c r="V23" s="443" t="str">
        <f>IF(AND('Mapa final'!$Q$24="Alta",'Mapa final'!$U$24="Menor"),CONCATENATE("R",'Mapa final'!$A$24),"")</f>
        <v/>
      </c>
      <c r="W23" s="443"/>
      <c r="X23" s="434" t="str">
        <f ca="1">IF(AND('Mapa final'!$Q$22="Alta",'Mapa final'!$U$22="Moderado"),CONCATENATE("R",'Mapa final'!$A$22),"")</f>
        <v/>
      </c>
      <c r="Y23" s="431"/>
      <c r="Z23" s="431" t="str">
        <f ca="1">IF(AND('Mapa final'!$Q$23="Alta",'Mapa final'!$U$23="Moderado"),CONCATENATE("R",'Mapa final'!$A$23),"")</f>
        <v/>
      </c>
      <c r="AA23" s="431"/>
      <c r="AB23" s="431" t="str">
        <f>IF(AND('Mapa final'!$Q$24="Alta",'Mapa final'!$U$24="Moderado"),CONCATENATE("R",'Mapa final'!$A$24),"")</f>
        <v/>
      </c>
      <c r="AC23" s="431"/>
      <c r="AD23" s="434" t="str">
        <f ca="1">IF(AND('Mapa final'!$Q$22="Alta",'Mapa final'!$U$22="Mayor"),CONCATENATE("R",'Mapa final'!$A$22),"")</f>
        <v/>
      </c>
      <c r="AE23" s="431"/>
      <c r="AF23" s="431" t="str">
        <f ca="1">IF(AND('Mapa final'!$Q$23="Alta",'Mapa final'!$U$23="Mayor"),CONCATENATE("R",'Mapa final'!$A$23),"")</f>
        <v/>
      </c>
      <c r="AG23" s="431"/>
      <c r="AH23" s="431" t="str">
        <f>IF(AND('Mapa final'!$Q$24="Alta",'Mapa final'!$U$24="Mayor"),CONCATENATE("R",'Mapa final'!$A$24),"")</f>
        <v/>
      </c>
      <c r="AI23" s="431"/>
      <c r="AJ23" s="448" t="str">
        <f ca="1">IF(AND('Mapa final'!$Q$22="Alta",'Mapa final'!$U$22="Catastrófico"),CONCATENATE("R",'Mapa final'!$A$22),"")</f>
        <v/>
      </c>
      <c r="AK23" s="449"/>
      <c r="AL23" s="449" t="str">
        <f ca="1">IF(AND('Mapa final'!$Q$23="Alta",'Mapa final'!$U$23="Catastrófico"),CONCATENATE("R",'Mapa final'!$A$23),"")</f>
        <v/>
      </c>
      <c r="AM23" s="449"/>
      <c r="AN23" s="449" t="str">
        <f>IF(AND('Mapa final'!$Q$24="Alta",'Mapa final'!$U$24="Catastrófico"),CONCATENATE("R",'Mapa final'!$A$24),"")</f>
        <v/>
      </c>
      <c r="AO23" s="450"/>
      <c r="AP23" s="69"/>
      <c r="AQ23" s="399"/>
      <c r="AR23" s="400"/>
      <c r="AS23" s="400"/>
      <c r="AT23" s="400"/>
      <c r="AU23" s="400"/>
      <c r="AV23" s="401"/>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row>
    <row r="24" spans="3:82" ht="15" customHeight="1" x14ac:dyDescent="0.25">
      <c r="C24" s="69"/>
      <c r="D24" s="385"/>
      <c r="E24" s="385"/>
      <c r="F24" s="386"/>
      <c r="G24" s="425"/>
      <c r="H24" s="426"/>
      <c r="I24" s="426"/>
      <c r="J24" s="426"/>
      <c r="K24" s="426"/>
      <c r="L24" s="442"/>
      <c r="M24" s="443"/>
      <c r="N24" s="443"/>
      <c r="O24" s="443"/>
      <c r="P24" s="443"/>
      <c r="Q24" s="458"/>
      <c r="R24" s="442"/>
      <c r="S24" s="443"/>
      <c r="T24" s="465"/>
      <c r="U24" s="465"/>
      <c r="V24" s="465"/>
      <c r="W24" s="465"/>
      <c r="X24" s="434"/>
      <c r="Y24" s="431"/>
      <c r="Z24" s="431"/>
      <c r="AA24" s="431"/>
      <c r="AB24" s="431"/>
      <c r="AC24" s="431"/>
      <c r="AD24" s="434"/>
      <c r="AE24" s="431"/>
      <c r="AF24" s="431"/>
      <c r="AG24" s="431"/>
      <c r="AH24" s="431"/>
      <c r="AI24" s="431"/>
      <c r="AJ24" s="448"/>
      <c r="AK24" s="449"/>
      <c r="AL24" s="449"/>
      <c r="AM24" s="449"/>
      <c r="AN24" s="449"/>
      <c r="AO24" s="450"/>
      <c r="AP24" s="69"/>
      <c r="AQ24" s="399"/>
      <c r="AR24" s="400"/>
      <c r="AS24" s="400"/>
      <c r="AT24" s="400"/>
      <c r="AU24" s="400"/>
      <c r="AV24" s="401"/>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row>
    <row r="25" spans="3:82" ht="15" customHeight="1" x14ac:dyDescent="0.25">
      <c r="C25" s="69"/>
      <c r="D25" s="385"/>
      <c r="E25" s="385"/>
      <c r="F25" s="386"/>
      <c r="G25" s="425"/>
      <c r="H25" s="426"/>
      <c r="I25" s="426"/>
      <c r="J25" s="426"/>
      <c r="K25" s="426"/>
      <c r="L25" s="442" t="str">
        <f>IF(AND('Mapa final'!$Q$25="Alta",'Mapa final'!$U$25="Leve"),CONCATENATE("R",'Mapa final'!$A$25),"")</f>
        <v/>
      </c>
      <c r="M25" s="443"/>
      <c r="N25" s="443" t="str">
        <f>IF(AND('Mapa final'!$L$26="Alta",'Mapa final'!$P$26="Leve"),CONCATENATE("R",'Mapa final'!$A$26),"")</f>
        <v/>
      </c>
      <c r="O25" s="443"/>
      <c r="P25" s="443" t="str">
        <f>IF(AND('Mapa final'!$L$27="Alta",'Mapa final'!$P$27="Leve"),CONCATENATE("R",'Mapa final'!$A$27),"")</f>
        <v/>
      </c>
      <c r="Q25" s="458"/>
      <c r="R25" s="442" t="str">
        <f>IF(AND('Mapa final'!$Q$25="Alta",'Mapa final'!$U$25="Menor"),CONCATENATE("R",'Mapa final'!$A$25),"")</f>
        <v/>
      </c>
      <c r="S25" s="443"/>
      <c r="T25" s="443" t="str">
        <f>IF(AND('Mapa final'!$Q$26="Alta",'Mapa final'!$U$26="Menor"),CONCATENATE("R",'Mapa final'!$A$26),"")</f>
        <v/>
      </c>
      <c r="U25" s="443"/>
      <c r="V25" s="443" t="str">
        <f>IF(AND('Mapa final'!$Q$27="Alta",'Mapa final'!$U$27="Menor"),CONCATENATE("R",'Mapa final'!$A$27),"")</f>
        <v/>
      </c>
      <c r="W25" s="443"/>
      <c r="X25" s="434" t="str">
        <f>IF(AND('Mapa final'!$Q$25="Alta",'Mapa final'!$U$25="Moderado"),CONCATENATE("R",'Mapa final'!$A$25),"")</f>
        <v/>
      </c>
      <c r="Y25" s="431"/>
      <c r="Z25" s="431" t="str">
        <f>IF(AND('Mapa final'!$Q$26="Alta",'Mapa final'!$U$26="Moderado"),CONCATENATE("R",'Mapa final'!$A$26),"")</f>
        <v/>
      </c>
      <c r="AA25" s="431"/>
      <c r="AB25" s="431" t="str">
        <f>IF(AND('Mapa final'!$Q$27="Alta",'Mapa final'!$U$27="Moderado"),CONCATENATE("R",'Mapa final'!$A$27),"")</f>
        <v/>
      </c>
      <c r="AC25" s="431"/>
      <c r="AD25" s="434" t="str">
        <f>IF(AND('Mapa final'!$Q$25="Alta",'Mapa final'!$U$25="Mayor"),CONCATENATE("R",'Mapa final'!$A$25),"")</f>
        <v/>
      </c>
      <c r="AE25" s="431"/>
      <c r="AF25" s="431" t="str">
        <f>IF(AND('Mapa final'!$Q$26="Alta",'Mapa final'!$U$26="Mayor"),CONCATENATE("R",'Mapa final'!$A$26),"")</f>
        <v/>
      </c>
      <c r="AG25" s="431"/>
      <c r="AH25" s="431" t="str">
        <f>IF(AND('Mapa final'!$Q$27="Alta",'Mapa final'!$U$27="Mayor"),CONCATENATE("R",'Mapa final'!$A$27),"")</f>
        <v/>
      </c>
      <c r="AI25" s="431"/>
      <c r="AJ25" s="448" t="str">
        <f>IF(AND('Mapa final'!$Q$25="Alta",'Mapa final'!$U$25="Catastrófico"),CONCATENATE("R",'Mapa final'!$A$25),"")</f>
        <v/>
      </c>
      <c r="AK25" s="449"/>
      <c r="AL25" s="449" t="str">
        <f>IF(AND('Mapa final'!$Q$26="Alta",'Mapa final'!$U$26="Catastrófico"),CONCATENATE("R",'Mapa final'!$A$26),"")</f>
        <v/>
      </c>
      <c r="AM25" s="449"/>
      <c r="AN25" s="449" t="str">
        <f>IF(AND('Mapa final'!$Q$27="Alta",'Mapa final'!$U$27="Catastrófico"),CONCATENATE("R",'Mapa final'!$A$27),"")</f>
        <v/>
      </c>
      <c r="AO25" s="450"/>
      <c r="AP25" s="69"/>
      <c r="AQ25" s="399"/>
      <c r="AR25" s="400"/>
      <c r="AS25" s="400"/>
      <c r="AT25" s="400"/>
      <c r="AU25" s="400"/>
      <c r="AV25" s="401"/>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row>
    <row r="26" spans="3:82" ht="15.75" customHeight="1" thickBot="1" x14ac:dyDescent="0.3">
      <c r="C26" s="69"/>
      <c r="D26" s="385"/>
      <c r="E26" s="385"/>
      <c r="F26" s="386"/>
      <c r="G26" s="428"/>
      <c r="H26" s="429"/>
      <c r="I26" s="429"/>
      <c r="J26" s="429"/>
      <c r="K26" s="429"/>
      <c r="L26" s="459"/>
      <c r="M26" s="460"/>
      <c r="N26" s="460"/>
      <c r="O26" s="460"/>
      <c r="P26" s="460"/>
      <c r="Q26" s="461"/>
      <c r="R26" s="459"/>
      <c r="S26" s="460"/>
      <c r="T26" s="465"/>
      <c r="U26" s="465"/>
      <c r="V26" s="465"/>
      <c r="W26" s="465"/>
      <c r="X26" s="434"/>
      <c r="Y26" s="431"/>
      <c r="Z26" s="431"/>
      <c r="AA26" s="431"/>
      <c r="AB26" s="431"/>
      <c r="AC26" s="431"/>
      <c r="AD26" s="434"/>
      <c r="AE26" s="431"/>
      <c r="AF26" s="431"/>
      <c r="AG26" s="431"/>
      <c r="AH26" s="431"/>
      <c r="AI26" s="431"/>
      <c r="AJ26" s="448"/>
      <c r="AK26" s="449"/>
      <c r="AL26" s="449"/>
      <c r="AM26" s="449"/>
      <c r="AN26" s="449"/>
      <c r="AO26" s="450"/>
      <c r="AP26" s="69"/>
      <c r="AQ26" s="402"/>
      <c r="AR26" s="403"/>
      <c r="AS26" s="403"/>
      <c r="AT26" s="403"/>
      <c r="AU26" s="403"/>
      <c r="AV26" s="404"/>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row>
    <row r="27" spans="3:82" ht="15" customHeight="1" x14ac:dyDescent="0.25">
      <c r="C27" s="69"/>
      <c r="D27" s="385"/>
      <c r="E27" s="385"/>
      <c r="F27" s="386"/>
      <c r="G27" s="423" t="s">
        <v>116</v>
      </c>
      <c r="H27" s="424"/>
      <c r="I27" s="424"/>
      <c r="J27" s="424"/>
      <c r="K27" s="424"/>
      <c r="L27" s="462" t="str">
        <f ca="1">IF(AND('Mapa final'!$Q$15="Media",'Mapa final'!$U$15="Leve"),CONCATENATE("R",'Mapa final'!$A$15),"")</f>
        <v/>
      </c>
      <c r="M27" s="463"/>
      <c r="N27" s="463" t="str">
        <f>IF(AND('Mapa final'!$L$16="Media",'Mapa final'!$P$16="Leve"),CONCATENATE("R",'Mapa final'!$A$16),"")</f>
        <v/>
      </c>
      <c r="O27" s="463"/>
      <c r="P27" s="463" t="str">
        <f ca="1">IF(AND('Mapa final'!$Q$18="Media",'Mapa final'!$U$18="leve"),CONCATENATE("R",'Mapa final'!$D$18),"")</f>
        <v>R2</v>
      </c>
      <c r="Q27" s="464"/>
      <c r="R27" s="462" t="str">
        <f ca="1">IF(AND('Mapa final'!$Q$15="Media",'Mapa final'!$U$15="Menor"),CONCATENATE("R",'Mapa final'!$A$15),"")</f>
        <v/>
      </c>
      <c r="S27" s="463"/>
      <c r="T27" s="463" t="str">
        <f>IF(AND('Mapa final'!$Q$16="Media",'Mapa final'!$U$16="Menor"),CONCATENATE("R",'Mapa final'!$A$16),"")</f>
        <v/>
      </c>
      <c r="U27" s="463"/>
      <c r="V27" s="463" t="str">
        <f ca="1">IF(AND('Mapa final'!$Q$18="Media",'Mapa final'!$U$18="Menor"),CONCATENATE("R",'Mapa final'!$A$18),"")</f>
        <v/>
      </c>
      <c r="W27" s="463"/>
      <c r="X27" s="462" t="str">
        <f ca="1">IF(AND('Mapa final'!$Q$15="Media",'Mapa final'!$U$15="Moderado"),CONCATENATE("R",'Mapa final'!$A$15),"")</f>
        <v/>
      </c>
      <c r="Y27" s="463"/>
      <c r="Z27" s="463" t="str">
        <f>IF(AND('Mapa final'!Q$16="Media",'Mapa final'!$U$16="Moderado"),CONCATENATE("R",'Mapa final'!$A$16),"")</f>
        <v/>
      </c>
      <c r="AA27" s="463"/>
      <c r="AB27" s="463" t="str">
        <f ca="1">IF(AND('Mapa final'!$Q$18="Media",'Mapa final'!$U$18="Moderado"),CONCATENATE("R",'Mapa final'!$A$18),"")</f>
        <v/>
      </c>
      <c r="AC27" s="463"/>
      <c r="AD27" s="432" t="str">
        <f ca="1">IF(AND('Mapa final'!$Q$15="Media",'Mapa final'!$U$15="Mayor"),CONCATENATE("R",'Mapa final'!$D$15),"")</f>
        <v>R1</v>
      </c>
      <c r="AE27" s="433"/>
      <c r="AF27" s="433" t="str">
        <f>IF(AND('Mapa final'!$Q$16="Media",'Mapa final'!$U$16="Mayor"),CONCATENATE("R",'Mapa final'!$A$16),"")</f>
        <v/>
      </c>
      <c r="AG27" s="433"/>
      <c r="AH27" s="433" t="str">
        <f ca="1">IF(AND('Mapa final'!$Q$18="Media",'Mapa final'!$U$18="Mayor"),CONCATENATE("R",'Mapa final'!$A$18),"")</f>
        <v/>
      </c>
      <c r="AI27" s="433"/>
      <c r="AJ27" s="451" t="str">
        <f ca="1">IF(AND('Mapa final'!$Q$15="Media",'Mapa final'!$U$15="Catastrófico"),CONCATENATE("R",'Mapa final'!$A$15),"")</f>
        <v/>
      </c>
      <c r="AK27" s="452"/>
      <c r="AL27" s="452" t="str">
        <f>IF(AND('Mapa final'!$Q$16="Media",'Mapa final'!$U$16="Catastrófico"),CONCATENATE("R",'Mapa final'!$A$16),"")</f>
        <v/>
      </c>
      <c r="AM27" s="452"/>
      <c r="AN27" s="452" t="str">
        <f ca="1">IF(AND('Mapa final'!$Q$18="Media",'Mapa final'!$U$18="Catastrófico"),CONCATENATE("R",'Mapa final'!$A$18),"")</f>
        <v/>
      </c>
      <c r="AO27" s="453"/>
      <c r="AP27" s="69"/>
      <c r="AQ27" s="405" t="s">
        <v>80</v>
      </c>
      <c r="AR27" s="406"/>
      <c r="AS27" s="406"/>
      <c r="AT27" s="406"/>
      <c r="AU27" s="406"/>
      <c r="AV27" s="407"/>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row>
    <row r="28" spans="3:82" ht="15" customHeight="1" x14ac:dyDescent="0.25">
      <c r="C28" s="69"/>
      <c r="D28" s="385"/>
      <c r="E28" s="385"/>
      <c r="F28" s="386"/>
      <c r="G28" s="425"/>
      <c r="H28" s="426"/>
      <c r="I28" s="426"/>
      <c r="J28" s="426"/>
      <c r="K28" s="427"/>
      <c r="L28" s="442"/>
      <c r="M28" s="443"/>
      <c r="N28" s="443"/>
      <c r="O28" s="443"/>
      <c r="P28" s="443"/>
      <c r="Q28" s="458"/>
      <c r="R28" s="442"/>
      <c r="S28" s="443"/>
      <c r="T28" s="443"/>
      <c r="U28" s="443"/>
      <c r="V28" s="443"/>
      <c r="W28" s="443"/>
      <c r="X28" s="442"/>
      <c r="Y28" s="443"/>
      <c r="Z28" s="443"/>
      <c r="AA28" s="443"/>
      <c r="AB28" s="443"/>
      <c r="AC28" s="443"/>
      <c r="AD28" s="434"/>
      <c r="AE28" s="431"/>
      <c r="AF28" s="431"/>
      <c r="AG28" s="431"/>
      <c r="AH28" s="431"/>
      <c r="AI28" s="431"/>
      <c r="AJ28" s="448"/>
      <c r="AK28" s="449"/>
      <c r="AL28" s="449"/>
      <c r="AM28" s="449"/>
      <c r="AN28" s="449"/>
      <c r="AO28" s="450"/>
      <c r="AP28" s="69"/>
      <c r="AQ28" s="408"/>
      <c r="AR28" s="409"/>
      <c r="AS28" s="409"/>
      <c r="AT28" s="409"/>
      <c r="AU28" s="409"/>
      <c r="AV28" s="410"/>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row>
    <row r="29" spans="3:82" ht="15" customHeight="1" x14ac:dyDescent="0.25">
      <c r="C29" s="69"/>
      <c r="D29" s="385"/>
      <c r="E29" s="385"/>
      <c r="F29" s="386"/>
      <c r="G29" s="425"/>
      <c r="H29" s="426"/>
      <c r="I29" s="426"/>
      <c r="J29" s="426"/>
      <c r="K29" s="427"/>
      <c r="L29" s="442" t="str">
        <f ca="1">IF(AND('Mapa final'!$Q$19="Media",'Mapa final'!$U$19="Leve"),CONCATENATE("R",'Mapa final'!$A$19),"")</f>
        <v/>
      </c>
      <c r="M29" s="443"/>
      <c r="N29" s="443" t="str">
        <f>IF(AND('Mapa final'!$L$20="Media",'Mapa final'!$P$20="Leve"),CONCATENATE("R",'Mapa final'!$A$20),"")</f>
        <v/>
      </c>
      <c r="O29" s="443"/>
      <c r="P29" s="443" t="str">
        <f>IF(AND('Mapa final'!$L$21="Media",'Mapa final'!$P$21="Leve"),CONCATENATE("R",'Mapa final'!$A$21),"")</f>
        <v/>
      </c>
      <c r="Q29" s="458"/>
      <c r="R29" s="442" t="str">
        <f ca="1">IF(AND('Mapa final'!$Q$19="Media",'Mapa final'!$U$19="Menor"),CONCATENATE("R",'Mapa final'!$A$19),"")</f>
        <v/>
      </c>
      <c r="S29" s="443"/>
      <c r="T29" s="443" t="str">
        <f ca="1">IF(AND('Mapa final'!$Q$20="Media",'Mapa final'!$U$20="Menor"),CONCATENATE("R",'Mapa final'!$A$20),"")</f>
        <v/>
      </c>
      <c r="U29" s="443"/>
      <c r="V29" s="443" t="str">
        <f ca="1">IF(AND('Mapa final'!$Q$21="Media",'Mapa final'!$U$21="Menor"),CONCATENATE("R",'Mapa final'!$A$21),"")</f>
        <v/>
      </c>
      <c r="W29" s="443"/>
      <c r="X29" s="442" t="str">
        <f ca="1">IF(AND('Mapa final'!$Q$19="Media",'Mapa final'!$U$19="Moderado"),CONCATENATE("R",'Mapa final'!$A$19),"")</f>
        <v/>
      </c>
      <c r="Y29" s="443"/>
      <c r="Z29" s="443" t="str">
        <f ca="1">IF(AND('Mapa final'!$Q$20="Media",'Mapa final'!$U$20="Moderado"),CONCATENATE("R",'Mapa final'!$A$20),"")</f>
        <v/>
      </c>
      <c r="AA29" s="443"/>
      <c r="AB29" s="443" t="str">
        <f ca="1">IF(AND('Mapa final'!$Q$21="Media",'Mapa final'!$U$21="Moderado"),CONCATENATE("R",'Mapa final'!$A$21),"")</f>
        <v/>
      </c>
      <c r="AC29" s="443"/>
      <c r="AD29" s="434" t="str">
        <f ca="1">IF(AND('Mapa final'!$Q$19="Media",'Mapa final'!$U$19="Mayor"),CONCATENATE("R",'Mapa final'!$A$19),"")</f>
        <v/>
      </c>
      <c r="AE29" s="431"/>
      <c r="AF29" s="431" t="str">
        <f ca="1">IF(AND('Mapa final'!$Q$20="Media",'Mapa final'!$U$20="Mayor"),CONCATENATE("R",'Mapa final'!$A$20),"")</f>
        <v/>
      </c>
      <c r="AG29" s="431"/>
      <c r="AH29" s="431" t="str">
        <f ca="1">IF(AND('Mapa final'!$Q$21="Media",'Mapa final'!$U$21="Mayor"),CONCATENATE("R",'Mapa final'!$A$21),"")</f>
        <v/>
      </c>
      <c r="AI29" s="431"/>
      <c r="AJ29" s="448" t="str">
        <f ca="1">IF(AND('Mapa final'!$Q$19="Media",'Mapa final'!$U$19="Catastrófico"),CONCATENATE("R",'Mapa final'!$A$19),"")</f>
        <v/>
      </c>
      <c r="AK29" s="449"/>
      <c r="AL29" s="449" t="str">
        <f ca="1">IF(AND('Mapa final'!$Q$20="Media",'Mapa final'!$U$20="Catastrófico"),CONCATENATE("R",'Mapa final'!$A$20),"")</f>
        <v/>
      </c>
      <c r="AM29" s="449"/>
      <c r="AN29" s="449" t="str">
        <f>IF(AND('Mapa final'!$Q$21="Media",'Mapa final'!$L$21="Catastrófico"),CONCATENATE("R",'Mapa final'!$A$21),"")</f>
        <v/>
      </c>
      <c r="AO29" s="450"/>
      <c r="AP29" s="69"/>
      <c r="AQ29" s="408"/>
      <c r="AR29" s="409"/>
      <c r="AS29" s="409"/>
      <c r="AT29" s="409"/>
      <c r="AU29" s="409"/>
      <c r="AV29" s="410"/>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row>
    <row r="30" spans="3:82" ht="15" customHeight="1" x14ac:dyDescent="0.25">
      <c r="C30" s="69"/>
      <c r="D30" s="385"/>
      <c r="E30" s="385"/>
      <c r="F30" s="386"/>
      <c r="G30" s="425"/>
      <c r="H30" s="426"/>
      <c r="I30" s="426"/>
      <c r="J30" s="426"/>
      <c r="K30" s="427"/>
      <c r="L30" s="442"/>
      <c r="M30" s="443"/>
      <c r="N30" s="443"/>
      <c r="O30" s="443"/>
      <c r="P30" s="443"/>
      <c r="Q30" s="458"/>
      <c r="R30" s="442"/>
      <c r="S30" s="443"/>
      <c r="T30" s="443"/>
      <c r="U30" s="443"/>
      <c r="V30" s="443"/>
      <c r="W30" s="443"/>
      <c r="X30" s="442"/>
      <c r="Y30" s="443"/>
      <c r="Z30" s="443"/>
      <c r="AA30" s="443"/>
      <c r="AB30" s="443"/>
      <c r="AC30" s="443"/>
      <c r="AD30" s="434"/>
      <c r="AE30" s="431"/>
      <c r="AF30" s="431"/>
      <c r="AG30" s="431"/>
      <c r="AH30" s="431"/>
      <c r="AI30" s="431"/>
      <c r="AJ30" s="448"/>
      <c r="AK30" s="449"/>
      <c r="AL30" s="449"/>
      <c r="AM30" s="449"/>
      <c r="AN30" s="449"/>
      <c r="AO30" s="450"/>
      <c r="AP30" s="69"/>
      <c r="AQ30" s="408"/>
      <c r="AR30" s="409"/>
      <c r="AS30" s="409"/>
      <c r="AT30" s="409"/>
      <c r="AU30" s="409"/>
      <c r="AV30" s="410"/>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row>
    <row r="31" spans="3:82" ht="15" customHeight="1" x14ac:dyDescent="0.25">
      <c r="C31" s="69"/>
      <c r="D31" s="385"/>
      <c r="E31" s="385"/>
      <c r="F31" s="386"/>
      <c r="G31" s="425"/>
      <c r="H31" s="426"/>
      <c r="I31" s="426"/>
      <c r="J31" s="426"/>
      <c r="K31" s="427"/>
      <c r="L31" s="442" t="str">
        <f ca="1">IF(AND('Mapa final'!$Q$22="Media",'Mapa final'!$U$22="Leve"),CONCATENATE("R",'Mapa final'!$A$22),"")</f>
        <v/>
      </c>
      <c r="M31" s="443"/>
      <c r="N31" s="443" t="str">
        <f>IF(AND('Mapa final'!$L$23="Media",'Mapa final'!$P$23="Leve"),CONCATENATE("R",'Mapa final'!$A$23),"")</f>
        <v/>
      </c>
      <c r="O31" s="443"/>
      <c r="P31" s="443" t="str">
        <f>IF(AND('Mapa final'!$L$24="Media",'Mapa final'!$P$24="Leve"),CONCATENATE("R",'Mapa final'!$A$24),"")</f>
        <v/>
      </c>
      <c r="Q31" s="458"/>
      <c r="R31" s="442" t="str">
        <f ca="1">IF(AND('Mapa final'!$Q$22="Media",'Mapa final'!$U$22="Menor"),CONCATENATE("R",'Mapa final'!$A$22),"")</f>
        <v/>
      </c>
      <c r="S31" s="443"/>
      <c r="T31" s="443" t="str">
        <f ca="1">IF(AND('Mapa final'!$LR$23="Media",'Mapa final'!$U$23="Menor"),CONCATENATE("R",'Mapa final'!$A$23),"")</f>
        <v/>
      </c>
      <c r="U31" s="443"/>
      <c r="V31" s="443" t="str">
        <f>IF(AND('Mapa final'!$Q$24="Media",'Mapa final'!$U$24="Menor"),CONCATENATE("R",'Mapa final'!$A$24),"")</f>
        <v/>
      </c>
      <c r="W31" s="443"/>
      <c r="X31" s="442" t="str">
        <f ca="1">IF(AND('Mapa final'!$Q$22="Media",'Mapa final'!$U$22="Moderado"),CONCATENATE("R",'Mapa final'!$A$22),"")</f>
        <v/>
      </c>
      <c r="Y31" s="443"/>
      <c r="Z31" s="443" t="str">
        <f ca="1">IF(AND('Mapa final'!$Q$23="Media",'Mapa final'!$U$23="Moderado"),CONCATENATE("R",'Mapa final'!$A$23),"")</f>
        <v/>
      </c>
      <c r="AA31" s="443"/>
      <c r="AB31" s="443" t="str">
        <f>IF(AND('Mapa final'!$Q$24="Media",'Mapa final'!$U$24="Moderado"),CONCATENATE("R",'Mapa final'!$A$24),"")</f>
        <v/>
      </c>
      <c r="AC31" s="443"/>
      <c r="AD31" s="434" t="str">
        <f ca="1">IF(AND('Mapa final'!$Q$22="Media",'Mapa final'!$U$22="Mayor"),CONCATENATE("R",'Mapa final'!$A$22),"")</f>
        <v/>
      </c>
      <c r="AE31" s="431"/>
      <c r="AF31" s="431" t="str">
        <f ca="1">IF(AND('Mapa final'!$Q$23="Media",'Mapa final'!$U$23="Mayor"),CONCATENATE("R",'Mapa final'!$A$23),"")</f>
        <v/>
      </c>
      <c r="AG31" s="431"/>
      <c r="AH31" s="431" t="str">
        <f>IF(AND('Mapa final'!$Q$24="Media",'Mapa final'!$U$24="Mayor"),CONCATENATE("R",'Mapa final'!$A$24),"")</f>
        <v/>
      </c>
      <c r="AI31" s="431"/>
      <c r="AJ31" s="448" t="str">
        <f ca="1">IF(AND('Mapa final'!$Q$22="Media",'Mapa final'!$U$22="Catastrófico"),CONCATENATE("R",'Mapa final'!$A$22),"")</f>
        <v/>
      </c>
      <c r="AK31" s="449"/>
      <c r="AL31" s="449" t="str">
        <f ca="1">IF(AND('Mapa final'!$Q$23="Media",'Mapa final'!$U$23="Catastrófico"),CONCATENATE("R",'Mapa final'!$A$23),"")</f>
        <v/>
      </c>
      <c r="AM31" s="449"/>
      <c r="AN31" s="449" t="str">
        <f>IF(AND('Mapa final'!$Q$24="Media",'Mapa final'!$U$24="Catastrófico"),CONCATENATE("R",'Mapa final'!$A$24),"")</f>
        <v/>
      </c>
      <c r="AO31" s="450"/>
      <c r="AP31" s="69"/>
      <c r="AQ31" s="408"/>
      <c r="AR31" s="409"/>
      <c r="AS31" s="409"/>
      <c r="AT31" s="409"/>
      <c r="AU31" s="409"/>
      <c r="AV31" s="410"/>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row>
    <row r="32" spans="3:82" ht="15" customHeight="1" x14ac:dyDescent="0.25">
      <c r="C32" s="69"/>
      <c r="D32" s="385"/>
      <c r="E32" s="385"/>
      <c r="F32" s="386"/>
      <c r="G32" s="425"/>
      <c r="H32" s="426"/>
      <c r="I32" s="426"/>
      <c r="J32" s="426"/>
      <c r="K32" s="427"/>
      <c r="L32" s="442"/>
      <c r="M32" s="443"/>
      <c r="N32" s="443"/>
      <c r="O32" s="443"/>
      <c r="P32" s="443"/>
      <c r="Q32" s="458"/>
      <c r="R32" s="442"/>
      <c r="S32" s="443"/>
      <c r="T32" s="443"/>
      <c r="U32" s="443"/>
      <c r="V32" s="443"/>
      <c r="W32" s="443"/>
      <c r="X32" s="442"/>
      <c r="Y32" s="443"/>
      <c r="Z32" s="443"/>
      <c r="AA32" s="443"/>
      <c r="AB32" s="443"/>
      <c r="AC32" s="443"/>
      <c r="AD32" s="434"/>
      <c r="AE32" s="431"/>
      <c r="AF32" s="431"/>
      <c r="AG32" s="431"/>
      <c r="AH32" s="431"/>
      <c r="AI32" s="431"/>
      <c r="AJ32" s="448"/>
      <c r="AK32" s="449"/>
      <c r="AL32" s="449"/>
      <c r="AM32" s="449"/>
      <c r="AN32" s="449"/>
      <c r="AO32" s="450"/>
      <c r="AP32" s="69"/>
      <c r="AQ32" s="408"/>
      <c r="AR32" s="409"/>
      <c r="AS32" s="409"/>
      <c r="AT32" s="409"/>
      <c r="AU32" s="409"/>
      <c r="AV32" s="410"/>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row>
    <row r="33" spans="3:82" ht="15" customHeight="1" x14ac:dyDescent="0.25">
      <c r="C33" s="69"/>
      <c r="D33" s="385"/>
      <c r="E33" s="385"/>
      <c r="F33" s="386"/>
      <c r="G33" s="425"/>
      <c r="H33" s="426"/>
      <c r="I33" s="426"/>
      <c r="J33" s="426"/>
      <c r="K33" s="427"/>
      <c r="L33" s="442" t="str">
        <f>IF(AND('Mapa final'!$Q$25="Mediaa",'Mapa final'!$U$25="Leve"),CONCATENATE("R",'Mapa final'!$A$25),"")</f>
        <v/>
      </c>
      <c r="M33" s="443"/>
      <c r="N33" s="443" t="str">
        <f>IF(AND('Mapa final'!$L$26="Media",'Mapa final'!$P$26="Leve"),CONCATENATE("R",'Mapa final'!$A$26),"")</f>
        <v/>
      </c>
      <c r="O33" s="443"/>
      <c r="P33" s="443" t="str">
        <f>IF(AND('Mapa final'!$L$27="Media",'Mapa final'!$P$27="Leve"),CONCATENATE("R",'Mapa final'!$A$27),"")</f>
        <v/>
      </c>
      <c r="Q33" s="458"/>
      <c r="R33" s="442" t="str">
        <f>IF(AND('Mapa final'!$Q$25="Media",'Mapa final'!$U$25="Menor"),CONCATENATE("R",'Mapa final'!$A$25),"")</f>
        <v/>
      </c>
      <c r="S33" s="443"/>
      <c r="T33" s="443" t="str">
        <f>IF(AND('Mapa final'!$Q$26="Media",'Mapa final'!$U$26="Menor"),CONCATENATE("R",'Mapa final'!$A$26),"")</f>
        <v/>
      </c>
      <c r="U33" s="443"/>
      <c r="V33" s="443" t="str">
        <f>IF(AND('Mapa final'!$Q$27="Media",'Mapa final'!$U$27="Menor"),CONCATENATE("R",'Mapa final'!$A$27),"")</f>
        <v/>
      </c>
      <c r="W33" s="443"/>
      <c r="X33" s="442" t="str">
        <f>IF(AND('Mapa final'!$Q$25="Media",'Mapa final'!$U$25="Moderado"),CONCATENATE("R",'Mapa final'!$A$25),"")</f>
        <v/>
      </c>
      <c r="Y33" s="443"/>
      <c r="Z33" s="443" t="str">
        <f>IF(AND('Mapa final'!$Q$26="Media",'Mapa final'!$U$26="Moderado"),CONCATENATE("R",'Mapa final'!$A$26),"")</f>
        <v/>
      </c>
      <c r="AA33" s="443"/>
      <c r="AB33" s="443" t="str">
        <f>IF(AND('Mapa final'!$Q$27="Media",'Mapa final'!$U$27="Moderado"),CONCATENATE("R",'Mapa final'!$A$27),"")</f>
        <v/>
      </c>
      <c r="AC33" s="443"/>
      <c r="AD33" s="434" t="str">
        <f>IF(AND('Mapa final'!$Q$25="Media",'Mapa final'!$U$25="Mayor"),CONCATENATE("R",'Mapa final'!$A$25),"")</f>
        <v/>
      </c>
      <c r="AE33" s="431"/>
      <c r="AF33" s="431" t="str">
        <f>IF(AND('Mapa final'!$Q$26="Media",'Mapa final'!$U$26="Mayor"),CONCATENATE("R",'Mapa final'!$A$26),"")</f>
        <v/>
      </c>
      <c r="AG33" s="431"/>
      <c r="AH33" s="431" t="str">
        <f>IF(AND('Mapa final'!$Q$27="Media",'Mapa final'!$U$27="Mayor"),CONCATENATE("R",'Mapa final'!$A$27),"")</f>
        <v/>
      </c>
      <c r="AI33" s="431"/>
      <c r="AJ33" s="448" t="str">
        <f>IF(AND('Mapa final'!$Q$25="Media",'Mapa final'!$U$25="Catastrófico"),CONCATENATE("R",'Mapa final'!$A$25),"")</f>
        <v/>
      </c>
      <c r="AK33" s="449"/>
      <c r="AL33" s="449" t="str">
        <f>IF(AND('Mapa final'!$Q$26="Media",'Mapa final'!$U$26="Catastrófico"),CONCATENATE("R",'Mapa final'!$A$26),"")</f>
        <v/>
      </c>
      <c r="AM33" s="449"/>
      <c r="AN33" s="449" t="str">
        <f>IF(AND('Mapa final'!$Q$27="Media",'Mapa final'!$U$27="Catastrófico"),CONCATENATE("R",'Mapa final'!$A$27),"")</f>
        <v/>
      </c>
      <c r="AO33" s="450"/>
      <c r="AP33" s="69"/>
      <c r="AQ33" s="408"/>
      <c r="AR33" s="409"/>
      <c r="AS33" s="409"/>
      <c r="AT33" s="409"/>
      <c r="AU33" s="409"/>
      <c r="AV33" s="410"/>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row>
    <row r="34" spans="3:82" ht="15.75" customHeight="1" thickBot="1" x14ac:dyDescent="0.3">
      <c r="C34" s="69"/>
      <c r="D34" s="385"/>
      <c r="E34" s="385"/>
      <c r="F34" s="386"/>
      <c r="G34" s="428"/>
      <c r="H34" s="429"/>
      <c r="I34" s="429"/>
      <c r="J34" s="429"/>
      <c r="K34" s="429"/>
      <c r="L34" s="459"/>
      <c r="M34" s="460"/>
      <c r="N34" s="460"/>
      <c r="O34" s="460"/>
      <c r="P34" s="460"/>
      <c r="Q34" s="461"/>
      <c r="R34" s="459"/>
      <c r="S34" s="460"/>
      <c r="T34" s="460"/>
      <c r="U34" s="460"/>
      <c r="V34" s="460"/>
      <c r="W34" s="460"/>
      <c r="X34" s="459"/>
      <c r="Y34" s="460"/>
      <c r="Z34" s="460"/>
      <c r="AA34" s="460"/>
      <c r="AB34" s="460"/>
      <c r="AC34" s="460"/>
      <c r="AD34" s="445"/>
      <c r="AE34" s="440"/>
      <c r="AF34" s="440"/>
      <c r="AG34" s="440"/>
      <c r="AH34" s="440"/>
      <c r="AI34" s="440"/>
      <c r="AJ34" s="448"/>
      <c r="AK34" s="449"/>
      <c r="AL34" s="449"/>
      <c r="AM34" s="449"/>
      <c r="AN34" s="449"/>
      <c r="AO34" s="450"/>
      <c r="AP34" s="69"/>
      <c r="AQ34" s="411"/>
      <c r="AR34" s="412"/>
      <c r="AS34" s="412"/>
      <c r="AT34" s="412"/>
      <c r="AU34" s="412"/>
      <c r="AV34" s="413"/>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row>
    <row r="35" spans="3:82" ht="15" customHeight="1" x14ac:dyDescent="0.25">
      <c r="C35" s="69"/>
      <c r="D35" s="385"/>
      <c r="E35" s="385"/>
      <c r="F35" s="386"/>
      <c r="G35" s="423" t="s">
        <v>113</v>
      </c>
      <c r="H35" s="424"/>
      <c r="I35" s="424"/>
      <c r="J35" s="424"/>
      <c r="K35" s="424"/>
      <c r="L35" s="472" t="str">
        <f ca="1">IF(AND('Mapa final'!$Q$15="Baja",'Mapa final'!$U$15="Leve"),CONCATENATE("R",'Mapa final'!$A$15),"")</f>
        <v/>
      </c>
      <c r="M35" s="473"/>
      <c r="N35" s="473" t="str">
        <f>IF(AND('Mapa final'!$L$16="Baja",'Mapa final'!$P$16="Leve"),CONCATENATE("R",'Mapa final'!$A$16),"")</f>
        <v/>
      </c>
      <c r="O35" s="473"/>
      <c r="P35" s="473" t="str">
        <f>IF(AND('Mapa final'!$L$18="Baja",'Mapa final'!$P$18="Leve"),CONCATENATE("R",'Mapa final'!$A$18),"")</f>
        <v/>
      </c>
      <c r="Q35" s="474"/>
      <c r="R35" s="462" t="str">
        <f ca="1">IF(AND('Mapa final'!$Q$15="Baja",'Mapa final'!$U$15="Menor"),CONCATENATE("R",'Mapa final'!$A$15),"")</f>
        <v/>
      </c>
      <c r="S35" s="463"/>
      <c r="T35" s="443" t="str">
        <f>IF(AND('Mapa final'!$Q$16="Baja",'Mapa final'!$U$16="Menor"),CONCATENATE("R",'Mapa final'!$A$16),"")</f>
        <v/>
      </c>
      <c r="U35" s="443"/>
      <c r="V35" s="443" t="str">
        <f ca="1">IF(AND('Mapa final'!$Q$18="Baja",'Mapa final'!$U$18="Menor"),CONCATENATE("R",'Mapa final'!$A$18),"")</f>
        <v/>
      </c>
      <c r="W35" s="458"/>
      <c r="X35" s="442" t="str">
        <f ca="1">IF(AND('Mapa final'!$Q$15="Baja",'Mapa final'!$U$15="Moderado"),CONCATENATE("R",'Mapa final'!$A$15),"")</f>
        <v/>
      </c>
      <c r="Y35" s="443"/>
      <c r="Z35" s="443" t="str">
        <f>IF(AND('Mapa final'!Q$16="Baja",'Mapa final'!$U$16="Moderado"),CONCATENATE("R",'Mapa final'!$A$16),"")</f>
        <v/>
      </c>
      <c r="AA35" s="443"/>
      <c r="AB35" s="443" t="str">
        <f ca="1">IF(AND('Mapa final'!$Q$18="Baja",'Mapa final'!$U$18="Moderado"),CONCATENATE("R",'Mapa final'!$A$18),"")</f>
        <v/>
      </c>
      <c r="AC35" s="458"/>
      <c r="AD35" s="434" t="str">
        <f ca="1">IF(AND('Mapa final'!$Q$15="Baja",'Mapa final'!$U$15="Mayor"),CONCATENATE("R",'Mapa final'!$A$15),"")</f>
        <v/>
      </c>
      <c r="AE35" s="431"/>
      <c r="AF35" s="431" t="str">
        <f>IF(AND('Mapa final'!$Q$16="Baja",'Mapa final'!$U$16="Mayor"),CONCATENATE("R",'Mapa final'!$A$16),"")</f>
        <v/>
      </c>
      <c r="AG35" s="431"/>
      <c r="AH35" s="431" t="str">
        <f ca="1">IF(AND('Mapa final'!$Q$18="Baja",'Mapa final'!$U$18="Mayor"),CONCATENATE("R",'Mapa final'!$A$18),"")</f>
        <v/>
      </c>
      <c r="AI35" s="431"/>
      <c r="AJ35" s="451" t="str">
        <f ca="1">IF(AND('Mapa final'!$Q$15="Baja",'Mapa final'!$U$15="Catastrófico"),CONCATENATE("R",'Mapa final'!$A$15),"")</f>
        <v/>
      </c>
      <c r="AK35" s="452"/>
      <c r="AL35" s="452" t="str">
        <f>IF(AND('Mapa final'!$Q$16="Baja",'Mapa final'!$U$16="Catastrófico"),CONCATENATE("R",'Mapa final'!$A$16),"")</f>
        <v/>
      </c>
      <c r="AM35" s="452"/>
      <c r="AN35" s="452" t="str">
        <f ca="1">IF(AND('Mapa final'!$Q$18="Baja",'Mapa final'!$U$18="Catastrófico"),CONCATENATE("R",'Mapa final'!$A$18),"")</f>
        <v/>
      </c>
      <c r="AO35" s="453"/>
      <c r="AP35" s="69"/>
      <c r="AQ35" s="414" t="s">
        <v>81</v>
      </c>
      <c r="AR35" s="415"/>
      <c r="AS35" s="415"/>
      <c r="AT35" s="415"/>
      <c r="AU35" s="415"/>
      <c r="AV35" s="416"/>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row>
    <row r="36" spans="3:82" ht="15" customHeight="1" x14ac:dyDescent="0.25">
      <c r="C36" s="69"/>
      <c r="D36" s="385"/>
      <c r="E36" s="385"/>
      <c r="F36" s="386"/>
      <c r="G36" s="425"/>
      <c r="H36" s="426"/>
      <c r="I36" s="426"/>
      <c r="J36" s="426"/>
      <c r="K36" s="426"/>
      <c r="L36" s="468"/>
      <c r="M36" s="466"/>
      <c r="N36" s="466"/>
      <c r="O36" s="466"/>
      <c r="P36" s="466"/>
      <c r="Q36" s="467"/>
      <c r="R36" s="442"/>
      <c r="S36" s="443"/>
      <c r="T36" s="465"/>
      <c r="U36" s="465"/>
      <c r="V36" s="465"/>
      <c r="W36" s="458"/>
      <c r="X36" s="442"/>
      <c r="Y36" s="465"/>
      <c r="Z36" s="465"/>
      <c r="AA36" s="465"/>
      <c r="AB36" s="465"/>
      <c r="AC36" s="458"/>
      <c r="AD36" s="434"/>
      <c r="AE36" s="447"/>
      <c r="AF36" s="447"/>
      <c r="AG36" s="447"/>
      <c r="AH36" s="447"/>
      <c r="AI36" s="431"/>
      <c r="AJ36" s="448"/>
      <c r="AK36" s="449"/>
      <c r="AL36" s="449"/>
      <c r="AM36" s="449"/>
      <c r="AN36" s="449"/>
      <c r="AO36" s="450"/>
      <c r="AP36" s="69"/>
      <c r="AQ36" s="417"/>
      <c r="AR36" s="418"/>
      <c r="AS36" s="418"/>
      <c r="AT36" s="418"/>
      <c r="AU36" s="418"/>
      <c r="AV36" s="41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row>
    <row r="37" spans="3:82" ht="15" customHeight="1" x14ac:dyDescent="0.25">
      <c r="C37" s="69"/>
      <c r="D37" s="385"/>
      <c r="E37" s="385"/>
      <c r="F37" s="386"/>
      <c r="G37" s="425"/>
      <c r="H37" s="426"/>
      <c r="I37" s="426"/>
      <c r="J37" s="426"/>
      <c r="K37" s="426"/>
      <c r="L37" s="468" t="str">
        <f ca="1">IF(AND('Mapa final'!$Q$19="Baja",'Mapa final'!$U$19="Leve"),CONCATENATE("R",'Mapa final'!$A$19),"")</f>
        <v/>
      </c>
      <c r="M37" s="466"/>
      <c r="N37" s="466" t="str">
        <f>IF(AND('Mapa final'!$L$20="Baja",'Mapa final'!$P$20="Leve"),CONCATENATE("R",'Mapa final'!$A$20),"")</f>
        <v/>
      </c>
      <c r="O37" s="466"/>
      <c r="P37" s="466" t="str">
        <f>IF(AND('Mapa final'!$L$21="Baja",'Mapa final'!$P$21="Leve"),CONCATENATE("R",'Mapa final'!$A$21),"")</f>
        <v/>
      </c>
      <c r="Q37" s="467"/>
      <c r="R37" s="442" t="str">
        <f ca="1">IF(AND('Mapa final'!$Q$19="Baja",'Mapa final'!$U$19="Menor"),CONCATENATE("R",'Mapa final'!$A$19),"")</f>
        <v/>
      </c>
      <c r="S37" s="465"/>
      <c r="T37" s="465" t="str">
        <f ca="1">IF(AND('Mapa final'!$Q$20="Baja",'Mapa final'!$U$20="Menor"),CONCATENATE("R",'Mapa final'!$A$20),"")</f>
        <v/>
      </c>
      <c r="U37" s="465"/>
      <c r="V37" s="465" t="str">
        <f ca="1">IF(AND('Mapa final'!$Q$21="Baja",'Mapa final'!$U$21="Menor"),CONCATENATE("R",'Mapa final'!$A$21),"")</f>
        <v/>
      </c>
      <c r="W37" s="458"/>
      <c r="X37" s="442" t="str">
        <f ca="1">IF(AND('Mapa final'!$Q$19="Baja",'Mapa final'!$U$19="Moderado"),CONCATENATE("R",'Mapa final'!$A$19),"")</f>
        <v/>
      </c>
      <c r="Y37" s="465"/>
      <c r="Z37" s="465" t="str">
        <f ca="1">IF(AND('Mapa final'!$Q$20="Baja",'Mapa final'!$U$20="Moderado"),CONCATENATE("R",'Mapa final'!$A$20),"")</f>
        <v/>
      </c>
      <c r="AA37" s="465"/>
      <c r="AB37" s="465" t="str">
        <f ca="1">IF(AND('Mapa final'!$Q$21="Baja",'Mapa final'!$U$21="Moderado"),CONCATENATE("R",'Mapa final'!$A$21),"")</f>
        <v/>
      </c>
      <c r="AC37" s="458"/>
      <c r="AD37" s="434" t="str">
        <f ca="1">IF(AND('Mapa final'!$Q$19="Baja",'Mapa final'!$U$19="Mayor"),CONCATENATE("R",'Mapa final'!$A$19),"")</f>
        <v/>
      </c>
      <c r="AE37" s="447"/>
      <c r="AF37" s="447" t="str">
        <f ca="1">IF(AND('Mapa final'!$Q$20="Baja",'Mapa final'!$U$20="Mayor"),CONCATENATE("R",'Mapa final'!$A$20),"")</f>
        <v/>
      </c>
      <c r="AG37" s="447"/>
      <c r="AH37" s="447" t="str">
        <f ca="1">IF(AND('Mapa final'!$Q$21="Baja",'Mapa final'!$U$21="Mayor"),CONCATENATE("R",'Mapa final'!$A$21),"")</f>
        <v/>
      </c>
      <c r="AI37" s="431"/>
      <c r="AJ37" s="448" t="str">
        <f ca="1">IF(AND('Mapa final'!$Q$19="Baja",'Mapa final'!$U$19="Catastrófico"),CONCATENATE("R",'Mapa final'!$A$19),"")</f>
        <v/>
      </c>
      <c r="AK37" s="449"/>
      <c r="AL37" s="449" t="str">
        <f ca="1">IF(AND('Mapa final'!$Q$20="Baja",'Mapa final'!$U$20="Catastrófico"),CONCATENATE("R",'Mapa final'!$A$20),"")</f>
        <v/>
      </c>
      <c r="AM37" s="449"/>
      <c r="AN37" s="449" t="str">
        <f>IF(AND('Mapa final'!$Q$21="Baja",'Mapa final'!$L$21="Catastrófico"),CONCATENATE("R",'Mapa final'!$A$21),"")</f>
        <v/>
      </c>
      <c r="AO37" s="450"/>
      <c r="AP37" s="69"/>
      <c r="AQ37" s="417"/>
      <c r="AR37" s="418"/>
      <c r="AS37" s="418"/>
      <c r="AT37" s="418"/>
      <c r="AU37" s="418"/>
      <c r="AV37" s="41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row>
    <row r="38" spans="3:82" ht="15" customHeight="1" x14ac:dyDescent="0.25">
      <c r="C38" s="69"/>
      <c r="D38" s="385"/>
      <c r="E38" s="385"/>
      <c r="F38" s="386"/>
      <c r="G38" s="425"/>
      <c r="H38" s="426"/>
      <c r="I38" s="426"/>
      <c r="J38" s="426"/>
      <c r="K38" s="426"/>
      <c r="L38" s="468"/>
      <c r="M38" s="466"/>
      <c r="N38" s="466"/>
      <c r="O38" s="466"/>
      <c r="P38" s="466"/>
      <c r="Q38" s="467"/>
      <c r="R38" s="442"/>
      <c r="S38" s="465"/>
      <c r="T38" s="465"/>
      <c r="U38" s="465"/>
      <c r="V38" s="465"/>
      <c r="W38" s="458"/>
      <c r="X38" s="442"/>
      <c r="Y38" s="465"/>
      <c r="Z38" s="465"/>
      <c r="AA38" s="465"/>
      <c r="AB38" s="465"/>
      <c r="AC38" s="458"/>
      <c r="AD38" s="434"/>
      <c r="AE38" s="447"/>
      <c r="AF38" s="447"/>
      <c r="AG38" s="447"/>
      <c r="AH38" s="447"/>
      <c r="AI38" s="431"/>
      <c r="AJ38" s="448"/>
      <c r="AK38" s="449"/>
      <c r="AL38" s="449"/>
      <c r="AM38" s="449"/>
      <c r="AN38" s="449"/>
      <c r="AO38" s="450"/>
      <c r="AP38" s="69"/>
      <c r="AQ38" s="417"/>
      <c r="AR38" s="418"/>
      <c r="AS38" s="418"/>
      <c r="AT38" s="418"/>
      <c r="AU38" s="418"/>
      <c r="AV38" s="41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row>
    <row r="39" spans="3:82" ht="15" customHeight="1" x14ac:dyDescent="0.25">
      <c r="C39" s="69"/>
      <c r="D39" s="385"/>
      <c r="E39" s="385"/>
      <c r="F39" s="386"/>
      <c r="G39" s="425"/>
      <c r="H39" s="426"/>
      <c r="I39" s="426"/>
      <c r="J39" s="426"/>
      <c r="K39" s="426"/>
      <c r="L39" s="468" t="str">
        <f ca="1">IF(AND('Mapa final'!$Q$22="Baja",'Mapa final'!$U$22="Leve"),CONCATENATE("R",'Mapa final'!$A$22),"")</f>
        <v/>
      </c>
      <c r="M39" s="466"/>
      <c r="N39" s="466" t="str">
        <f>IF(AND('Mapa final'!$L$23="Baja",'Mapa final'!$P$23="Leve"),CONCATENATE("R",'Mapa final'!$A$23),"")</f>
        <v/>
      </c>
      <c r="O39" s="466"/>
      <c r="P39" s="466" t="str">
        <f>IF(AND('Mapa final'!$L$24="Baja",'Mapa final'!$P$24="Leve"),CONCATENATE("R",'Mapa final'!$A$24),"")</f>
        <v/>
      </c>
      <c r="Q39" s="467"/>
      <c r="R39" s="442" t="str">
        <f ca="1">IF(AND('Mapa final'!$Q$22="Baja",'Mapa final'!$U$22="Menor"),CONCATENATE("R",'Mapa final'!$A$22),"")</f>
        <v/>
      </c>
      <c r="S39" s="465"/>
      <c r="T39" s="465" t="str">
        <f ca="1">IF(AND('Mapa final'!$LR$23="Baja",'Mapa final'!$U$23="Menor"),CONCATENATE("R",'Mapa final'!$A$23),"")</f>
        <v/>
      </c>
      <c r="U39" s="465"/>
      <c r="V39" s="465" t="str">
        <f>IF(AND('Mapa final'!$Q$24="Baja",'Mapa final'!$U$24="Menor"),CONCATENATE("R",'Mapa final'!$A$24),"")</f>
        <v/>
      </c>
      <c r="W39" s="458"/>
      <c r="X39" s="442" t="str">
        <f ca="1">IF(AND('Mapa final'!$Q$22="Baja",'Mapa final'!$U$22="Moderado"),CONCATENATE("R",'Mapa final'!$A$22),"")</f>
        <v/>
      </c>
      <c r="Y39" s="465"/>
      <c r="Z39" s="465" t="str">
        <f ca="1">IF(AND('Mapa final'!$Q$23="Baja",'Mapa final'!$U$23="Moderado"),CONCATENATE("R",'Mapa final'!$A$23),"")</f>
        <v/>
      </c>
      <c r="AA39" s="465"/>
      <c r="AB39" s="465" t="str">
        <f>IF(AND('Mapa final'!$Q$24="Baja",'Mapa final'!$U$24="Moderado"),CONCATENATE("R",'Mapa final'!$A$24),"")</f>
        <v/>
      </c>
      <c r="AC39" s="458"/>
      <c r="AD39" s="434" t="str">
        <f ca="1">IF(AND('Mapa final'!$Q$22="Baja",'Mapa final'!$U$22="Mayor"),CONCATENATE("R",'Mapa final'!$A$22),"")</f>
        <v/>
      </c>
      <c r="AE39" s="447"/>
      <c r="AF39" s="447" t="str">
        <f ca="1">IF(AND('Mapa final'!$Q$23="Baja",'Mapa final'!$U$23="Mayor"),CONCATENATE("R",'Mapa final'!$A$23),"")</f>
        <v/>
      </c>
      <c r="AG39" s="447"/>
      <c r="AH39" s="447" t="str">
        <f>IF(AND('Mapa final'!$Q$24="Baja",'Mapa final'!$U$24="Mayor"),CONCATENATE("R",'Mapa final'!$A$24),"")</f>
        <v/>
      </c>
      <c r="AI39" s="431"/>
      <c r="AJ39" s="448" t="str">
        <f ca="1">IF(AND('Mapa final'!$Q$22="Baja",'Mapa final'!$U$22="Catastrófico"),CONCATENATE("R",'Mapa final'!$A$22),"")</f>
        <v/>
      </c>
      <c r="AK39" s="449"/>
      <c r="AL39" s="449" t="str">
        <f ca="1">IF(AND('Mapa final'!$Q$23="Baja",'Mapa final'!$U$23="Catastrófico"),CONCATENATE("R",'Mapa final'!$A$23),"")</f>
        <v/>
      </c>
      <c r="AM39" s="449"/>
      <c r="AN39" s="449" t="str">
        <f>IF(AND('Mapa final'!$Q$24="Baja",'Mapa final'!$U$24="Catastrófico"),CONCATENATE("R",'Mapa final'!$A$24),"")</f>
        <v/>
      </c>
      <c r="AO39" s="450"/>
      <c r="AP39" s="69"/>
      <c r="AQ39" s="417"/>
      <c r="AR39" s="418"/>
      <c r="AS39" s="418"/>
      <c r="AT39" s="418"/>
      <c r="AU39" s="418"/>
      <c r="AV39" s="41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row>
    <row r="40" spans="3:82" ht="15" customHeight="1" x14ac:dyDescent="0.25">
      <c r="C40" s="69"/>
      <c r="D40" s="385"/>
      <c r="E40" s="385"/>
      <c r="F40" s="386"/>
      <c r="G40" s="425"/>
      <c r="H40" s="426"/>
      <c r="I40" s="426"/>
      <c r="J40" s="426"/>
      <c r="K40" s="426"/>
      <c r="L40" s="468"/>
      <c r="M40" s="466"/>
      <c r="N40" s="466"/>
      <c r="O40" s="466"/>
      <c r="P40" s="466"/>
      <c r="Q40" s="467"/>
      <c r="R40" s="442"/>
      <c r="S40" s="465"/>
      <c r="T40" s="465"/>
      <c r="U40" s="465"/>
      <c r="V40" s="465"/>
      <c r="W40" s="458"/>
      <c r="X40" s="442"/>
      <c r="Y40" s="465"/>
      <c r="Z40" s="465"/>
      <c r="AA40" s="465"/>
      <c r="AB40" s="465"/>
      <c r="AC40" s="458"/>
      <c r="AD40" s="434"/>
      <c r="AE40" s="447"/>
      <c r="AF40" s="447"/>
      <c r="AG40" s="447"/>
      <c r="AH40" s="447"/>
      <c r="AI40" s="431"/>
      <c r="AJ40" s="448"/>
      <c r="AK40" s="449"/>
      <c r="AL40" s="449"/>
      <c r="AM40" s="449"/>
      <c r="AN40" s="449"/>
      <c r="AO40" s="450"/>
      <c r="AP40" s="69"/>
      <c r="AQ40" s="417"/>
      <c r="AR40" s="418"/>
      <c r="AS40" s="418"/>
      <c r="AT40" s="418"/>
      <c r="AU40" s="418"/>
      <c r="AV40" s="41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row>
    <row r="41" spans="3:82" ht="15" customHeight="1" x14ac:dyDescent="0.25">
      <c r="C41" s="69"/>
      <c r="D41" s="385"/>
      <c r="E41" s="385"/>
      <c r="F41" s="386"/>
      <c r="G41" s="425"/>
      <c r="H41" s="426"/>
      <c r="I41" s="426"/>
      <c r="J41" s="426"/>
      <c r="K41" s="426"/>
      <c r="L41" s="468" t="str">
        <f>IF(AND('Mapa final'!$Q$25="Baja",'Mapa final'!$U$25="Leve"),CONCATENATE("R",'Mapa final'!$A$25),"")</f>
        <v/>
      </c>
      <c r="M41" s="466"/>
      <c r="N41" s="466" t="str">
        <f>IF(AND('Mapa final'!$L$26="Baja",'Mapa final'!$P$26="Leve"),CONCATENATE("R",'Mapa final'!$A$26),"")</f>
        <v/>
      </c>
      <c r="O41" s="466"/>
      <c r="P41" s="466" t="str">
        <f>IF(AND('Mapa final'!$L$27="Baja",'Mapa final'!$P$27="Leve"),CONCATENATE("R",'Mapa final'!$A$27),"")</f>
        <v/>
      </c>
      <c r="Q41" s="467"/>
      <c r="R41" s="442" t="str">
        <f>IF(AND('Mapa final'!$Q$25="Baja",'Mapa final'!$U$25="Menor"),CONCATENATE("R",'Mapa final'!$A$25),"")</f>
        <v/>
      </c>
      <c r="S41" s="465"/>
      <c r="T41" s="465" t="str">
        <f>IF(AND('Mapa final'!$Q$26="Baja",'Mapa final'!$U$26="Menor"),CONCATENATE("R",'Mapa final'!$A$26),"")</f>
        <v/>
      </c>
      <c r="U41" s="465"/>
      <c r="V41" s="465" t="str">
        <f>IF(AND('Mapa final'!$Q$27="Baja",'Mapa final'!$U$27="Menor"),CONCATENATE("R",'Mapa final'!$A$27),"")</f>
        <v/>
      </c>
      <c r="W41" s="458"/>
      <c r="X41" s="442" t="str">
        <f>IF(AND('Mapa final'!$Q$25="Baja",'Mapa final'!$U$25="Moderado"),CONCATENATE("R",'Mapa final'!$A$25),"")</f>
        <v/>
      </c>
      <c r="Y41" s="465"/>
      <c r="Z41" s="465" t="str">
        <f>IF(AND('Mapa final'!$Q$26="Baja",'Mapa final'!$U$26="Moderado"),CONCATENATE("R",'Mapa final'!$A$26),"")</f>
        <v/>
      </c>
      <c r="AA41" s="465"/>
      <c r="AB41" s="465" t="str">
        <f>IF(AND('Mapa final'!$Q$27="Baja",'Mapa final'!$U$27="Moderado"),CONCATENATE("R",'Mapa final'!$A$27),"")</f>
        <v/>
      </c>
      <c r="AC41" s="458"/>
      <c r="AD41" s="434" t="str">
        <f>IF(AND('Mapa final'!$Q$25="Baja",'Mapa final'!$U$25="Mayor"),CONCATENATE("R",'Mapa final'!$A$25),"")</f>
        <v/>
      </c>
      <c r="AE41" s="447"/>
      <c r="AF41" s="447" t="str">
        <f>IF(AND('Mapa final'!$Q$26="Baja",'Mapa final'!$U$26="Mayor"),CONCATENATE("R",'Mapa final'!$A$26),"")</f>
        <v/>
      </c>
      <c r="AG41" s="447"/>
      <c r="AH41" s="447" t="str">
        <f>IF(AND('Mapa final'!$Q$27="Baja",'Mapa final'!$U$27="Mayor"),CONCATENATE("R",'Mapa final'!$A$27),"")</f>
        <v/>
      </c>
      <c r="AI41" s="431"/>
      <c r="AJ41" s="448" t="str">
        <f>IF(AND('Mapa final'!$Q$25="Baja",'Mapa final'!$U$25="Catastrófico"),CONCATENATE("R",'Mapa final'!$A$25),"")</f>
        <v/>
      </c>
      <c r="AK41" s="449"/>
      <c r="AL41" s="449" t="str">
        <f>IF(AND('Mapa final'!$Q$26="Baja",'Mapa final'!$U$26="Catastrófico"),CONCATENATE("R",'Mapa final'!$A$26),"")</f>
        <v/>
      </c>
      <c r="AM41" s="449"/>
      <c r="AN41" s="449" t="str">
        <f>IF(AND('Mapa final'!$Q$27="Baja",'Mapa final'!$U$27="Catastrófico"),CONCATENATE("R",'Mapa final'!$A$27),"")</f>
        <v/>
      </c>
      <c r="AO41" s="450"/>
      <c r="AP41" s="69"/>
      <c r="AQ41" s="417"/>
      <c r="AR41" s="418"/>
      <c r="AS41" s="418"/>
      <c r="AT41" s="418"/>
      <c r="AU41" s="418"/>
      <c r="AV41" s="41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row>
    <row r="42" spans="3:82" ht="15.75" customHeight="1" thickBot="1" x14ac:dyDescent="0.3">
      <c r="C42" s="69"/>
      <c r="D42" s="385"/>
      <c r="E42" s="385"/>
      <c r="F42" s="386"/>
      <c r="G42" s="428"/>
      <c r="H42" s="429"/>
      <c r="I42" s="429"/>
      <c r="J42" s="429"/>
      <c r="K42" s="429"/>
      <c r="L42" s="469"/>
      <c r="M42" s="470"/>
      <c r="N42" s="470"/>
      <c r="O42" s="470"/>
      <c r="P42" s="470"/>
      <c r="Q42" s="471"/>
      <c r="R42" s="459"/>
      <c r="S42" s="460"/>
      <c r="T42" s="460"/>
      <c r="U42" s="460"/>
      <c r="V42" s="460"/>
      <c r="W42" s="461"/>
      <c r="X42" s="459"/>
      <c r="Y42" s="460"/>
      <c r="Z42" s="460"/>
      <c r="AA42" s="460"/>
      <c r="AB42" s="460"/>
      <c r="AC42" s="461"/>
      <c r="AD42" s="445"/>
      <c r="AE42" s="440"/>
      <c r="AF42" s="440"/>
      <c r="AG42" s="440"/>
      <c r="AH42" s="440"/>
      <c r="AI42" s="440"/>
      <c r="AJ42" s="454"/>
      <c r="AK42" s="455"/>
      <c r="AL42" s="455"/>
      <c r="AM42" s="455"/>
      <c r="AN42" s="455"/>
      <c r="AO42" s="456"/>
      <c r="AP42" s="69"/>
      <c r="AQ42" s="420"/>
      <c r="AR42" s="421"/>
      <c r="AS42" s="421"/>
      <c r="AT42" s="421"/>
      <c r="AU42" s="421"/>
      <c r="AV42" s="422"/>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row>
    <row r="43" spans="3:82" ht="15" customHeight="1" x14ac:dyDescent="0.25">
      <c r="C43" s="69"/>
      <c r="D43" s="385"/>
      <c r="E43" s="385"/>
      <c r="F43" s="386"/>
      <c r="G43" s="423" t="s">
        <v>112</v>
      </c>
      <c r="H43" s="424"/>
      <c r="I43" s="424"/>
      <c r="J43" s="424"/>
      <c r="K43" s="424"/>
      <c r="L43" s="472" t="str">
        <f ca="1">IF(AND('Mapa final'!$Q$15="Muy Baja",'Mapa final'!$U$15="Leve"),CONCATENATE("R",'Mapa final'!$A$15),"")</f>
        <v/>
      </c>
      <c r="M43" s="473"/>
      <c r="N43" s="473" t="str">
        <f>IF(AND('Mapa final'!$L$16="Muy Baja",'Mapa final'!$P$16="Leve"),CONCATENATE("R",'Mapa final'!$A$16),"")</f>
        <v/>
      </c>
      <c r="O43" s="473"/>
      <c r="P43" s="473" t="str">
        <f>IF(AND('Mapa final'!$L$18="Muy Baja",'Mapa final'!$P$18="Leve"),CONCATENATE("R",'Mapa final'!$A$18),"")</f>
        <v/>
      </c>
      <c r="Q43" s="474"/>
      <c r="R43" s="472" t="str">
        <f ca="1">IF(AND('Mapa final'!$Q$15="Muy Baja",'Mapa final'!$U$15="Menor"),CONCATENATE("R",'Mapa final'!$A$15),"")</f>
        <v/>
      </c>
      <c r="S43" s="473"/>
      <c r="T43" s="473" t="str">
        <f>IF(AND('Mapa final'!$Q$16="Muy Baja",'Mapa final'!$U$16="Menor"),CONCATENATE("R",'Mapa final'!$A$16),"")</f>
        <v/>
      </c>
      <c r="U43" s="473"/>
      <c r="V43" s="473" t="str">
        <f ca="1">IF(AND('Mapa final'!$Q$18="Muy Baja",'Mapa final'!$U$18="Menor"),CONCATENATE("R",'Mapa final'!$A$18),"")</f>
        <v/>
      </c>
      <c r="W43" s="474"/>
      <c r="X43" s="462" t="str">
        <f ca="1">IF(AND('Mapa final'!$Q$15="Muy Baja",'Mapa final'!$U$15="Moderado"),CONCATENATE("R",'Mapa final'!$A$15),"")</f>
        <v/>
      </c>
      <c r="Y43" s="463"/>
      <c r="Z43" s="463" t="str">
        <f>IF(AND('Mapa final'!Q$16="Muy Baja",'Mapa final'!$U$16="Moderado"),CONCATENATE("R",'Mapa final'!$A$16),"")</f>
        <v/>
      </c>
      <c r="AA43" s="463"/>
      <c r="AB43" s="463" t="str">
        <f ca="1">IF(AND('Mapa final'!$Q$18="Muy Baja",'Mapa final'!$U$18="Moderado"),CONCATENATE("R",'Mapa final'!$A$18),"")</f>
        <v/>
      </c>
      <c r="AC43" s="464"/>
      <c r="AD43" s="432" t="str">
        <f ca="1">IF(AND('Mapa final'!$Q$15="Muy Baja",'Mapa final'!$U$15="Mayor"),CONCATENATE("R",'Mapa final'!$A$15),"")</f>
        <v/>
      </c>
      <c r="AE43" s="433"/>
      <c r="AF43" s="433" t="str">
        <f>IF(AND('Mapa final'!$Q$16="Muy Baja",'Mapa final'!$U$16="Mayor"),CONCATENATE("R",'Mapa final'!$A$16),"")</f>
        <v/>
      </c>
      <c r="AG43" s="433"/>
      <c r="AH43" s="433" t="str">
        <f ca="1">IF(AND('Mapa final'!$Q$18="Muy Baja",'Mapa final'!$U$18="Mayor"),CONCATENATE("R",'Mapa final'!$A$18),"")</f>
        <v/>
      </c>
      <c r="AI43" s="446"/>
      <c r="AJ43" s="448" t="str">
        <f ca="1">IF(AND('Mapa final'!$Q$15="Muy Baja",'Mapa final'!$U$15="Catastrófico"),CONCATENATE("R",'Mapa final'!$A$15),"")</f>
        <v/>
      </c>
      <c r="AK43" s="449"/>
      <c r="AL43" s="449" t="str">
        <f>IF(AND('Mapa final'!$Q$16="Muy Baja",'Mapa final'!$U$16="Catastrófico"),CONCATENATE("R",'Mapa final'!$A$16),"")</f>
        <v/>
      </c>
      <c r="AM43" s="449"/>
      <c r="AN43" s="449" t="str">
        <f ca="1">IF(AND('Mapa final'!$Q$18="Muy Baja",'Mapa final'!$U$18="Catastrófico"),CONCATENATE("R",'Mapa final'!$A$18),"")</f>
        <v/>
      </c>
      <c r="AO43" s="450"/>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row>
    <row r="44" spans="3:82" ht="15" customHeight="1" x14ac:dyDescent="0.25">
      <c r="C44" s="69"/>
      <c r="D44" s="385"/>
      <c r="E44" s="385"/>
      <c r="F44" s="386"/>
      <c r="G44" s="425"/>
      <c r="H44" s="426"/>
      <c r="I44" s="426"/>
      <c r="J44" s="426"/>
      <c r="K44" s="427"/>
      <c r="L44" s="468"/>
      <c r="M44" s="466"/>
      <c r="N44" s="466"/>
      <c r="O44" s="466"/>
      <c r="P44" s="466"/>
      <c r="Q44" s="467"/>
      <c r="R44" s="468"/>
      <c r="S44" s="466"/>
      <c r="T44" s="476"/>
      <c r="U44" s="476"/>
      <c r="V44" s="476"/>
      <c r="W44" s="467"/>
      <c r="X44" s="442"/>
      <c r="Y44" s="465"/>
      <c r="Z44" s="465"/>
      <c r="AA44" s="465"/>
      <c r="AB44" s="465"/>
      <c r="AC44" s="458"/>
      <c r="AD44" s="434"/>
      <c r="AE44" s="447"/>
      <c r="AF44" s="447"/>
      <c r="AG44" s="447"/>
      <c r="AH44" s="447"/>
      <c r="AI44" s="439"/>
      <c r="AJ44" s="448"/>
      <c r="AK44" s="457"/>
      <c r="AL44" s="457"/>
      <c r="AM44" s="457"/>
      <c r="AN44" s="457"/>
      <c r="AO44" s="450"/>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row>
    <row r="45" spans="3:82" ht="15" customHeight="1" x14ac:dyDescent="0.25">
      <c r="C45" s="69"/>
      <c r="D45" s="385"/>
      <c r="E45" s="385"/>
      <c r="F45" s="386"/>
      <c r="G45" s="425"/>
      <c r="H45" s="426"/>
      <c r="I45" s="426"/>
      <c r="J45" s="426"/>
      <c r="K45" s="427"/>
      <c r="L45" s="468" t="str">
        <f ca="1">IF(AND('Mapa final'!$Q$19="Muy Baja",'Mapa final'!$U$19="Leve"),CONCATENATE("R",'Mapa final'!$A$19),"")</f>
        <v/>
      </c>
      <c r="M45" s="466"/>
      <c r="N45" s="466" t="str">
        <f>IF(AND('Mapa final'!$L$20="Muy Baja",'Mapa final'!$P$20="Leve"),CONCATENATE("R",'Mapa final'!$A$20),"")</f>
        <v/>
      </c>
      <c r="O45" s="466"/>
      <c r="P45" s="466" t="str">
        <f>IF(AND('Mapa final'!$L$21="Muy Baja",'Mapa final'!$P$21="Leve"),CONCATENATE("R",'Mapa final'!$A$21),"")</f>
        <v/>
      </c>
      <c r="Q45" s="467"/>
      <c r="R45" s="468" t="str">
        <f ca="1">IF(AND('Mapa final'!$Q$19="Muy Baja",'Mapa final'!$U$19="Menor"),CONCATENATE("R",'Mapa final'!$A$19),"")</f>
        <v/>
      </c>
      <c r="S45" s="466"/>
      <c r="T45" s="476" t="str">
        <f ca="1">IF(AND('Mapa final'!$Q$20="Muy Baja",'Mapa final'!$U$20="Menor"),CONCATENATE("R",'Mapa final'!$A$20),"")</f>
        <v/>
      </c>
      <c r="U45" s="476"/>
      <c r="V45" s="476" t="str">
        <f ca="1">IF(AND('Mapa final'!$Q$21="Muy Baja",'Mapa final'!$U$21="Menor"),CONCATENATE("R",'Mapa final'!$A$21),"")</f>
        <v/>
      </c>
      <c r="W45" s="467"/>
      <c r="X45" s="442" t="str">
        <f ca="1">IF(AND('Mapa final'!$Q$19="Muy Baja",'Mapa final'!$U$19="Moderado"),CONCATENATE("R",'Mapa final'!$A$19),"")</f>
        <v/>
      </c>
      <c r="Y45" s="465"/>
      <c r="Z45" s="465" t="str">
        <f ca="1">IF(AND('Mapa final'!$Q$20="Muy Baja",'Mapa final'!$U$20="Moderado"),CONCATENATE("R",'Mapa final'!$A$20),"")</f>
        <v/>
      </c>
      <c r="AA45" s="465"/>
      <c r="AB45" s="465" t="str">
        <f ca="1">IF(AND('Mapa final'!$Q$21="Muy Baja",'Mapa final'!$U$21="Moderado"),CONCATENATE("R",'Mapa final'!$A$21),"")</f>
        <v/>
      </c>
      <c r="AC45" s="458"/>
      <c r="AD45" s="434" t="str">
        <f ca="1">IF(AND('Mapa final'!$Q$19="Muy Baja",'Mapa final'!$U$19="Mayor"),CONCATENATE("R",'Mapa final'!$A$19),"")</f>
        <v/>
      </c>
      <c r="AE45" s="447"/>
      <c r="AF45" s="447" t="str">
        <f ca="1">IF(AND('Mapa final'!$Q$20="Muy Baja",'Mapa final'!$U$20="Mayor"),CONCATENATE("R",'Mapa final'!$A$20),"")</f>
        <v/>
      </c>
      <c r="AG45" s="447"/>
      <c r="AH45" s="447" t="str">
        <f ca="1">IF(AND('Mapa final'!$Q$21="Muy Baja",'Mapa final'!$U$21="Mayor"),CONCATENATE("R",'Mapa final'!$A$21),"")</f>
        <v/>
      </c>
      <c r="AI45" s="439"/>
      <c r="AJ45" s="448" t="str">
        <f ca="1">IF(AND('Mapa final'!$Q$19="Muy Baja",'Mapa final'!$U$19="Catastrófico"),CONCATENATE("R",'Mapa final'!$A$19),"")</f>
        <v/>
      </c>
      <c r="AK45" s="457"/>
      <c r="AL45" s="457" t="str">
        <f ca="1">IF(AND('Mapa final'!$Q$20="Muy Baja",'Mapa final'!$U$20="Catastrófico"),CONCATENATE("R",'Mapa final'!$A$20),"")</f>
        <v/>
      </c>
      <c r="AM45" s="457"/>
      <c r="AN45" s="457" t="str">
        <f>IF(AND('Mapa final'!$Q$21="Muy Baja",'Mapa final'!$L$21="Catastrófico"),CONCATENATE("R",'Mapa final'!$A$21),"")</f>
        <v/>
      </c>
      <c r="AO45" s="450"/>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row>
    <row r="46" spans="3:82" ht="15" customHeight="1" x14ac:dyDescent="0.25">
      <c r="C46" s="69"/>
      <c r="D46" s="385"/>
      <c r="E46" s="385"/>
      <c r="F46" s="386"/>
      <c r="G46" s="425"/>
      <c r="H46" s="426"/>
      <c r="I46" s="426"/>
      <c r="J46" s="426"/>
      <c r="K46" s="427"/>
      <c r="L46" s="468"/>
      <c r="M46" s="466"/>
      <c r="N46" s="466"/>
      <c r="O46" s="466"/>
      <c r="P46" s="466"/>
      <c r="Q46" s="467"/>
      <c r="R46" s="468"/>
      <c r="S46" s="466"/>
      <c r="T46" s="476"/>
      <c r="U46" s="476"/>
      <c r="V46" s="476"/>
      <c r="W46" s="467"/>
      <c r="X46" s="442"/>
      <c r="Y46" s="465"/>
      <c r="Z46" s="465"/>
      <c r="AA46" s="465"/>
      <c r="AB46" s="465"/>
      <c r="AC46" s="458"/>
      <c r="AD46" s="434"/>
      <c r="AE46" s="447"/>
      <c r="AF46" s="447"/>
      <c r="AG46" s="447"/>
      <c r="AH46" s="447"/>
      <c r="AI46" s="439"/>
      <c r="AJ46" s="448"/>
      <c r="AK46" s="457"/>
      <c r="AL46" s="457"/>
      <c r="AM46" s="457"/>
      <c r="AN46" s="457"/>
      <c r="AO46" s="450"/>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row>
    <row r="47" spans="3:82" ht="15" customHeight="1" x14ac:dyDescent="0.25">
      <c r="C47" s="69"/>
      <c r="D47" s="385"/>
      <c r="E47" s="385"/>
      <c r="F47" s="386"/>
      <c r="G47" s="425"/>
      <c r="H47" s="426"/>
      <c r="I47" s="426"/>
      <c r="J47" s="426"/>
      <c r="K47" s="427"/>
      <c r="L47" s="468" t="str">
        <f ca="1">IF(AND('Mapa final'!$Q$22="Muy Baja",'Mapa final'!$U$22="Leve"),CONCATENATE("R",'Mapa final'!$A$22),"")</f>
        <v/>
      </c>
      <c r="M47" s="466"/>
      <c r="N47" s="466" t="str">
        <f>IF(AND('Mapa final'!$L$23="Muy Baja",'Mapa final'!$P$23="Leve"),CONCATENATE("R",'Mapa final'!$A$23),"")</f>
        <v/>
      </c>
      <c r="O47" s="466"/>
      <c r="P47" s="466" t="str">
        <f>IF(AND('Mapa final'!$L$24="Muy Baja",'Mapa final'!$P$24="Leve"),CONCATENATE("R",'Mapa final'!$A$24),"")</f>
        <v/>
      </c>
      <c r="Q47" s="467"/>
      <c r="R47" s="468" t="str">
        <f ca="1">IF(AND('Mapa final'!$Q$22="Muy Baja",'Mapa final'!$U$22="Menor"),CONCATENATE("R",'Mapa final'!$A$22),"")</f>
        <v/>
      </c>
      <c r="S47" s="466"/>
      <c r="T47" s="476" t="str">
        <f ca="1">IF(AND('Mapa final'!$LR$23="Muy Baja",'Mapa final'!$U$23="Menor"),CONCATENATE("R",'Mapa final'!$A$23),"")</f>
        <v/>
      </c>
      <c r="U47" s="476"/>
      <c r="V47" s="476" t="str">
        <f>IF(AND('Mapa final'!$Q$24="Muy Baja",'Mapa final'!$U$24="Menor"),CONCATENATE("R",'Mapa final'!$A$24),"")</f>
        <v/>
      </c>
      <c r="W47" s="467"/>
      <c r="X47" s="442" t="str">
        <f ca="1">IF(AND('Mapa final'!$Q$22="Muy Baja",'Mapa final'!$U$22="Moderado"),CONCATENATE("R",'Mapa final'!$A$22),"")</f>
        <v/>
      </c>
      <c r="Y47" s="465"/>
      <c r="Z47" s="465" t="str">
        <f ca="1">IF(AND('Mapa final'!$Q$23="Muy Baja",'Mapa final'!$U$23="Moderado"),CONCATENATE("R",'Mapa final'!$A$23),"")</f>
        <v/>
      </c>
      <c r="AA47" s="465"/>
      <c r="AB47" s="465" t="str">
        <f>IF(AND('Mapa final'!$Q$24="Muy Baja",'Mapa final'!$U$24="Moderado"),CONCATENATE("R",'Mapa final'!$A$24),"")</f>
        <v/>
      </c>
      <c r="AC47" s="458"/>
      <c r="AD47" s="434" t="str">
        <f ca="1">IF(AND('Mapa final'!$Q$22="Muy Baja",'Mapa final'!$U$22="Mayor"),CONCATENATE("R",'Mapa final'!$A$22),"")</f>
        <v/>
      </c>
      <c r="AE47" s="447"/>
      <c r="AF47" s="447" t="str">
        <f ca="1">IF(AND('Mapa final'!$Q$23="Muy Baja",'Mapa final'!$U$23="Mayor"),CONCATENATE("R",'Mapa final'!$A$23),"")</f>
        <v/>
      </c>
      <c r="AG47" s="447"/>
      <c r="AH47" s="447" t="str">
        <f>IF(AND('Mapa final'!$Q$24="Muy Baja",'Mapa final'!$U$24="Mayor"),CONCATENATE("R",'Mapa final'!$A$24),"")</f>
        <v/>
      </c>
      <c r="AI47" s="439"/>
      <c r="AJ47" s="448" t="str">
        <f ca="1">IF(AND('Mapa final'!$Q$22="Muy Baja",'Mapa final'!$U$22="Catastrófico"),CONCATENATE("R",'Mapa final'!$A$22),"")</f>
        <v/>
      </c>
      <c r="AK47" s="457"/>
      <c r="AL47" s="457" t="str">
        <f ca="1">IF(AND('Mapa final'!$Q$23="Muy Baja",'Mapa final'!$U$23="Catastrófico"),CONCATENATE("R",'Mapa final'!$A$23),"")</f>
        <v/>
      </c>
      <c r="AM47" s="457"/>
      <c r="AN47" s="457" t="str">
        <f>IF(AND('Mapa final'!$Q$24="Muy Baja",'Mapa final'!$U$24="Catastrófico"),CONCATENATE("R",'Mapa final'!$A$24),"")</f>
        <v/>
      </c>
      <c r="AO47" s="450"/>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row>
    <row r="48" spans="3:82" ht="15" customHeight="1" x14ac:dyDescent="0.25">
      <c r="C48" s="69"/>
      <c r="D48" s="385"/>
      <c r="E48" s="385"/>
      <c r="F48" s="386"/>
      <c r="G48" s="425"/>
      <c r="H48" s="426"/>
      <c r="I48" s="426"/>
      <c r="J48" s="426"/>
      <c r="K48" s="427"/>
      <c r="L48" s="468"/>
      <c r="M48" s="466"/>
      <c r="N48" s="466"/>
      <c r="O48" s="466"/>
      <c r="P48" s="466"/>
      <c r="Q48" s="467"/>
      <c r="R48" s="468"/>
      <c r="S48" s="466"/>
      <c r="T48" s="476"/>
      <c r="U48" s="476"/>
      <c r="V48" s="476"/>
      <c r="W48" s="467"/>
      <c r="X48" s="442"/>
      <c r="Y48" s="465"/>
      <c r="Z48" s="465"/>
      <c r="AA48" s="465"/>
      <c r="AB48" s="465"/>
      <c r="AC48" s="458"/>
      <c r="AD48" s="434"/>
      <c r="AE48" s="447"/>
      <c r="AF48" s="447"/>
      <c r="AG48" s="447"/>
      <c r="AH48" s="447"/>
      <c r="AI48" s="439"/>
      <c r="AJ48" s="448"/>
      <c r="AK48" s="457"/>
      <c r="AL48" s="457"/>
      <c r="AM48" s="457"/>
      <c r="AN48" s="457"/>
      <c r="AO48" s="450"/>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row>
    <row r="49" spans="3:82" ht="15" customHeight="1" x14ac:dyDescent="0.25">
      <c r="C49" s="69"/>
      <c r="D49" s="385"/>
      <c r="E49" s="385"/>
      <c r="F49" s="386"/>
      <c r="G49" s="425"/>
      <c r="H49" s="426"/>
      <c r="I49" s="426"/>
      <c r="J49" s="426"/>
      <c r="K49" s="427"/>
      <c r="L49" s="468" t="str">
        <f>IF(AND('Mapa final'!$Q$25="Muy Baja",'Mapa final'!$U$25="Leve"),CONCATENATE("R",'Mapa final'!$A$25),"")</f>
        <v/>
      </c>
      <c r="M49" s="466"/>
      <c r="N49" s="466" t="str">
        <f>IF(AND('Mapa final'!$L$26="Muy Baja",'Mapa final'!$P$26="Leve"),CONCATENATE("R",'Mapa final'!$A$26),"")</f>
        <v/>
      </c>
      <c r="O49" s="466"/>
      <c r="P49" s="466" t="str">
        <f>IF(AND('Mapa final'!$L$27="Muy Baja",'Mapa final'!$P$27="Leve"),CONCATENATE("R",'Mapa final'!$A$27),"")</f>
        <v/>
      </c>
      <c r="Q49" s="467"/>
      <c r="R49" s="466" t="str">
        <f>IF(AND('Mapa final'!$Q$25="Muy Baja",'Mapa final'!$U$25="Menor"),CONCATENATE("R",'Mapa final'!$A$25),"")</f>
        <v/>
      </c>
      <c r="S49" s="476"/>
      <c r="T49" s="476" t="str">
        <f>IF(AND('Mapa final'!$Q$26="Muy Baja",'Mapa final'!$U$26="Menor"),CONCATENATE("R",'Mapa final'!$A$26),"")</f>
        <v/>
      </c>
      <c r="U49" s="476"/>
      <c r="V49" s="476" t="str">
        <f>IF(AND('Mapa final'!$Q$27="Muy Baja",'Mapa final'!$U$27="Menor"),CONCATENATE("R",'Mapa final'!$A$27),"")</f>
        <v/>
      </c>
      <c r="W49" s="467"/>
      <c r="X49" s="442" t="str">
        <f>IF(AND('Mapa final'!$Q$25="Muy Baja",'Mapa final'!$U$25="Moderado"),CONCATENATE("R",'Mapa final'!$A$25),"")</f>
        <v/>
      </c>
      <c r="Y49" s="465"/>
      <c r="Z49" s="465" t="str">
        <f>IF(AND('Mapa final'!$Q$26="Muy Baja",'Mapa final'!$U$26="Moderado"),CONCATENATE("R",'Mapa final'!$A$26),"")</f>
        <v/>
      </c>
      <c r="AA49" s="465"/>
      <c r="AB49" s="465" t="str">
        <f>IF(AND('Mapa final'!$Q$27="Muy Baja",'Mapa final'!$U$27="Moderado"),CONCATENATE("R",'Mapa final'!$A$27),"")</f>
        <v/>
      </c>
      <c r="AC49" s="458"/>
      <c r="AD49" s="434" t="str">
        <f>IF(AND('Mapa final'!$Q$25="Muy Baja",'Mapa final'!$U$25="Mayor"),CONCATENATE("R",'Mapa final'!$A$25),"")</f>
        <v/>
      </c>
      <c r="AE49" s="447"/>
      <c r="AF49" s="447" t="str">
        <f>IF(AND('Mapa final'!$Q$26="Muy Baja",'Mapa final'!$U$26="Mayor"),CONCATENATE("R",'Mapa final'!$A$26),"")</f>
        <v/>
      </c>
      <c r="AG49" s="447"/>
      <c r="AH49" s="447" t="str">
        <f>IF(AND('Mapa final'!$Q$27="Muy Baja",'Mapa final'!$U$27="Mayor"),CONCATENATE("R",'Mapa final'!$A$27),"")</f>
        <v/>
      </c>
      <c r="AI49" s="439"/>
      <c r="AJ49" s="448" t="str">
        <f>IF(AND('Mapa final'!$Q$25="Muy Baja",'Mapa final'!$U$25="Catastrófico"),CONCATENATE("R",'Mapa final'!$A$25),"")</f>
        <v/>
      </c>
      <c r="AK49" s="457"/>
      <c r="AL49" s="457" t="str">
        <f>IF(AND('Mapa final'!$Q$26="Muy Baja",'Mapa final'!$U$26="Catastrófico"),CONCATENATE("R",'Mapa final'!$A$26),"")</f>
        <v/>
      </c>
      <c r="AM49" s="457"/>
      <c r="AN49" s="457" t="str">
        <f>IF(AND('Mapa final'!$Q$27="Muy Baja",'Mapa final'!$U$27="Catastrófico"),CONCATENATE("R",'Mapa final'!$A$27),"")</f>
        <v/>
      </c>
      <c r="AO49" s="450"/>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row>
    <row r="50" spans="3:82" ht="15.75" customHeight="1" thickBot="1" x14ac:dyDescent="0.3">
      <c r="C50" s="69"/>
      <c r="D50" s="385"/>
      <c r="E50" s="385"/>
      <c r="F50" s="386"/>
      <c r="G50" s="428"/>
      <c r="H50" s="429"/>
      <c r="I50" s="429"/>
      <c r="J50" s="429"/>
      <c r="K50" s="429"/>
      <c r="L50" s="469"/>
      <c r="M50" s="470"/>
      <c r="N50" s="470"/>
      <c r="O50" s="470"/>
      <c r="P50" s="470"/>
      <c r="Q50" s="471"/>
      <c r="R50" s="470"/>
      <c r="S50" s="470"/>
      <c r="T50" s="470"/>
      <c r="U50" s="470"/>
      <c r="V50" s="470"/>
      <c r="W50" s="471"/>
      <c r="X50" s="459"/>
      <c r="Y50" s="460"/>
      <c r="Z50" s="460"/>
      <c r="AA50" s="460"/>
      <c r="AB50" s="460"/>
      <c r="AC50" s="461"/>
      <c r="AD50" s="445"/>
      <c r="AE50" s="440"/>
      <c r="AF50" s="440"/>
      <c r="AG50" s="440"/>
      <c r="AH50" s="440"/>
      <c r="AI50" s="441"/>
      <c r="AJ50" s="454"/>
      <c r="AK50" s="455"/>
      <c r="AL50" s="455"/>
      <c r="AM50" s="455"/>
      <c r="AN50" s="455"/>
      <c r="AO50" s="456"/>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row>
    <row r="51" spans="3:82" x14ac:dyDescent="0.25">
      <c r="C51" s="69"/>
      <c r="D51" s="69"/>
      <c r="E51" s="69"/>
      <c r="F51" s="69"/>
      <c r="G51" s="69"/>
      <c r="H51" s="69"/>
      <c r="I51" s="69"/>
      <c r="J51" s="69"/>
      <c r="K51" s="69"/>
      <c r="L51" s="435" t="s">
        <v>111</v>
      </c>
      <c r="M51" s="427"/>
      <c r="N51" s="427"/>
      <c r="O51" s="427"/>
      <c r="P51" s="427"/>
      <c r="Q51" s="436"/>
      <c r="R51" s="423" t="s">
        <v>110</v>
      </c>
      <c r="S51" s="424"/>
      <c r="T51" s="424"/>
      <c r="U51" s="424"/>
      <c r="V51" s="424"/>
      <c r="W51" s="438"/>
      <c r="X51" s="423" t="s">
        <v>109</v>
      </c>
      <c r="Y51" s="424"/>
      <c r="Z51" s="424"/>
      <c r="AA51" s="424"/>
      <c r="AB51" s="424"/>
      <c r="AC51" s="438"/>
      <c r="AD51" s="423" t="s">
        <v>108</v>
      </c>
      <c r="AE51" s="444"/>
      <c r="AF51" s="424"/>
      <c r="AG51" s="424"/>
      <c r="AH51" s="424"/>
      <c r="AI51" s="438"/>
      <c r="AJ51" s="423" t="s">
        <v>107</v>
      </c>
      <c r="AK51" s="424"/>
      <c r="AL51" s="424"/>
      <c r="AM51" s="424"/>
      <c r="AN51" s="424"/>
      <c r="AO51" s="438"/>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row>
    <row r="52" spans="3:82" x14ac:dyDescent="0.25">
      <c r="C52" s="69"/>
      <c r="D52" s="69"/>
      <c r="E52" s="69"/>
      <c r="F52" s="69"/>
      <c r="G52" s="69"/>
      <c r="H52" s="69"/>
      <c r="I52" s="69"/>
      <c r="J52" s="69"/>
      <c r="K52" s="69"/>
      <c r="L52" s="425"/>
      <c r="M52" s="426"/>
      <c r="N52" s="426"/>
      <c r="O52" s="426"/>
      <c r="P52" s="426"/>
      <c r="Q52" s="436"/>
      <c r="R52" s="425"/>
      <c r="S52" s="426"/>
      <c r="T52" s="426"/>
      <c r="U52" s="426"/>
      <c r="V52" s="426"/>
      <c r="W52" s="436"/>
      <c r="X52" s="425"/>
      <c r="Y52" s="426"/>
      <c r="Z52" s="426"/>
      <c r="AA52" s="426"/>
      <c r="AB52" s="426"/>
      <c r="AC52" s="436"/>
      <c r="AD52" s="425"/>
      <c r="AE52" s="426"/>
      <c r="AF52" s="426"/>
      <c r="AG52" s="426"/>
      <c r="AH52" s="426"/>
      <c r="AI52" s="436"/>
      <c r="AJ52" s="425"/>
      <c r="AK52" s="426"/>
      <c r="AL52" s="426"/>
      <c r="AM52" s="426"/>
      <c r="AN52" s="426"/>
      <c r="AO52" s="436"/>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row>
    <row r="53" spans="3:82" x14ac:dyDescent="0.25">
      <c r="C53" s="69"/>
      <c r="D53" s="69"/>
      <c r="E53" s="69"/>
      <c r="F53" s="69"/>
      <c r="G53" s="69"/>
      <c r="H53" s="69"/>
      <c r="I53" s="69"/>
      <c r="J53" s="69"/>
      <c r="K53" s="69"/>
      <c r="L53" s="425"/>
      <c r="M53" s="426"/>
      <c r="N53" s="426"/>
      <c r="O53" s="426"/>
      <c r="P53" s="426"/>
      <c r="Q53" s="436"/>
      <c r="R53" s="425"/>
      <c r="S53" s="426"/>
      <c r="T53" s="426"/>
      <c r="U53" s="426"/>
      <c r="V53" s="426"/>
      <c r="W53" s="436"/>
      <c r="X53" s="425"/>
      <c r="Y53" s="426"/>
      <c r="Z53" s="426"/>
      <c r="AA53" s="426"/>
      <c r="AB53" s="426"/>
      <c r="AC53" s="436"/>
      <c r="AD53" s="425"/>
      <c r="AE53" s="426"/>
      <c r="AF53" s="426"/>
      <c r="AG53" s="426"/>
      <c r="AH53" s="426"/>
      <c r="AI53" s="436"/>
      <c r="AJ53" s="425"/>
      <c r="AK53" s="426"/>
      <c r="AL53" s="426"/>
      <c r="AM53" s="426"/>
      <c r="AN53" s="426"/>
      <c r="AO53" s="436"/>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row>
    <row r="54" spans="3:82" x14ac:dyDescent="0.25">
      <c r="C54" s="69"/>
      <c r="D54" s="69"/>
      <c r="E54" s="69"/>
      <c r="F54" s="69"/>
      <c r="G54" s="69"/>
      <c r="H54" s="69"/>
      <c r="I54" s="69"/>
      <c r="J54" s="69"/>
      <c r="K54" s="69"/>
      <c r="L54" s="425"/>
      <c r="M54" s="426"/>
      <c r="N54" s="426"/>
      <c r="O54" s="426"/>
      <c r="P54" s="426"/>
      <c r="Q54" s="436"/>
      <c r="R54" s="425"/>
      <c r="S54" s="426"/>
      <c r="T54" s="426"/>
      <c r="U54" s="426"/>
      <c r="V54" s="426"/>
      <c r="W54" s="436"/>
      <c r="X54" s="425"/>
      <c r="Y54" s="426"/>
      <c r="Z54" s="426"/>
      <c r="AA54" s="426"/>
      <c r="AB54" s="426"/>
      <c r="AC54" s="436"/>
      <c r="AD54" s="425"/>
      <c r="AE54" s="426"/>
      <c r="AF54" s="426"/>
      <c r="AG54" s="426"/>
      <c r="AH54" s="426"/>
      <c r="AI54" s="436"/>
      <c r="AJ54" s="425"/>
      <c r="AK54" s="426"/>
      <c r="AL54" s="426"/>
      <c r="AM54" s="426"/>
      <c r="AN54" s="426"/>
      <c r="AO54" s="436"/>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row>
    <row r="55" spans="3:82" x14ac:dyDescent="0.25">
      <c r="C55" s="69"/>
      <c r="D55" s="69"/>
      <c r="E55" s="69"/>
      <c r="F55" s="69"/>
      <c r="G55" s="69"/>
      <c r="H55" s="69"/>
      <c r="I55" s="69"/>
      <c r="J55" s="69"/>
      <c r="K55" s="69"/>
      <c r="L55" s="425"/>
      <c r="M55" s="426"/>
      <c r="N55" s="426"/>
      <c r="O55" s="426"/>
      <c r="P55" s="426"/>
      <c r="Q55" s="436"/>
      <c r="R55" s="425"/>
      <c r="S55" s="426"/>
      <c r="T55" s="426"/>
      <c r="U55" s="426"/>
      <c r="V55" s="426"/>
      <c r="W55" s="436"/>
      <c r="X55" s="425"/>
      <c r="Y55" s="426"/>
      <c r="Z55" s="426"/>
      <c r="AA55" s="426"/>
      <c r="AB55" s="426"/>
      <c r="AC55" s="436"/>
      <c r="AD55" s="425"/>
      <c r="AE55" s="426"/>
      <c r="AF55" s="426"/>
      <c r="AG55" s="426"/>
      <c r="AH55" s="426"/>
      <c r="AI55" s="436"/>
      <c r="AJ55" s="425"/>
      <c r="AK55" s="426"/>
      <c r="AL55" s="426"/>
      <c r="AM55" s="426"/>
      <c r="AN55" s="426"/>
      <c r="AO55" s="436"/>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row>
    <row r="56" spans="3:82" ht="15.75" thickBot="1" x14ac:dyDescent="0.3">
      <c r="C56" s="69"/>
      <c r="D56" s="69"/>
      <c r="E56" s="69"/>
      <c r="F56" s="69"/>
      <c r="G56" s="69"/>
      <c r="H56" s="69"/>
      <c r="I56" s="69"/>
      <c r="J56" s="69"/>
      <c r="K56" s="69"/>
      <c r="L56" s="428"/>
      <c r="M56" s="429"/>
      <c r="N56" s="429"/>
      <c r="O56" s="429"/>
      <c r="P56" s="429"/>
      <c r="Q56" s="437"/>
      <c r="R56" s="428"/>
      <c r="S56" s="429"/>
      <c r="T56" s="429"/>
      <c r="U56" s="429"/>
      <c r="V56" s="429"/>
      <c r="W56" s="437"/>
      <c r="X56" s="428"/>
      <c r="Y56" s="429"/>
      <c r="Z56" s="429"/>
      <c r="AA56" s="429"/>
      <c r="AB56" s="429"/>
      <c r="AC56" s="437"/>
      <c r="AD56" s="428"/>
      <c r="AE56" s="429"/>
      <c r="AF56" s="429"/>
      <c r="AG56" s="429"/>
      <c r="AH56" s="429"/>
      <c r="AI56" s="437"/>
      <c r="AJ56" s="428"/>
      <c r="AK56" s="429"/>
      <c r="AL56" s="429"/>
      <c r="AM56" s="429"/>
      <c r="AN56" s="429"/>
      <c r="AO56" s="437"/>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c r="CD56" s="69"/>
    </row>
    <row r="57" spans="3:82" x14ac:dyDescent="0.25">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row>
    <row r="58" spans="3:82" ht="15" customHeight="1" x14ac:dyDescent="0.25">
      <c r="C58" s="69"/>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row>
    <row r="59" spans="3:82" ht="15" customHeight="1" x14ac:dyDescent="0.25">
      <c r="C59" s="69"/>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row>
    <row r="60" spans="3:82" x14ac:dyDescent="0.25">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row>
    <row r="61" spans="3:82" x14ac:dyDescent="0.25">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69"/>
    </row>
    <row r="62" spans="3:82" x14ac:dyDescent="0.25">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row>
    <row r="63" spans="3:82" x14ac:dyDescent="0.25">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row>
    <row r="64" spans="3:82" x14ac:dyDescent="0.25">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69"/>
    </row>
    <row r="65" spans="3:82" x14ac:dyDescent="0.25">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row>
    <row r="66" spans="3:82" x14ac:dyDescent="0.25">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row>
    <row r="67" spans="3:82" x14ac:dyDescent="0.25">
      <c r="C67" s="69"/>
      <c r="D67" s="69"/>
      <c r="E67" s="69"/>
      <c r="F67" s="69"/>
      <c r="G67" s="69"/>
      <c r="H67" s="69" t="s">
        <v>306</v>
      </c>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row>
    <row r="68" spans="3:82" x14ac:dyDescent="0.25">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69"/>
    </row>
    <row r="69" spans="3:82" x14ac:dyDescent="0.25">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row>
    <row r="70" spans="3:82" x14ac:dyDescent="0.25">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row>
    <row r="71" spans="3:82" x14ac:dyDescent="0.25">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c r="CC71" s="69"/>
      <c r="CD71" s="69"/>
    </row>
    <row r="72" spans="3:82" x14ac:dyDescent="0.25">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c r="CC72" s="69"/>
      <c r="CD72" s="69"/>
    </row>
    <row r="73" spans="3:82" x14ac:dyDescent="0.25">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c r="CC73" s="69"/>
      <c r="CD73" s="69"/>
    </row>
    <row r="74" spans="3:82" x14ac:dyDescent="0.25">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row>
    <row r="75" spans="3:82" x14ac:dyDescent="0.25">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c r="CC75" s="69"/>
      <c r="CD75" s="69"/>
    </row>
    <row r="76" spans="3:82" x14ac:dyDescent="0.25">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69"/>
    </row>
    <row r="77" spans="3:82" x14ac:dyDescent="0.25">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row>
    <row r="78" spans="3:82" x14ac:dyDescent="0.25">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row>
    <row r="79" spans="3:82" x14ac:dyDescent="0.25">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row>
    <row r="80" spans="3:82" x14ac:dyDescent="0.25">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69"/>
      <c r="BW80" s="69"/>
      <c r="BX80" s="69"/>
      <c r="BY80" s="69"/>
      <c r="BZ80" s="69"/>
      <c r="CA80" s="69"/>
      <c r="CB80" s="69"/>
      <c r="CC80" s="69"/>
      <c r="CD80" s="69"/>
    </row>
    <row r="81" spans="3:82" x14ac:dyDescent="0.25">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69"/>
      <c r="BW81" s="69"/>
      <c r="BX81" s="69"/>
      <c r="BY81" s="69"/>
      <c r="BZ81" s="69"/>
      <c r="CA81" s="69"/>
      <c r="CB81" s="69"/>
      <c r="CC81" s="69"/>
      <c r="CD81" s="69"/>
    </row>
    <row r="82" spans="3:82" x14ac:dyDescent="0.25">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row>
    <row r="83" spans="3:82" x14ac:dyDescent="0.25">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69"/>
      <c r="BY83" s="69"/>
      <c r="BZ83" s="69"/>
      <c r="CA83" s="69"/>
      <c r="CB83" s="69"/>
      <c r="CC83" s="69"/>
      <c r="CD83" s="69"/>
    </row>
    <row r="84" spans="3:82" x14ac:dyDescent="0.25">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row>
    <row r="85" spans="3:82" x14ac:dyDescent="0.25">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row>
    <row r="86" spans="3:82" x14ac:dyDescent="0.25">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row>
    <row r="87" spans="3:82" x14ac:dyDescent="0.25">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row>
    <row r="88" spans="3:82" x14ac:dyDescent="0.25">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row>
    <row r="89" spans="3:82" x14ac:dyDescent="0.25">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row>
    <row r="90" spans="3:82" x14ac:dyDescent="0.25">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row>
    <row r="91" spans="3:82" x14ac:dyDescent="0.25">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row>
    <row r="92" spans="3:82" x14ac:dyDescent="0.25">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row>
    <row r="93" spans="3:82" x14ac:dyDescent="0.25">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row>
    <row r="94" spans="3:82" x14ac:dyDescent="0.25">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row>
    <row r="95" spans="3:82" x14ac:dyDescent="0.25">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row>
    <row r="96" spans="3:82" x14ac:dyDescent="0.25">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row>
    <row r="97" spans="3:65" x14ac:dyDescent="0.25">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row>
    <row r="98" spans="3:65" x14ac:dyDescent="0.25">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row>
    <row r="99" spans="3:65" x14ac:dyDescent="0.25">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row>
    <row r="100" spans="3:65" x14ac:dyDescent="0.25">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row>
    <row r="101" spans="3:65" x14ac:dyDescent="0.25">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row>
    <row r="102" spans="3:65" x14ac:dyDescent="0.25">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row>
    <row r="103" spans="3:65" x14ac:dyDescent="0.25">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row>
    <row r="104" spans="3:65" x14ac:dyDescent="0.25">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row>
    <row r="105" spans="3:65" x14ac:dyDescent="0.25">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row>
    <row r="106" spans="3:65" x14ac:dyDescent="0.25">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row>
    <row r="107" spans="3:65" x14ac:dyDescent="0.25">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row>
    <row r="108" spans="3:65" x14ac:dyDescent="0.25">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row>
    <row r="109" spans="3:65" x14ac:dyDescent="0.25">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row>
    <row r="110" spans="3:65" x14ac:dyDescent="0.25">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row>
    <row r="111" spans="3:65" x14ac:dyDescent="0.25">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row>
    <row r="112" spans="3:65" x14ac:dyDescent="0.25">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row>
    <row r="113" spans="3:65" x14ac:dyDescent="0.25">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row>
    <row r="114" spans="3:65" x14ac:dyDescent="0.25">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row>
    <row r="115" spans="3:65" x14ac:dyDescent="0.25">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row>
    <row r="116" spans="3:65" x14ac:dyDescent="0.25">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row>
    <row r="117" spans="3:65" x14ac:dyDescent="0.25">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row>
    <row r="118" spans="3:65" x14ac:dyDescent="0.25">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row>
    <row r="119" spans="3:65" x14ac:dyDescent="0.25">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row>
    <row r="120" spans="3:65" x14ac:dyDescent="0.25">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row>
    <row r="121" spans="3:65" x14ac:dyDescent="0.25">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row>
    <row r="122" spans="3:65" x14ac:dyDescent="0.25">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row>
    <row r="123" spans="3:65" x14ac:dyDescent="0.25">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row>
    <row r="124" spans="3:65" x14ac:dyDescent="0.25">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row>
    <row r="125" spans="3:65" x14ac:dyDescent="0.25">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row>
    <row r="126" spans="3:65" x14ac:dyDescent="0.25">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row>
    <row r="127" spans="3:65" x14ac:dyDescent="0.25">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row>
    <row r="128" spans="3:65" x14ac:dyDescent="0.25">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row>
    <row r="129" spans="4:65" x14ac:dyDescent="0.25">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row>
    <row r="130" spans="4:65" x14ac:dyDescent="0.25">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row>
    <row r="131" spans="4:65" x14ac:dyDescent="0.25">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row>
    <row r="132" spans="4:65" x14ac:dyDescent="0.25">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row>
    <row r="133" spans="4:65" x14ac:dyDescent="0.25">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row>
    <row r="134" spans="4:65" x14ac:dyDescent="0.25">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row>
    <row r="135" spans="4:65" x14ac:dyDescent="0.25">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row>
    <row r="136" spans="4:65" x14ac:dyDescent="0.25">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row>
    <row r="137" spans="4:65" x14ac:dyDescent="0.25">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row>
    <row r="138" spans="4:65" x14ac:dyDescent="0.25">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c r="BJ138" s="69"/>
      <c r="BK138" s="69"/>
      <c r="BL138" s="69"/>
      <c r="BM138" s="69"/>
    </row>
    <row r="139" spans="4:65" x14ac:dyDescent="0.25">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row>
    <row r="140" spans="4:65" x14ac:dyDescent="0.25">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row>
    <row r="141" spans="4:65" x14ac:dyDescent="0.25">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c r="BJ141" s="69"/>
      <c r="BK141" s="69"/>
      <c r="BL141" s="69"/>
      <c r="BM141" s="69"/>
    </row>
    <row r="142" spans="4:65" x14ac:dyDescent="0.25">
      <c r="D142" s="69"/>
      <c r="E142" s="69"/>
      <c r="F142" s="69"/>
      <c r="G142" s="69"/>
      <c r="H142" s="69"/>
      <c r="I142" s="69"/>
      <c r="J142" s="69"/>
      <c r="K142" s="69"/>
    </row>
    <row r="143" spans="4:65" x14ac:dyDescent="0.25">
      <c r="D143" s="69"/>
      <c r="E143" s="69"/>
      <c r="F143" s="69"/>
      <c r="G143" s="69"/>
      <c r="H143" s="69"/>
      <c r="I143" s="69"/>
      <c r="J143" s="69"/>
      <c r="K143" s="69"/>
    </row>
    <row r="144" spans="4:65" x14ac:dyDescent="0.25">
      <c r="D144" s="69"/>
      <c r="E144" s="69"/>
      <c r="F144" s="69"/>
      <c r="G144" s="69"/>
      <c r="H144" s="69"/>
      <c r="I144" s="69"/>
      <c r="J144" s="69"/>
      <c r="K144" s="69"/>
    </row>
    <row r="145" spans="4:11" x14ac:dyDescent="0.25">
      <c r="D145" s="69"/>
      <c r="E145" s="69"/>
      <c r="F145" s="69"/>
      <c r="G145" s="69"/>
      <c r="H145" s="69"/>
      <c r="I145" s="69"/>
      <c r="J145" s="69"/>
      <c r="K145" s="69"/>
    </row>
  </sheetData>
  <mergeCells count="324">
    <mergeCell ref="A8:C8"/>
    <mergeCell ref="D7:K9"/>
    <mergeCell ref="R47:S48"/>
    <mergeCell ref="T47:U48"/>
    <mergeCell ref="V47:W48"/>
    <mergeCell ref="R49:S50"/>
    <mergeCell ref="T49:U50"/>
    <mergeCell ref="V49:W50"/>
    <mergeCell ref="R43:S44"/>
    <mergeCell ref="T43:U44"/>
    <mergeCell ref="V43:W44"/>
    <mergeCell ref="R45:S46"/>
    <mergeCell ref="T45:U46"/>
    <mergeCell ref="V45:W46"/>
    <mergeCell ref="L47:M48"/>
    <mergeCell ref="N47:O48"/>
    <mergeCell ref="P47:Q48"/>
    <mergeCell ref="L49:M50"/>
    <mergeCell ref="N49:O50"/>
    <mergeCell ref="P49:Q50"/>
    <mergeCell ref="L43:M44"/>
    <mergeCell ref="N43:O44"/>
    <mergeCell ref="P43:Q44"/>
    <mergeCell ref="L45:M46"/>
    <mergeCell ref="N45:O46"/>
    <mergeCell ref="P45:Q46"/>
    <mergeCell ref="L39:M40"/>
    <mergeCell ref="N39:O40"/>
    <mergeCell ref="P39:Q40"/>
    <mergeCell ref="L41:M42"/>
    <mergeCell ref="N41:O42"/>
    <mergeCell ref="P41:Q42"/>
    <mergeCell ref="L35:M36"/>
    <mergeCell ref="N35:O36"/>
    <mergeCell ref="P35:Q36"/>
    <mergeCell ref="L37:M38"/>
    <mergeCell ref="N37:O38"/>
    <mergeCell ref="P37:Q38"/>
    <mergeCell ref="X47:Y48"/>
    <mergeCell ref="Z47:AA48"/>
    <mergeCell ref="AB47:AC48"/>
    <mergeCell ref="X49:Y50"/>
    <mergeCell ref="Z49:AA50"/>
    <mergeCell ref="AB49:AC50"/>
    <mergeCell ref="X43:Y44"/>
    <mergeCell ref="Z43:AA44"/>
    <mergeCell ref="AB43:AC44"/>
    <mergeCell ref="X45:Y46"/>
    <mergeCell ref="Z45:AA46"/>
    <mergeCell ref="AB45:AC46"/>
    <mergeCell ref="R39:S40"/>
    <mergeCell ref="T39:U40"/>
    <mergeCell ref="V39:W40"/>
    <mergeCell ref="R41:S42"/>
    <mergeCell ref="T41:U42"/>
    <mergeCell ref="V41:W42"/>
    <mergeCell ref="R35:S36"/>
    <mergeCell ref="T35:U36"/>
    <mergeCell ref="V35:W36"/>
    <mergeCell ref="R37:S38"/>
    <mergeCell ref="T37:U38"/>
    <mergeCell ref="V37:W38"/>
    <mergeCell ref="X39:Y40"/>
    <mergeCell ref="Z39:AA40"/>
    <mergeCell ref="AB39:AC40"/>
    <mergeCell ref="X41:Y42"/>
    <mergeCell ref="Z41:AA42"/>
    <mergeCell ref="AB41:AC42"/>
    <mergeCell ref="X35:Y36"/>
    <mergeCell ref="Z35:AA36"/>
    <mergeCell ref="AB35:AC36"/>
    <mergeCell ref="X37:Y38"/>
    <mergeCell ref="Z37:AA38"/>
    <mergeCell ref="AB37:AC38"/>
    <mergeCell ref="X31:Y32"/>
    <mergeCell ref="Z31:AA32"/>
    <mergeCell ref="AB31:AC32"/>
    <mergeCell ref="X33:Y34"/>
    <mergeCell ref="Z33:AA34"/>
    <mergeCell ref="AB33:AC34"/>
    <mergeCell ref="X27:Y28"/>
    <mergeCell ref="Z27:AA28"/>
    <mergeCell ref="AB27:AC28"/>
    <mergeCell ref="X29:Y30"/>
    <mergeCell ref="Z29:AA30"/>
    <mergeCell ref="AB29:AC30"/>
    <mergeCell ref="R31:S32"/>
    <mergeCell ref="T31:U32"/>
    <mergeCell ref="V31:W32"/>
    <mergeCell ref="R33:S34"/>
    <mergeCell ref="T33:U34"/>
    <mergeCell ref="V33:W34"/>
    <mergeCell ref="R27:S28"/>
    <mergeCell ref="T27:U28"/>
    <mergeCell ref="V27:W28"/>
    <mergeCell ref="R29:S30"/>
    <mergeCell ref="T29:U30"/>
    <mergeCell ref="V29:W30"/>
    <mergeCell ref="L31:M32"/>
    <mergeCell ref="N31:O32"/>
    <mergeCell ref="P31:Q32"/>
    <mergeCell ref="L33:M34"/>
    <mergeCell ref="N33:O34"/>
    <mergeCell ref="P33:Q34"/>
    <mergeCell ref="L27:M28"/>
    <mergeCell ref="N27:O28"/>
    <mergeCell ref="P27:Q28"/>
    <mergeCell ref="L29:M30"/>
    <mergeCell ref="N29:O30"/>
    <mergeCell ref="P29:Q30"/>
    <mergeCell ref="R23:S24"/>
    <mergeCell ref="T23:U24"/>
    <mergeCell ref="V23:W24"/>
    <mergeCell ref="R25:S26"/>
    <mergeCell ref="T25:U26"/>
    <mergeCell ref="V25:W26"/>
    <mergeCell ref="R19:S20"/>
    <mergeCell ref="T19:U20"/>
    <mergeCell ref="V19:W20"/>
    <mergeCell ref="R21:S22"/>
    <mergeCell ref="T21:U22"/>
    <mergeCell ref="V21:W22"/>
    <mergeCell ref="P23:Q24"/>
    <mergeCell ref="L25:M26"/>
    <mergeCell ref="N25:O26"/>
    <mergeCell ref="P25:Q26"/>
    <mergeCell ref="L19:M20"/>
    <mergeCell ref="N19:O20"/>
    <mergeCell ref="P19:Q20"/>
    <mergeCell ref="L21:M22"/>
    <mergeCell ref="N21:O22"/>
    <mergeCell ref="P21:Q22"/>
    <mergeCell ref="AJ47:AK48"/>
    <mergeCell ref="AL47:AM48"/>
    <mergeCell ref="AN47:AO48"/>
    <mergeCell ref="AJ49:AK50"/>
    <mergeCell ref="AL49:AM50"/>
    <mergeCell ref="AN49:AO50"/>
    <mergeCell ref="AJ43:AK44"/>
    <mergeCell ref="AL43:AM44"/>
    <mergeCell ref="AN43:AO44"/>
    <mergeCell ref="AJ45:AK46"/>
    <mergeCell ref="AL45:AM46"/>
    <mergeCell ref="AN45:AO46"/>
    <mergeCell ref="AJ39:AK40"/>
    <mergeCell ref="AL39:AM40"/>
    <mergeCell ref="AN39:AO40"/>
    <mergeCell ref="AJ41:AK42"/>
    <mergeCell ref="AL41:AM42"/>
    <mergeCell ref="AN41:AO42"/>
    <mergeCell ref="AJ35:AK36"/>
    <mergeCell ref="AL35:AM36"/>
    <mergeCell ref="AN35:AO36"/>
    <mergeCell ref="AJ37:AK38"/>
    <mergeCell ref="AL37:AM38"/>
    <mergeCell ref="AN37:AO38"/>
    <mergeCell ref="AJ31:AK32"/>
    <mergeCell ref="AL31:AM32"/>
    <mergeCell ref="AN31:AO32"/>
    <mergeCell ref="AJ33:AK34"/>
    <mergeCell ref="AL33:AM34"/>
    <mergeCell ref="AN33:AO34"/>
    <mergeCell ref="AJ27:AK28"/>
    <mergeCell ref="AL27:AM28"/>
    <mergeCell ref="AN27:AO28"/>
    <mergeCell ref="AJ29:AK30"/>
    <mergeCell ref="AL29:AM30"/>
    <mergeCell ref="AN29:AO30"/>
    <mergeCell ref="AJ23:AK24"/>
    <mergeCell ref="AL23:AM24"/>
    <mergeCell ref="AN23:AO24"/>
    <mergeCell ref="AJ25:AK26"/>
    <mergeCell ref="AL25:AM26"/>
    <mergeCell ref="AN25:AO26"/>
    <mergeCell ref="AJ19:AK20"/>
    <mergeCell ref="AL19:AM20"/>
    <mergeCell ref="AN19:AO20"/>
    <mergeCell ref="AJ21:AK22"/>
    <mergeCell ref="AL21:AM22"/>
    <mergeCell ref="AN21:AO22"/>
    <mergeCell ref="AJ15:AK16"/>
    <mergeCell ref="AL15:AM16"/>
    <mergeCell ref="AN15:AO16"/>
    <mergeCell ref="AJ17:AK18"/>
    <mergeCell ref="AL17:AM18"/>
    <mergeCell ref="AN17:AO18"/>
    <mergeCell ref="AJ11:AK12"/>
    <mergeCell ref="AL11:AM12"/>
    <mergeCell ref="AN11:AO12"/>
    <mergeCell ref="AJ13:AK14"/>
    <mergeCell ref="AL13:AM14"/>
    <mergeCell ref="AN13:AO14"/>
    <mergeCell ref="AD47:AE48"/>
    <mergeCell ref="AF47:AG48"/>
    <mergeCell ref="AH47:AI48"/>
    <mergeCell ref="AD49:AE50"/>
    <mergeCell ref="AF49:AG50"/>
    <mergeCell ref="AH49:AI50"/>
    <mergeCell ref="AD43:AE44"/>
    <mergeCell ref="AF43:AG44"/>
    <mergeCell ref="AH43:AI44"/>
    <mergeCell ref="AD45:AE46"/>
    <mergeCell ref="AF45:AG46"/>
    <mergeCell ref="AH45:AI46"/>
    <mergeCell ref="AD39:AE40"/>
    <mergeCell ref="AF39:AG40"/>
    <mergeCell ref="AH39:AI40"/>
    <mergeCell ref="AD41:AE42"/>
    <mergeCell ref="AF41:AG42"/>
    <mergeCell ref="AH41:AI42"/>
    <mergeCell ref="AD35:AE36"/>
    <mergeCell ref="AF35:AG36"/>
    <mergeCell ref="AH35:AI36"/>
    <mergeCell ref="AD37:AE38"/>
    <mergeCell ref="AF37:AG38"/>
    <mergeCell ref="AH37:AI38"/>
    <mergeCell ref="AD31:AE32"/>
    <mergeCell ref="AF31:AG32"/>
    <mergeCell ref="AH31:AI32"/>
    <mergeCell ref="AD33:AE34"/>
    <mergeCell ref="AF33:AG34"/>
    <mergeCell ref="AH33:AI34"/>
    <mergeCell ref="AD27:AE28"/>
    <mergeCell ref="AF27:AG28"/>
    <mergeCell ref="AH27:AI28"/>
    <mergeCell ref="AD29:AE30"/>
    <mergeCell ref="AF29:AG30"/>
    <mergeCell ref="AH29:AI30"/>
    <mergeCell ref="AD19:AE20"/>
    <mergeCell ref="AF19:AG20"/>
    <mergeCell ref="AH19:AI20"/>
    <mergeCell ref="AD21:AE22"/>
    <mergeCell ref="AF21:AG22"/>
    <mergeCell ref="AH21:AI22"/>
    <mergeCell ref="X25:Y26"/>
    <mergeCell ref="Z25:AA26"/>
    <mergeCell ref="AB25:AC26"/>
    <mergeCell ref="X19:Y20"/>
    <mergeCell ref="Z19:AA20"/>
    <mergeCell ref="AB19:AC20"/>
    <mergeCell ref="X21:Y22"/>
    <mergeCell ref="Z21:AA22"/>
    <mergeCell ref="AB21:AC22"/>
    <mergeCell ref="AD23:AE24"/>
    <mergeCell ref="AF23:AG24"/>
    <mergeCell ref="X23:Y24"/>
    <mergeCell ref="Z23:AA24"/>
    <mergeCell ref="AB23:AC24"/>
    <mergeCell ref="AH23:AI24"/>
    <mergeCell ref="AD25:AE26"/>
    <mergeCell ref="AF25:AG26"/>
    <mergeCell ref="AH25:AI26"/>
    <mergeCell ref="AD51:AI56"/>
    <mergeCell ref="AJ51:AO56"/>
    <mergeCell ref="R11:S12"/>
    <mergeCell ref="R17:S18"/>
    <mergeCell ref="N11:O12"/>
    <mergeCell ref="P11:Q12"/>
    <mergeCell ref="P13:Q14"/>
    <mergeCell ref="N13:O14"/>
    <mergeCell ref="L13:M14"/>
    <mergeCell ref="L15:M16"/>
    <mergeCell ref="R13:S14"/>
    <mergeCell ref="T13:U14"/>
    <mergeCell ref="V13:W14"/>
    <mergeCell ref="R15:S16"/>
    <mergeCell ref="T15:U16"/>
    <mergeCell ref="V15:W16"/>
    <mergeCell ref="L17:M18"/>
    <mergeCell ref="N15:O16"/>
    <mergeCell ref="N17:O18"/>
    <mergeCell ref="AH11:AI12"/>
    <mergeCell ref="AD13:AE14"/>
    <mergeCell ref="AF13:AG14"/>
    <mergeCell ref="AH13:AI14"/>
    <mergeCell ref="AD15:AE16"/>
    <mergeCell ref="L51:Q56"/>
    <mergeCell ref="R51:W56"/>
    <mergeCell ref="X51:AC56"/>
    <mergeCell ref="P15:Q16"/>
    <mergeCell ref="P17:Q18"/>
    <mergeCell ref="T17:U18"/>
    <mergeCell ref="V17:W18"/>
    <mergeCell ref="X11:Y12"/>
    <mergeCell ref="Z11:AA12"/>
    <mergeCell ref="AB11:AC12"/>
    <mergeCell ref="X13:Y14"/>
    <mergeCell ref="Z13:AA14"/>
    <mergeCell ref="AB13:AC14"/>
    <mergeCell ref="X15:Y16"/>
    <mergeCell ref="Z15:AA16"/>
    <mergeCell ref="T11:U12"/>
    <mergeCell ref="V11:W12"/>
    <mergeCell ref="L11:M12"/>
    <mergeCell ref="AB15:AC16"/>
    <mergeCell ref="X17:Y18"/>
    <mergeCell ref="Z17:AA18"/>
    <mergeCell ref="AB17:AC18"/>
    <mergeCell ref="L23:M24"/>
    <mergeCell ref="N23:O24"/>
    <mergeCell ref="AP2:AV2"/>
    <mergeCell ref="AP3:AV3"/>
    <mergeCell ref="AP4:AV4"/>
    <mergeCell ref="AP5:AV5"/>
    <mergeCell ref="L2:AO5"/>
    <mergeCell ref="D2:K5"/>
    <mergeCell ref="D11:F50"/>
    <mergeCell ref="AQ11:AV18"/>
    <mergeCell ref="AQ19:AV26"/>
    <mergeCell ref="AQ27:AV34"/>
    <mergeCell ref="AQ35:AV42"/>
    <mergeCell ref="G27:K34"/>
    <mergeCell ref="G43:K50"/>
    <mergeCell ref="L7:AO9"/>
    <mergeCell ref="G11:K18"/>
    <mergeCell ref="G19:K26"/>
    <mergeCell ref="G35:K42"/>
    <mergeCell ref="AF15:AG16"/>
    <mergeCell ref="AH15:AI16"/>
    <mergeCell ref="AD11:AE12"/>
    <mergeCell ref="AF11:AG12"/>
    <mergeCell ref="AD17:AE18"/>
    <mergeCell ref="AF17:AG18"/>
    <mergeCell ref="AH17:AI1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254"/>
  <sheetViews>
    <sheetView showGridLines="0" zoomScale="60" zoomScaleNormal="60" workbookViewId="0">
      <pane ySplit="7" topLeftCell="A20" activePane="bottomLeft" state="frozen"/>
      <selection pane="bottomLeft" activeCell="AX36" sqref="AX36"/>
    </sheetView>
  </sheetViews>
  <sheetFormatPr baseColWidth="10" defaultRowHeight="15" x14ac:dyDescent="0.25"/>
  <cols>
    <col min="3" max="11" width="5.7109375" customWidth="1"/>
    <col min="12" max="12" width="12" customWidth="1"/>
    <col min="13" max="19" width="5.7109375" customWidth="1"/>
    <col min="20" max="20" width="6.7109375" customWidth="1"/>
    <col min="21" max="24" width="5.7109375" customWidth="1"/>
    <col min="25" max="25" width="8.42578125" customWidth="1"/>
    <col min="26" max="27" width="5.7109375" customWidth="1"/>
    <col min="28" max="29" width="10.7109375" customWidth="1"/>
    <col min="30" max="30" width="7.42578125" customWidth="1"/>
    <col min="31" max="34" width="5.7109375" customWidth="1"/>
    <col min="35" max="35" width="8.42578125" customWidth="1"/>
    <col min="36" max="40" width="5.7109375" customWidth="1"/>
    <col min="42" max="47" width="5.7109375" customWidth="1"/>
  </cols>
  <sheetData>
    <row r="1" spans="1:92" ht="15.75" thickBot="1" x14ac:dyDescent="0.3"/>
    <row r="2" spans="1:92" x14ac:dyDescent="0.25">
      <c r="C2" s="376" t="s">
        <v>251</v>
      </c>
      <c r="D2" s="377"/>
      <c r="E2" s="377"/>
      <c r="F2" s="377"/>
      <c r="G2" s="377"/>
      <c r="H2" s="377"/>
      <c r="I2" s="377"/>
      <c r="J2" s="378"/>
      <c r="K2" s="367" t="s">
        <v>205</v>
      </c>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9"/>
      <c r="AO2" s="269" t="s">
        <v>377</v>
      </c>
      <c r="AP2" s="364"/>
      <c r="AQ2" s="364"/>
      <c r="AR2" s="364"/>
      <c r="AS2" s="364"/>
      <c r="AT2" s="364"/>
      <c r="AU2" s="242"/>
    </row>
    <row r="3" spans="1:92" x14ac:dyDescent="0.25">
      <c r="C3" s="379"/>
      <c r="D3" s="380"/>
      <c r="E3" s="380"/>
      <c r="F3" s="380"/>
      <c r="G3" s="380"/>
      <c r="H3" s="380"/>
      <c r="I3" s="380"/>
      <c r="J3" s="381"/>
      <c r="K3" s="370"/>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2"/>
      <c r="AO3" s="270" t="s">
        <v>264</v>
      </c>
      <c r="AP3" s="365"/>
      <c r="AQ3" s="365"/>
      <c r="AR3" s="365"/>
      <c r="AS3" s="365"/>
      <c r="AT3" s="365"/>
      <c r="AU3" s="244"/>
    </row>
    <row r="4" spans="1:92" x14ac:dyDescent="0.25">
      <c r="C4" s="379"/>
      <c r="D4" s="380"/>
      <c r="E4" s="380"/>
      <c r="F4" s="380"/>
      <c r="G4" s="380"/>
      <c r="H4" s="380"/>
      <c r="I4" s="380"/>
      <c r="J4" s="381"/>
      <c r="K4" s="370"/>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2"/>
      <c r="AO4" s="270" t="s">
        <v>389</v>
      </c>
      <c r="AP4" s="365" t="s">
        <v>263</v>
      </c>
      <c r="AQ4" s="365"/>
      <c r="AR4" s="365"/>
      <c r="AS4" s="365"/>
      <c r="AT4" s="365"/>
      <c r="AU4" s="244"/>
    </row>
    <row r="5" spans="1:92" ht="15.75" thickBot="1" x14ac:dyDescent="0.3">
      <c r="C5" s="382"/>
      <c r="D5" s="383"/>
      <c r="E5" s="383"/>
      <c r="F5" s="383"/>
      <c r="G5" s="383"/>
      <c r="H5" s="383"/>
      <c r="I5" s="383"/>
      <c r="J5" s="384"/>
      <c r="K5" s="373"/>
      <c r="L5" s="374"/>
      <c r="M5" s="374"/>
      <c r="N5" s="374"/>
      <c r="O5" s="374"/>
      <c r="P5" s="374"/>
      <c r="Q5" s="374"/>
      <c r="R5" s="374"/>
      <c r="S5" s="374"/>
      <c r="T5" s="374"/>
      <c r="U5" s="374"/>
      <c r="V5" s="374"/>
      <c r="W5" s="374"/>
      <c r="X5" s="374"/>
      <c r="Y5" s="374"/>
      <c r="Z5" s="374"/>
      <c r="AA5" s="374"/>
      <c r="AB5" s="374"/>
      <c r="AC5" s="374"/>
      <c r="AD5" s="374"/>
      <c r="AE5" s="374"/>
      <c r="AF5" s="374"/>
      <c r="AG5" s="374"/>
      <c r="AH5" s="374"/>
      <c r="AI5" s="374"/>
      <c r="AJ5" s="374"/>
      <c r="AK5" s="374"/>
      <c r="AL5" s="374"/>
      <c r="AM5" s="374"/>
      <c r="AN5" s="375"/>
      <c r="AO5" s="271" t="s">
        <v>245</v>
      </c>
      <c r="AP5" s="366" t="s">
        <v>245</v>
      </c>
      <c r="AQ5" s="366"/>
      <c r="AR5" s="366"/>
      <c r="AS5" s="366"/>
      <c r="AT5" s="366"/>
      <c r="AU5" s="246"/>
    </row>
    <row r="7" spans="1:92" x14ac:dyDescent="0.25">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row>
    <row r="8" spans="1:92" ht="18" customHeight="1" x14ac:dyDescent="0.25">
      <c r="A8" s="527" t="s">
        <v>266</v>
      </c>
      <c r="B8" s="527"/>
      <c r="C8" s="505" t="s">
        <v>156</v>
      </c>
      <c r="D8" s="506"/>
      <c r="E8" s="506"/>
      <c r="F8" s="506"/>
      <c r="G8" s="506"/>
      <c r="H8" s="506"/>
      <c r="I8" s="506"/>
      <c r="J8" s="506"/>
      <c r="K8" s="507" t="s">
        <v>2</v>
      </c>
      <c r="L8" s="507"/>
      <c r="M8" s="507"/>
      <c r="N8" s="507"/>
      <c r="O8" s="507"/>
      <c r="P8" s="507"/>
      <c r="Q8" s="507"/>
      <c r="R8" s="507"/>
      <c r="S8" s="507"/>
      <c r="T8" s="507"/>
      <c r="U8" s="507"/>
      <c r="V8" s="507"/>
      <c r="W8" s="507"/>
      <c r="X8" s="507"/>
      <c r="Y8" s="507"/>
      <c r="Z8" s="507"/>
      <c r="AA8" s="507"/>
      <c r="AB8" s="507"/>
      <c r="AC8" s="507"/>
      <c r="AD8" s="507"/>
      <c r="AE8" s="507"/>
      <c r="AF8" s="507"/>
      <c r="AG8" s="507"/>
      <c r="AH8" s="507"/>
      <c r="AI8" s="507"/>
      <c r="AJ8" s="507"/>
      <c r="AK8" s="507"/>
      <c r="AL8" s="507"/>
      <c r="AM8" s="507"/>
      <c r="AN8" s="507"/>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row>
    <row r="9" spans="1:92" ht="18.75" customHeight="1" x14ac:dyDescent="0.25">
      <c r="B9" s="69"/>
      <c r="C9" s="506"/>
      <c r="D9" s="506"/>
      <c r="E9" s="506"/>
      <c r="F9" s="506"/>
      <c r="G9" s="506"/>
      <c r="H9" s="506"/>
      <c r="I9" s="506"/>
      <c r="J9" s="506"/>
      <c r="K9" s="507"/>
      <c r="L9" s="507"/>
      <c r="M9" s="507"/>
      <c r="N9" s="507"/>
      <c r="O9" s="507"/>
      <c r="P9" s="507"/>
      <c r="Q9" s="507"/>
      <c r="R9" s="507"/>
      <c r="S9" s="507"/>
      <c r="T9" s="507"/>
      <c r="U9" s="507"/>
      <c r="V9" s="507"/>
      <c r="W9" s="507"/>
      <c r="X9" s="507"/>
      <c r="Y9" s="507"/>
      <c r="Z9" s="507"/>
      <c r="AA9" s="507"/>
      <c r="AB9" s="507"/>
      <c r="AC9" s="507"/>
      <c r="AD9" s="507"/>
      <c r="AE9" s="507"/>
      <c r="AF9" s="507"/>
      <c r="AG9" s="507"/>
      <c r="AH9" s="507"/>
      <c r="AI9" s="507"/>
      <c r="AJ9" s="507"/>
      <c r="AK9" s="507"/>
      <c r="AL9" s="507"/>
      <c r="AM9" s="507"/>
      <c r="AN9" s="507"/>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row>
    <row r="10" spans="1:92" ht="15" customHeight="1" x14ac:dyDescent="0.25">
      <c r="B10" s="69"/>
      <c r="C10" s="506"/>
      <c r="D10" s="506"/>
      <c r="E10" s="506"/>
      <c r="F10" s="506"/>
      <c r="G10" s="506"/>
      <c r="H10" s="506"/>
      <c r="I10" s="506"/>
      <c r="J10" s="506"/>
      <c r="K10" s="507"/>
      <c r="L10" s="507"/>
      <c r="M10" s="507"/>
      <c r="N10" s="507"/>
      <c r="O10" s="507"/>
      <c r="P10" s="507"/>
      <c r="Q10" s="507"/>
      <c r="R10" s="507"/>
      <c r="S10" s="507"/>
      <c r="T10" s="507"/>
      <c r="U10" s="507"/>
      <c r="V10" s="507"/>
      <c r="W10" s="507"/>
      <c r="X10" s="507"/>
      <c r="Y10" s="507"/>
      <c r="Z10" s="507"/>
      <c r="AA10" s="507"/>
      <c r="AB10" s="507"/>
      <c r="AC10" s="507"/>
      <c r="AD10" s="507"/>
      <c r="AE10" s="507"/>
      <c r="AF10" s="507"/>
      <c r="AG10" s="507"/>
      <c r="AH10" s="507"/>
      <c r="AI10" s="507"/>
      <c r="AJ10" s="507"/>
      <c r="AK10" s="507"/>
      <c r="AL10" s="507"/>
      <c r="AM10" s="507"/>
      <c r="AN10" s="507"/>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row>
    <row r="11" spans="1:92" ht="15.75" thickBot="1" x14ac:dyDescent="0.3">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row>
    <row r="12" spans="1:92" ht="15" customHeight="1" x14ac:dyDescent="0.25">
      <c r="B12" s="69"/>
      <c r="C12" s="385" t="s">
        <v>4</v>
      </c>
      <c r="D12" s="385"/>
      <c r="E12" s="386"/>
      <c r="F12" s="477" t="s">
        <v>115</v>
      </c>
      <c r="G12" s="478"/>
      <c r="H12" s="478"/>
      <c r="I12" s="478"/>
      <c r="J12" s="478"/>
      <c r="K12" s="32" t="str">
        <f ca="1">IF(AND('Mapa final'!$AJ$15="Muy Alta",'Mapa final'!$AL$15="Leve"),CONCATENATE("R2C",'Mapa final'!$S$15),"")</f>
        <v/>
      </c>
      <c r="L12" s="33" t="str">
        <f>IF(AND('Mapa final'!$AJ$16="Muy Alta",'Mapa final'!$AL$16="Leve"),CONCATENATE("R2C",'Mapa final'!$S$16),"")</f>
        <v/>
      </c>
      <c r="M12" s="33" t="str">
        <f ca="1">IF(AND('Mapa final'!$AJ$18="Muy Alta",'Mapa final'!$AL$18="Leve"),CONCATENATE("R2C",'Mapa final'!$S$18),"")</f>
        <v/>
      </c>
      <c r="N12" s="33" t="str">
        <f>IF(AND('Mapa final'!$AJ$19="Muy Alta",'Mapa final'!$AL$19="Leve"),CONCATENATE("R2C",'Mapa final'!$S$19),"")</f>
        <v/>
      </c>
      <c r="O12" s="33" t="str">
        <f>IF(AND('Mapa final'!$AJ$20="Muy Alta",'Mapa final'!$AL$20="Leve"),CONCATENATE("R2C",'Mapa final'!$S$20),"")</f>
        <v/>
      </c>
      <c r="P12" s="34" t="str">
        <f>IF(AND('Mapa final'!$AJ$21="Muy Alta",'Mapa final'!$AL$21="Leve"),CONCATENATE("R2C",'Mapa final'!$S$21),"")</f>
        <v/>
      </c>
      <c r="Q12" s="33" t="str">
        <f ca="1">IF(AND('Mapa final'!$AJ$15="Muy Alta",'Mapa final'!$AL$15="Menor"),CONCATENATE("R2C",'Mapa final'!$S$15),"")</f>
        <v/>
      </c>
      <c r="R12" s="33" t="str">
        <f>IF(AND('Mapa final'!$AJ$16="Muy Alta",'Mapa final'!$AL$16="Menore"),CONCATENATE("R2C",'Mapa final'!$S$16),"")</f>
        <v/>
      </c>
      <c r="S12" s="33" t="str">
        <f ca="1">IF(AND('Mapa final'!$AJ$18="Muy Alta",'Mapa final'!$AL$18="Menor"),CONCATENATE("R2C",'Mapa final'!$S$18),"")</f>
        <v/>
      </c>
      <c r="T12" s="33" t="str">
        <f>IF(AND('Mapa final'!$AJ$19="Muy Alta",'Mapa final'!$AL$19="Menor"),CONCATENATE("R2C",'Mapa final'!$S$19),"")</f>
        <v/>
      </c>
      <c r="U12" s="33" t="str">
        <f>IF(AND('Mapa final'!$AJ$20="Muy Alta",'Mapa final'!$AL$20="Menor"),CONCATENATE("R2C",'Mapa final'!$S$20),"")</f>
        <v/>
      </c>
      <c r="V12" s="34" t="str">
        <f>IF(AND('Mapa final'!$AJ$21="Muy Alta",'Mapa final'!$AL$21="Menor"),CONCATENATE("R2C",'Mapa final'!$S$21),"")</f>
        <v/>
      </c>
      <c r="W12" s="32" t="str">
        <f ca="1">IF(AND('Mapa final'!$AJ$15="Muy Alta",'Mapa final'!$AL$15="Moderado"),CONCATENATE("R2C",'Mapa final'!$S$15),"")</f>
        <v/>
      </c>
      <c r="X12" s="33" t="str">
        <f>IF(AND('Mapa final'!$AJ$16="Muy Alta",'Mapa final'!$AL$16="Moderado"),CONCATENATE("R2C",'Mapa final'!$S$16),"")</f>
        <v/>
      </c>
      <c r="Y12" s="33"/>
      <c r="Z12" s="33" t="str">
        <f>IF(AND('Mapa final'!$AJ$19="Muy Alta",'Mapa final'!$AL$19="Moderado"),CONCATENATE("R2C",'Mapa final'!$S$19),"")</f>
        <v/>
      </c>
      <c r="AA12" s="33" t="str">
        <f>IF(AND('Mapa final'!$AJ$20="Muy Alta",'Mapa final'!$AL$20="Moderado"),CONCATENATE("R2C",'Mapa final'!$S$20),"")</f>
        <v/>
      </c>
      <c r="AB12" s="34" t="str">
        <f>IF(AND('Mapa final'!$AJ$21="Muy Alta",'Mapa final'!$AL$21="Moderado"),CONCATENATE("R2C",'Mapa final'!$S$21),"")</f>
        <v/>
      </c>
      <c r="AC12" s="32" t="str">
        <f ca="1">IF(AND('Mapa final'!$AJ$15="Muy Alta",'Mapa final'!$AL$15="Mayor"),CONCATENATE("R2C",'Mapa final'!$S$15),"")</f>
        <v/>
      </c>
      <c r="AD12" s="33" t="str">
        <f>IF(AND('Mapa final'!$AJ$16="Muy Alta",'Mapa final'!$AL$16="Mayor"),CONCATENATE("R2C",'Mapa final'!$S$16),"")</f>
        <v/>
      </c>
      <c r="AE12" s="33" t="str">
        <f ca="1">IF(AND('Mapa final'!$AJ$18="Muy Alta",'Mapa final'!$AL$18="Mayor"),CONCATENATE("R2C",'Mapa final'!$S$18),"")</f>
        <v/>
      </c>
      <c r="AF12" s="33" t="str">
        <f>IF(AND('Mapa final'!$AJ$19="Muy Alta",'Mapa final'!$AL$19="Mayor"),CONCATENATE("R2C",'Mapa final'!$S$19),"")</f>
        <v/>
      </c>
      <c r="AG12" s="33" t="str">
        <f>IF(AND('Mapa final'!$AJ$20="Muy Alta",'Mapa final'!$AL$20="Mayor"),CONCATENATE("R2C",'Mapa final'!$S$20),"")</f>
        <v/>
      </c>
      <c r="AH12" s="34" t="str">
        <f>IF(AND('Mapa final'!$AJ$21="Muy Alta",'Mapa final'!$AL$21="Mayor"),CONCATENATE("R2C",'Mapa final'!$S$21),"")</f>
        <v/>
      </c>
      <c r="AI12" s="35" t="str">
        <f ca="1">IF(AND('Mapa final'!$AJ$15="Muy Alta",'Mapa final'!$AL$15="Catastrófico"),CONCATENATE("R2C",'Mapa final'!$S$15),"")</f>
        <v/>
      </c>
      <c r="AJ12" s="36" t="str">
        <f>IF(AND('Mapa final'!$AJ$16="Muy Alta",'Mapa final'!$AL$16="Catastrófico"),CONCATENATE("R2C",'Mapa final'!$S$16),"")</f>
        <v/>
      </c>
      <c r="AK12" s="36" t="str">
        <f ca="1">IF(AND('Mapa final'!$AJ$18="Muy Alta",'Mapa final'!$AL$18="Catastrófico"),CONCATENATE("R2C",'Mapa final'!$S$18),"")</f>
        <v/>
      </c>
      <c r="AL12" s="36" t="str">
        <f>IF(AND('Mapa final'!$AJ$19="Muy Alta",'Mapa final'!$AL$19="Catastrófico"),CONCATENATE("R2C",'Mapa final'!$S$19),"")</f>
        <v/>
      </c>
      <c r="AM12" s="36" t="str">
        <f>IF(AND('Mapa final'!$AJ$20="Muy Alta",'Mapa final'!$AL$20="Catastrófico"),CONCATENATE("R2C",'Mapa final'!$S$20),"")</f>
        <v/>
      </c>
      <c r="AN12" s="37" t="str">
        <f>IF(AND('Mapa final'!$AJ$21="Muy Alta",'Mapa final'!$AL$21="Catastrófico"),CONCATENATE("R2C",'Mapa final'!$S$21),"")</f>
        <v/>
      </c>
      <c r="AO12" s="69"/>
      <c r="AP12" s="496" t="s">
        <v>78</v>
      </c>
      <c r="AQ12" s="497"/>
      <c r="AR12" s="497"/>
      <c r="AS12" s="497"/>
      <c r="AT12" s="497"/>
      <c r="AU12" s="498"/>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row>
    <row r="13" spans="1:92" ht="15" customHeight="1" x14ac:dyDescent="0.25">
      <c r="B13" s="69"/>
      <c r="C13" s="385"/>
      <c r="D13" s="385"/>
      <c r="E13" s="386"/>
      <c r="F13" s="480"/>
      <c r="G13" s="481"/>
      <c r="H13" s="481"/>
      <c r="I13" s="481"/>
      <c r="J13" s="508"/>
      <c r="K13" s="38" t="str">
        <f>IF(AND('Mapa final'!$AJ$22="Muy Alta",'Mapa final'!$AL$22="Leve"),CONCATENATE("R2C",'Mapa final'!$S$22),"")</f>
        <v/>
      </c>
      <c r="L13" s="178" t="str">
        <f>IF(AND('Mapa final'!$AJ$23="Muy Alta",'Mapa final'!$AL$23="Leve"),CONCATENATE("R2C",'Mapa final'!$S$23),"")</f>
        <v/>
      </c>
      <c r="M13" s="178" t="str">
        <f>IF(AND('Mapa final'!$AJ$24="Muy Alta",'Mapa final'!$AL$24="Leve"),CONCATENATE("R2C",'Mapa final'!$S$24),"")</f>
        <v/>
      </c>
      <c r="N13" s="178" t="str">
        <f>IF(AND('Mapa final'!$AJ$25="Muy Alta",'Mapa final'!$AL$25="Leve"),CONCATENATE("R2C",'Mapa final'!$S$25),"")</f>
        <v/>
      </c>
      <c r="O13" s="178" t="str">
        <f>IF(AND('Mapa final'!$AJ$26="Muy Alta",'Mapa final'!$AL$26="Leve"),CONCATENATE("R2C",'Mapa final'!$S$26),"")</f>
        <v/>
      </c>
      <c r="P13" s="40" t="str">
        <f>IF(AND('Mapa final'!$AJ$27="Muy Alta",'Mapa final'!$AL$27="Leve"),CONCATENATE("R2C",'Mapa final'!$S$27),"")</f>
        <v/>
      </c>
      <c r="Q13" s="178" t="str">
        <f>IF(AND('Mapa final'!$AJ$22="Muy Alta",'Mapa final'!$AL$22="Menor"),CONCATENATE("R2C",'Mapa final'!$S$22),"")</f>
        <v/>
      </c>
      <c r="R13" s="39" t="str">
        <f>IF(AND('Mapa final'!$AJ$23="Muy Alta",'Mapa final'!$AL$23="Menor"),CONCATENATE("R2C",'Mapa final'!$S$23),"")</f>
        <v/>
      </c>
      <c r="S13" s="39" t="str">
        <f>IF(AND('Mapa final'!$AJ$24="Muy Alta",'Mapa final'!$AL$24="Menor"),CONCATENATE("R2C",'Mapa final'!$S$24),"")</f>
        <v/>
      </c>
      <c r="T13" s="39" t="str">
        <f>IF(AND('Mapa final'!$AJ$25="Muy Alta",'Mapa final'!$AL$25="Menor"),CONCATENATE("R2C",'Mapa final'!$S$25),"")</f>
        <v/>
      </c>
      <c r="U13" s="39" t="str">
        <f>IF(AND('Mapa final'!$AJ$26="Muy Alta",'Mapa final'!$AL$26="Menor"),CONCATENATE("R2C",'Mapa final'!$S$26),"")</f>
        <v/>
      </c>
      <c r="V13" s="40" t="str">
        <f>IF(AND('Mapa final'!$AJ$27="Muy Alta",'Mapa final'!$AL$27="Menor"),CONCATENATE("R2C",'Mapa final'!$S$27),"")</f>
        <v/>
      </c>
      <c r="W13" s="38" t="str">
        <f>IF(AND('Mapa final'!$AJ$22="Muy Alta",'Mapa final'!$AL$22="Moderado"),CONCATENATE("R2C",'Mapa final'!$S$22),"")</f>
        <v/>
      </c>
      <c r="X13" s="39" t="str">
        <f>IF(AND('Mapa final'!$AJ$23="Muy Alta",'Mapa final'!$AL$23="Moderado"),CONCATENATE("R2C",'Mapa final'!$S$23),"")</f>
        <v/>
      </c>
      <c r="Y13" s="39" t="str">
        <f>IF(AND('Mapa final'!$AJ$24="Muy Alta",'Mapa final'!$AL$24="Moderado"),CONCATENATE("R2C",'Mapa final'!$S$24),"")</f>
        <v/>
      </c>
      <c r="Z13" s="39" t="str">
        <f>IF(AND('Mapa final'!$AJ$25="Muy Alta",'Mapa final'!$AL$25="Moderado"),CONCATENATE("R2C",'Mapa final'!$S$25),"")</f>
        <v/>
      </c>
      <c r="AA13" s="39" t="str">
        <f>IF(AND('Mapa final'!$AJ$26="Muy Alta",'Mapa final'!$AL$26="Moderado"),CONCATENATE("R2C",'Mapa final'!$S$26),"")</f>
        <v/>
      </c>
      <c r="AB13" s="40" t="str">
        <f>IF(AND('Mapa final'!$AJ$27="Muy Alta",'Mapa final'!$AL$27="Moderado"),CONCATENATE("R2C",'Mapa final'!$S$27),"")</f>
        <v/>
      </c>
      <c r="AC13" s="38" t="str">
        <f>IF(AND('Mapa final'!$AJ$22="Muy Alta",'Mapa final'!$AL$22="Mayor"),CONCATENATE("R2C",'Mapa final'!$S$22),"")</f>
        <v/>
      </c>
      <c r="AD13" s="39" t="str">
        <f>IF(AND('Mapa final'!$AJ$23="Muy Alta",'Mapa final'!$AL$23="Mayor"),CONCATENATE("R2C",'Mapa final'!$S$23),"")</f>
        <v/>
      </c>
      <c r="AE13" s="39" t="str">
        <f>IF(AND('Mapa final'!$AJ$24="Muy Alta",'Mapa final'!$AL$24="Mayor"),CONCATENATE("R2C",'Mapa final'!$S$24),"")</f>
        <v/>
      </c>
      <c r="AF13" s="39" t="str">
        <f>IF(AND('Mapa final'!$AJ$25="Muy Alta",'Mapa final'!$AL$25="Mayor"),CONCATENATE("R2C",'Mapa final'!$S$25),"")</f>
        <v/>
      </c>
      <c r="AG13" s="39" t="str">
        <f>IF(AND('Mapa final'!$AJ$26="Muy Alta",'Mapa final'!$AL$26="Mayor"),CONCATENATE("R2C",'Mapa final'!$S$26),"")</f>
        <v/>
      </c>
      <c r="AH13" s="40" t="str">
        <f>IF(AND('Mapa final'!$AJ$27="Muy Alta",'Mapa final'!$AL$27="Mayor"),CONCATENATE("R2C",'Mapa final'!$S$27),"")</f>
        <v/>
      </c>
      <c r="AI13" s="41" t="str">
        <f>IF(AND('Mapa final'!$AJ$22="Muy Alta",'Mapa final'!$AL$22="Catastrófico"),CONCATENATE("R2C",'Mapa final'!$S$22),"")</f>
        <v/>
      </c>
      <c r="AJ13" s="42" t="str">
        <f>IF(AND('Mapa final'!$AJ$23="Muy Alta",'Mapa final'!$AL$23="Catastrófico"),CONCATENATE("R2C",'Mapa final'!$S$23),"")</f>
        <v/>
      </c>
      <c r="AK13" s="42" t="str">
        <f>IF(AND('Mapa final'!$AJ$24="Muy Alta",'Mapa final'!$AL$24="Catastrófico"),CONCATENATE("R2C",'Mapa final'!$S$24),"")</f>
        <v/>
      </c>
      <c r="AL13" s="42" t="str">
        <f>IF(AND('Mapa final'!$AJ$25="Muy Alta",'Mapa final'!$AL$25="Catastrófico"),CONCATENATE("R2C",'Mapa final'!$S$25),"")</f>
        <v/>
      </c>
      <c r="AM13" s="42" t="str">
        <f>IF(AND('Mapa final'!$AJ$26="Muy Alta",'Mapa final'!$AL$26="Catastrófico"),CONCATENATE("R2C",'Mapa final'!$S$26),"")</f>
        <v/>
      </c>
      <c r="AN13" s="43" t="str">
        <f>IF(AND('Mapa final'!$AJ$27="Muy Alta",'Mapa final'!$AL$27="Catastrófico"),CONCATENATE("R2C",'Mapa final'!$S$27),"")</f>
        <v/>
      </c>
      <c r="AO13" s="69"/>
      <c r="AP13" s="499"/>
      <c r="AQ13" s="500"/>
      <c r="AR13" s="500"/>
      <c r="AS13" s="500"/>
      <c r="AT13" s="500"/>
      <c r="AU13" s="501"/>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row>
    <row r="14" spans="1:92" ht="15" customHeight="1" x14ac:dyDescent="0.25">
      <c r="B14" s="69"/>
      <c r="C14" s="385"/>
      <c r="D14" s="385"/>
      <c r="E14" s="386"/>
      <c r="F14" s="480"/>
      <c r="G14" s="481"/>
      <c r="H14" s="481"/>
      <c r="I14" s="481"/>
      <c r="J14" s="508"/>
      <c r="K14" s="38" t="str">
        <f>IF(AND('Mapa final'!$AJ$28="Muy Alta",'Mapa final'!$AL$28="Leve"),CONCATENATE("R2C",'Mapa final'!$S$28),"")</f>
        <v/>
      </c>
      <c r="L14" s="178" t="str">
        <f>IF(AND('Mapa final'!$AJ$29="Muy Alta",'Mapa final'!$AL$29="Leve"),CONCATENATE("R2C",'Mapa final'!$S$29),"")</f>
        <v/>
      </c>
      <c r="M14" s="178" t="str">
        <f>IF(AND('Mapa final'!$AJ$30="Muy Alta",'Mapa final'!$AL$30="Leve"),CONCATENATE("R2C",'Mapa final'!$S$30),"")</f>
        <v/>
      </c>
      <c r="N14" s="178" t="str">
        <f>IF(AND('Mapa final'!$AJ$31="Muy Alta",'Mapa final'!$AL$31="Leve"),CONCATENATE("R2C",'Mapa final'!$S$31),"")</f>
        <v/>
      </c>
      <c r="O14" s="178" t="str">
        <f>IF(AND('Mapa final'!$AJ$32="Muy Alta",'Mapa final'!$AL$32="Leve"),CONCATENATE("R2C",'Mapa final'!$S$32),"")</f>
        <v/>
      </c>
      <c r="P14" s="40" t="str">
        <f>IF(AND('Mapa final'!$AJ$33="Muy Alta",'Mapa final'!$AL$33="Leve"),CONCATENATE("R2C",'Mapa final'!$S$33),"")</f>
        <v/>
      </c>
      <c r="Q14" s="178" t="str">
        <f>IF(AND('Mapa final'!$AJ$28="Muy Alta",'Mapa final'!$AL$28="Menor"),CONCATENATE("R2C",'Mapa final'!$S$28),"")</f>
        <v/>
      </c>
      <c r="R14" s="39" t="str">
        <f>IF(AND('Mapa final'!$AJ$29="Muy Alta",'Mapa final'!$AL$29="Menor"),CONCATENATE("R2C",'Mapa final'!$S$29),"")</f>
        <v/>
      </c>
      <c r="S14" s="39" t="str">
        <f>IF(AND('Mapa final'!$AJ$30="Muy Alta",'Mapa final'!$AL$30="Menor"),CONCATENATE("R2C",'Mapa final'!$S$30),"")</f>
        <v/>
      </c>
      <c r="T14" s="39" t="str">
        <f>IF(AND('Mapa final'!$AJ$31="Muy Alta",'Mapa final'!$AL$31="Menor"),CONCATENATE("R2C",'Mapa final'!$S$31),"")</f>
        <v/>
      </c>
      <c r="U14" s="39" t="str">
        <f>IF(AND('Mapa final'!$AJ$32="Muy Alta",'Mapa final'!$AL$32="Menor"),CONCATENATE("R2C",'Mapa final'!$S$32),"")</f>
        <v/>
      </c>
      <c r="V14" s="40" t="str">
        <f>IF(AND('Mapa final'!$AJ$33="Muy Alta",'Mapa final'!$AL$33="Menor"),CONCATENATE("R2C",'Mapa final'!$S$33),"")</f>
        <v/>
      </c>
      <c r="W14" s="38" t="str">
        <f>IF(AND('Mapa final'!$AJ$28="Muy Alta",'Mapa final'!$AL$28="Moderado"),CONCATENATE("R2C",'Mapa final'!$S$28),"")</f>
        <v/>
      </c>
      <c r="X14" s="39" t="str">
        <f>IF(AND('Mapa final'!$AJ$29="Muy Alta",'Mapa final'!$AL$29="Moderado"),CONCATENATE("R2C",'Mapa final'!$S$29),"")</f>
        <v/>
      </c>
      <c r="Y14" s="39" t="str">
        <f>IF(AND('Mapa final'!$AJ$30="Muy Alta",'Mapa final'!$AL$30="Moderado"),CONCATENATE("R2C",'Mapa final'!$S$30),"")</f>
        <v/>
      </c>
      <c r="Z14" s="39" t="str">
        <f>IF(AND('Mapa final'!$AJ$31="Muy Alta",'Mapa final'!$AL$31="Moderado"),CONCATENATE("R2C",'Mapa final'!$S$31),"")</f>
        <v/>
      </c>
      <c r="AA14" s="39" t="str">
        <f>IF(AND('Mapa final'!$AJ$32="Muy Alta",'Mapa final'!$AL$32="Moderado"),CONCATENATE("R2C",'Mapa final'!$S$32),"")</f>
        <v/>
      </c>
      <c r="AB14" s="40" t="str">
        <f>IF(AND('Mapa final'!$AJ$33="Muy Alta",'Mapa final'!$AL$33="Moderado"),CONCATENATE("R2C",'Mapa final'!$S$33),"")</f>
        <v/>
      </c>
      <c r="AC14" s="38" t="str">
        <f>IF(AND('Mapa final'!$AJ$28="Muy Alta",'Mapa final'!$AL$28="Mayor"),CONCATENATE("R2C",'Mapa final'!$S$28),"")</f>
        <v/>
      </c>
      <c r="AD14" s="39" t="str">
        <f>IF(AND('Mapa final'!$AJ$29="Muy Alta",'Mapa final'!$AL$29="Mayor"),CONCATENATE("R2C",'Mapa final'!$S$29),"")</f>
        <v/>
      </c>
      <c r="AE14" s="39" t="str">
        <f>IF(AND('Mapa final'!$AJ$30="Muy Alta",'Mapa final'!$AL$30="Mayor"),CONCATENATE("R2C",'Mapa final'!$S$30),"")</f>
        <v/>
      </c>
      <c r="AF14" s="39" t="str">
        <f>IF(AND('Mapa final'!$AJ$31="Muy Alta",'Mapa final'!$AL$31="Mayor"),CONCATENATE("R2C",'Mapa final'!$S$31),"")</f>
        <v/>
      </c>
      <c r="AG14" s="39" t="str">
        <f>IF(AND('Mapa final'!$AJ$32="Muy Alta",'Mapa final'!$AL$32="Mayor"),CONCATENATE("R2C",'Mapa final'!$S$32),"")</f>
        <v/>
      </c>
      <c r="AH14" s="40" t="str">
        <f>IF(AND('Mapa final'!$AJ$33="Muy Alta",'Mapa final'!$AL$33="Mayor"),CONCATENATE("R2C",'Mapa final'!$S$33),"")</f>
        <v/>
      </c>
      <c r="AI14" s="41" t="str">
        <f>IF(AND('Mapa final'!$AJ$28="Muy Alta",'Mapa final'!$AL$28="Catastrófico"),CONCATENATE("R2C",'Mapa final'!$S$28),"")</f>
        <v/>
      </c>
      <c r="AJ14" s="42" t="str">
        <f>IF(AND('Mapa final'!$AJ$29="Muy Alta",'Mapa final'!$AL$29="Catastrófico"),CONCATENATE("R2C",'Mapa final'!$S$29),"")</f>
        <v/>
      </c>
      <c r="AK14" s="42" t="str">
        <f>IF(AND('Mapa final'!$AJ$30="Muy Alta",'Mapa final'!$AL$30="Catastrófico"),CONCATENATE("R2C",'Mapa final'!$S$30),"")</f>
        <v/>
      </c>
      <c r="AL14" s="42" t="str">
        <f>IF(AND('Mapa final'!$AJ$31="Muy Alta",'Mapa final'!$AL$31="Catastrófico"),CONCATENATE("R2C",'Mapa final'!$S$31),"")</f>
        <v/>
      </c>
      <c r="AM14" s="42" t="str">
        <f>IF(AND('Mapa final'!$AJ$32="Muy Alta",'Mapa final'!$AL$32="Catastrófico"),CONCATENATE("R2C",'Mapa final'!$S$32),"")</f>
        <v/>
      </c>
      <c r="AN14" s="43" t="str">
        <f>IF(AND('Mapa final'!$AJ$33="Muy Alta",'Mapa final'!$AL$33="Catastrófico"),CONCATENATE("R2C",'Mapa final'!$S$33),"")</f>
        <v/>
      </c>
      <c r="AO14" s="69"/>
      <c r="AP14" s="499"/>
      <c r="AQ14" s="500"/>
      <c r="AR14" s="500"/>
      <c r="AS14" s="500"/>
      <c r="AT14" s="500"/>
      <c r="AU14" s="501"/>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row>
    <row r="15" spans="1:92" ht="15" customHeight="1" x14ac:dyDescent="0.25">
      <c r="B15" s="69"/>
      <c r="C15" s="385"/>
      <c r="D15" s="385"/>
      <c r="E15" s="386"/>
      <c r="F15" s="480"/>
      <c r="G15" s="481"/>
      <c r="H15" s="481"/>
      <c r="I15" s="481"/>
      <c r="J15" s="508"/>
      <c r="K15" s="38" t="str">
        <f>IF(AND('Mapa final'!$AJ$34="Muy Alta",'Mapa final'!$AL$34="Leve"),CONCATENATE("R2C",'Mapa final'!$S$34),"")</f>
        <v/>
      </c>
      <c r="L15" s="178" t="str">
        <f>IF(AND('Mapa final'!$AJ$35="Muy Alta",'Mapa final'!$AL$35="Leve"),CONCATENATE("R2C",'Mapa final'!$S$35),"")</f>
        <v/>
      </c>
      <c r="M15" s="178" t="str">
        <f>IF(AND('Mapa final'!$AJ$36="Muy Alta",'Mapa final'!$AL$36="Leve"),CONCATENATE("R2C",'Mapa final'!$S$36),"")</f>
        <v/>
      </c>
      <c r="N15" s="178" t="str">
        <f>IF(AND('Mapa final'!$AJ$37="Muy Alta",'Mapa final'!$AL$37="Leve"),CONCATENATE("R2C",'Mapa final'!$S$37),"")</f>
        <v/>
      </c>
      <c r="O15" s="178" t="str">
        <f>IF(AND('Mapa final'!$AJ$38="Muy Alta",'Mapa final'!$AL$38="Leve"),CONCATENATE("R2C",'Mapa final'!$S$38),"")</f>
        <v/>
      </c>
      <c r="P15" s="40" t="str">
        <f>IF(AND('Mapa final'!$AJ$39="Muy Alta",'Mapa final'!$AL$39="Leve"),CONCATENATE("R2C",'Mapa final'!$S$39),"")</f>
        <v/>
      </c>
      <c r="Q15" s="178" t="str">
        <f>IF(AND('Mapa final'!$AJ$34="Muy Alta",'Mapa final'!$AL$34="Menor"),CONCATENATE("R2C",'Mapa final'!$S$34),"")</f>
        <v/>
      </c>
      <c r="R15" s="39" t="str">
        <f>IF(AND('Mapa final'!$AJ$35="Muy Alta",'Mapa final'!$AL$35="Menor"),CONCATENATE("R2C",'Mapa final'!$S$35),"")</f>
        <v/>
      </c>
      <c r="S15" s="39" t="str">
        <f>IF(AND('Mapa final'!$AJ$36="Muy Alta",'Mapa final'!$AL$36="Menor"),CONCATENATE("R2C",'Mapa final'!$S$36),"")</f>
        <v/>
      </c>
      <c r="T15" s="39" t="str">
        <f>IF(AND('Mapa final'!$AJ$37="Muy Alta",'Mapa final'!$AL$37="Menor"),CONCATENATE("R2C",'Mapa final'!$S$37),"")</f>
        <v/>
      </c>
      <c r="U15" s="39" t="str">
        <f>IF(AND('Mapa final'!$AJ$38="Muy Alta",'Mapa final'!$AL$38="LMenor"),CONCATENATE("R2C",'Mapa final'!$S$38),"")</f>
        <v/>
      </c>
      <c r="V15" s="40" t="str">
        <f>IF(AND('Mapa final'!$AJ$39="Muy Alta",'Mapa final'!$AL$39="Menor"),CONCATENATE("R2C",'Mapa final'!$S$39),"")</f>
        <v/>
      </c>
      <c r="W15" s="38" t="str">
        <f>IF(AND('Mapa final'!$AJ$34="Muy Alta",'Mapa final'!$AL$34="Moderado"),CONCATENATE("R2C",'Mapa final'!$S$34),"")</f>
        <v/>
      </c>
      <c r="X15" s="39" t="str">
        <f>IF(AND('Mapa final'!$AJ$35="Muy Alta",'Mapa final'!$AL$35="Moderado"),CONCATENATE("R2C",'Mapa final'!$S$35),"")</f>
        <v/>
      </c>
      <c r="Y15" s="39" t="str">
        <f>IF(AND('Mapa final'!$AJ$36="Muy Alta",'Mapa final'!$AL$36="Moderado"),CONCATENATE("R2C",'Mapa final'!$S$36),"")</f>
        <v/>
      </c>
      <c r="Z15" s="39" t="str">
        <f>IF(AND('Mapa final'!$AJ$37="Muy Alta",'Mapa final'!$AL$37="Moderado"),CONCATENATE("R2C",'Mapa final'!$S$37),"")</f>
        <v/>
      </c>
      <c r="AA15" s="39" t="str">
        <f>IF(AND('Mapa final'!$AJ$38="Muy Alta",'Mapa final'!$AL$38="Moderado"),CONCATENATE("R2C",'Mapa final'!$S$38),"")</f>
        <v/>
      </c>
      <c r="AB15" s="40" t="str">
        <f>IF(AND('Mapa final'!$AJ$39="Muy Alta",'Mapa final'!$AL$39="Moderado"),CONCATENATE("R2C",'Mapa final'!$S$39),"")</f>
        <v/>
      </c>
      <c r="AC15" s="38" t="str">
        <f>IF(AND('Mapa final'!$AJ$34="Muy Alta",'Mapa final'!$AL$34="Mayor"),CONCATENATE("R2C",'Mapa final'!$S$34),"")</f>
        <v/>
      </c>
      <c r="AD15" s="39" t="str">
        <f>IF(AND('Mapa final'!$AJ$35="Muy Alta",'Mapa final'!$AL$35="Mayor"),CONCATENATE("R2C",'Mapa final'!$S$35),"")</f>
        <v/>
      </c>
      <c r="AE15" s="39" t="str">
        <f>IF(AND('Mapa final'!$AJ$36="Muy Alta",'Mapa final'!$AL$36="Mayor"),CONCATENATE("R2C",'Mapa final'!$S$36),"")</f>
        <v/>
      </c>
      <c r="AF15" s="39" t="str">
        <f>IF(AND('Mapa final'!$AJ$37="Muy Alta",'Mapa final'!$AL$37="Mayor"),CONCATENATE("R2C",'Mapa final'!$S$37),"")</f>
        <v/>
      </c>
      <c r="AG15" s="39" t="str">
        <f>IF(AND('Mapa final'!$AJ$38="Muy Alta",'Mapa final'!$AL$38="Mayor"),CONCATENATE("R2C",'Mapa final'!$S$38),"")</f>
        <v/>
      </c>
      <c r="AH15" s="40" t="str">
        <f>IF(AND('Mapa final'!$AJ$39="Muy Alta",'Mapa final'!$AL$39="Mayor"),CONCATENATE("R2C",'Mapa final'!$S$39),"")</f>
        <v/>
      </c>
      <c r="AI15" s="41" t="str">
        <f>IF(AND('Mapa final'!$AJ$34="Muy Alta",'Mapa final'!$AL$34="Catastrófico"),CONCATENATE("R2C",'Mapa final'!$S$34),"")</f>
        <v/>
      </c>
      <c r="AJ15" s="42" t="str">
        <f>IF(AND('Mapa final'!$AJ$35="Muy Alta",'Mapa final'!$AL$35="Catastrófico"),CONCATENATE("R2C",'Mapa final'!$S$35),"")</f>
        <v/>
      </c>
      <c r="AK15" s="42" t="str">
        <f>IF(AND('Mapa final'!$AJ$36="Muy Alta",'Mapa final'!$AL$36="Catastrófico"),CONCATENATE("R2C",'Mapa final'!$S$36),"")</f>
        <v/>
      </c>
      <c r="AL15" s="42" t="str">
        <f>IF(AND('Mapa final'!$AJ$37="Muy Alta",'Mapa final'!$AL$37="Catastrófico"),CONCATENATE("R2C",'Mapa final'!$S$37),"")</f>
        <v/>
      </c>
      <c r="AM15" s="42" t="str">
        <f>IF(AND('Mapa final'!$AJ$38="Muy Alta",'Mapa final'!$AL$38="LCatastrófico"),CONCATENATE("R2C",'Mapa final'!$S$38),"")</f>
        <v/>
      </c>
      <c r="AN15" s="43" t="str">
        <f>IF(AND('Mapa final'!$AJ$39="Muy Alta",'Mapa final'!$AL$39="Catastrófico"),CONCATENATE("R2C",'Mapa final'!$S$39),"")</f>
        <v/>
      </c>
      <c r="AO15" s="69"/>
      <c r="AP15" s="499"/>
      <c r="AQ15" s="500"/>
      <c r="AR15" s="500"/>
      <c r="AS15" s="500"/>
      <c r="AT15" s="500"/>
      <c r="AU15" s="501"/>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row>
    <row r="16" spans="1:92" ht="15" customHeight="1" x14ac:dyDescent="0.25">
      <c r="B16" s="69"/>
      <c r="C16" s="385"/>
      <c r="D16" s="385"/>
      <c r="E16" s="386"/>
      <c r="F16" s="480"/>
      <c r="G16" s="481"/>
      <c r="H16" s="481"/>
      <c r="I16" s="481"/>
      <c r="J16" s="508"/>
      <c r="K16" s="38" t="str">
        <f>IF(AND('Mapa final'!$AJ$40="Muy Alta",'Mapa final'!$AL$40="Leve"),CONCATENATE("R2C",'Mapa final'!$S$40),"")</f>
        <v/>
      </c>
      <c r="L16" s="178" t="str">
        <f>IF(AND('Mapa final'!$AJ$41="Muy Alta",'Mapa final'!$AL$41="Leve"),CONCATENATE("R2C",'Mapa final'!$S$41),"")</f>
        <v/>
      </c>
      <c r="M16" s="178" t="str">
        <f>IF(AND('Mapa final'!$AJ$42="Muy Alta",'Mapa final'!$AL$42="Leve"),CONCATENATE("R2C",'Mapa final'!$S$42),"")</f>
        <v/>
      </c>
      <c r="N16" s="178" t="str">
        <f>IF(AND('Mapa final'!$AJ$43="Muy Alta",'Mapa final'!$AL$43="Leve"),CONCATENATE("R2C",'Mapa final'!$S$43),"")</f>
        <v/>
      </c>
      <c r="O16" s="178" t="str">
        <f>IF(AND('Mapa final'!$AJ$44="Muy Alta",'Mapa final'!$AL$44="Leve"),CONCATENATE("R2C",'Mapa final'!$S$44),"")</f>
        <v/>
      </c>
      <c r="P16" s="40" t="str">
        <f>IF(AND('Mapa final'!$AJ$45="Muy Alta",'Mapa final'!$AL$45="Leve"),CONCATENATE("R2C",'Mapa final'!$S$45),"")</f>
        <v/>
      </c>
      <c r="Q16" s="178" t="str">
        <f>IF(AND('Mapa final'!$AJ$40="Muy Alta",'Mapa final'!$AL$40="Menor"),CONCATENATE("R2C",'Mapa final'!$S$40),"")</f>
        <v/>
      </c>
      <c r="R16" s="39" t="str">
        <f>IF(AND('Mapa final'!$AJ$41="Muy Alta",'Mapa final'!$AL$41="Menor"),CONCATENATE("R2C",'Mapa final'!$S$41),"")</f>
        <v/>
      </c>
      <c r="S16" s="39" t="str">
        <f>IF(AND('Mapa final'!$AJ$42="Muy Alta",'Mapa final'!$AL$42="Menor"),CONCATENATE("R2C",'Mapa final'!$S$42),"")</f>
        <v/>
      </c>
      <c r="T16" s="39" t="str">
        <f>IF(AND('Mapa final'!$AJ$43="Muy Alta",'Mapa final'!$AL$43="Menor"),CONCATENATE("R2C",'Mapa final'!$S$43),"")</f>
        <v/>
      </c>
      <c r="U16" s="39" t="str">
        <f>IF(AND('Mapa final'!$AJ$44="Muy Alta",'Mapa final'!$AL$44="Menor"),CONCATENATE("R2C",'Mapa final'!$S$44),"")</f>
        <v/>
      </c>
      <c r="V16" s="40" t="str">
        <f>IF(AND('Mapa final'!$AJ$45="Muy Alta",'Mapa final'!$AL$45="Menor"),CONCATENATE("R2C",'Mapa final'!$S$45),"")</f>
        <v/>
      </c>
      <c r="W16" s="38" t="str">
        <f>IF(AND('Mapa final'!$AJ$40="Muy Alta",'Mapa final'!$AL$40="Moderado"),CONCATENATE("R2C",'Mapa final'!$S$40),"")</f>
        <v/>
      </c>
      <c r="X16" s="39" t="str">
        <f>IF(AND('Mapa final'!$AJ$41="Muy Alta",'Mapa final'!$AL$41="Moderado"),CONCATENATE("R2C",'Mapa final'!$S$41),"")</f>
        <v/>
      </c>
      <c r="Y16" s="39" t="str">
        <f>IF(AND('Mapa final'!$AJ$42="Muy Alta",'Mapa final'!$AL$42="Moderado"),CONCATENATE("R2C",'Mapa final'!$S$42),"")</f>
        <v/>
      </c>
      <c r="Z16" s="39" t="str">
        <f>IF(AND('Mapa final'!$AJ$43="Muy Alta",'Mapa final'!$AL$43="Moderado"),CONCATENATE("R2C",'Mapa final'!$S$43),"")</f>
        <v/>
      </c>
      <c r="AA16" s="39" t="str">
        <f>IF(AND('Mapa final'!$AJ$44="Muy Alta",'Mapa final'!$AL$44="Moderado"),CONCATENATE("R2C",'Mapa final'!$S$44),"")</f>
        <v/>
      </c>
      <c r="AB16" s="40" t="str">
        <f>IF(AND('Mapa final'!$AJ$45="Muy Alta",'Mapa final'!$AL$45="Moderado"),CONCATENATE("R2C",'Mapa final'!$S$45),"")</f>
        <v/>
      </c>
      <c r="AC16" s="38" t="str">
        <f>IF(AND('Mapa final'!$AJ$40="Muy Alta",'Mapa final'!$AL$40="Mayor"),CONCATENATE("R2C",'Mapa final'!$S$40),"")</f>
        <v/>
      </c>
      <c r="AD16" s="39" t="str">
        <f>IF(AND('Mapa final'!$AJ$41="Muy Alta",'Mapa final'!$AL$41="Mayor"),CONCATENATE("R2C",'Mapa final'!$S$41),"")</f>
        <v/>
      </c>
      <c r="AE16" s="39" t="str">
        <f>IF(AND('Mapa final'!$AJ$42="Muy Alta",'Mapa final'!$AL$42="Mayor"),CONCATENATE("R2C",'Mapa final'!$S$42),"")</f>
        <v/>
      </c>
      <c r="AF16" s="39" t="str">
        <f>IF(AND('Mapa final'!$AJ$43="Muy Alta",'Mapa final'!$AL$43="Mayor"),CONCATENATE("R2C",'Mapa final'!$S$43),"")</f>
        <v/>
      </c>
      <c r="AG16" s="39" t="str">
        <f>IF(AND('Mapa final'!$AJ$44="Muy Alta",'Mapa final'!$AL$44="Mayor"),CONCATENATE("R2C",'Mapa final'!$S$44),"")</f>
        <v/>
      </c>
      <c r="AH16" s="40" t="str">
        <f>IF(AND('Mapa final'!$AJ$45="Muy Alta",'Mapa final'!$AL$45="Mayor"),CONCATENATE("R2C",'Mapa final'!$S$45),"")</f>
        <v/>
      </c>
      <c r="AI16" s="41" t="str">
        <f>IF(AND('Mapa final'!$AJ$40="Muy Alta",'Mapa final'!$AL$40="Catastrófico"),CONCATENATE("R2C",'Mapa final'!$S$40),"")</f>
        <v/>
      </c>
      <c r="AJ16" s="42" t="str">
        <f>IF(AND('Mapa final'!$AJ$41="Muy Alta",'Mapa final'!$AL$41="Catastrófico"),CONCATENATE("R2C",'Mapa final'!$S$41),"")</f>
        <v/>
      </c>
      <c r="AK16" s="42" t="str">
        <f>IF(AND('Mapa final'!$AJ$42="Muy Alta",'Mapa final'!$AL$42="Catastrófico"),CONCATENATE("R2C",'Mapa final'!$S$42),"")</f>
        <v/>
      </c>
      <c r="AL16" s="42" t="str">
        <f>IF(AND('Mapa final'!$AJ$43="Muy Alta",'Mapa final'!$AL$43="Catastrófico"),CONCATENATE("R2C",'Mapa final'!$S$43),"")</f>
        <v/>
      </c>
      <c r="AM16" s="42" t="str">
        <f>IF(AND('Mapa final'!$AJ$44="Muy Alta",'Mapa final'!$AL$44="Catastrófico"),CONCATENATE("R2C",'Mapa final'!$S$44),"")</f>
        <v/>
      </c>
      <c r="AN16" s="43" t="str">
        <f>IF(AND('Mapa final'!$AJ$45="Muy Alta",'Mapa final'!$AL$45="Catastrófico"),CONCATENATE("R2C",'Mapa final'!$S$45),"")</f>
        <v/>
      </c>
      <c r="AO16" s="69"/>
      <c r="AP16" s="499"/>
      <c r="AQ16" s="500"/>
      <c r="AR16" s="500"/>
      <c r="AS16" s="500"/>
      <c r="AT16" s="500"/>
      <c r="AU16" s="501"/>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row>
    <row r="17" spans="2:77" ht="15" customHeight="1" x14ac:dyDescent="0.25">
      <c r="B17" s="69"/>
      <c r="C17" s="385"/>
      <c r="D17" s="385"/>
      <c r="E17" s="386"/>
      <c r="F17" s="480"/>
      <c r="G17" s="481"/>
      <c r="H17" s="481"/>
      <c r="I17" s="481"/>
      <c r="J17" s="508"/>
      <c r="K17" s="38" t="str">
        <f>IF(AND('Mapa final'!$AJ$46="Muy Alta",'Mapa final'!$AL$46="Leve"),CONCATENATE("R2C",'Mapa final'!$S$46),"")</f>
        <v/>
      </c>
      <c r="L17" s="178" t="str">
        <f>IF(AND('Mapa final'!$AJ$47="Muy Alta",'Mapa final'!$AL$47="Leve"),CONCATENATE("R2C",'Mapa final'!$S$47),"")</f>
        <v/>
      </c>
      <c r="M17" s="178" t="str">
        <f>IF(AND('Mapa final'!$AJ$48="Muy Alta",'Mapa final'!$AL$48="Leve"),CONCATENATE("R2C",'Mapa final'!$S$48),"")</f>
        <v/>
      </c>
      <c r="N17" s="178" t="str">
        <f>IF(AND('Mapa final'!$AJ$49="Muy Alta",'Mapa final'!$AL$49="Leve"),CONCATENATE("R2C",'Mapa final'!$S$49),"")</f>
        <v/>
      </c>
      <c r="O17" s="178" t="str">
        <f>IF(AND('Mapa final'!$AJ$50="Muy Alta",'Mapa final'!$AL$50="Leve"),CONCATENATE("R2C",'Mapa final'!$S$50),"")</f>
        <v/>
      </c>
      <c r="P17" s="40" t="str">
        <f>IF(AND('Mapa final'!$AJ$61="Muy Alta",'Mapa final'!$AL$51="Leve"),CONCATENATE("R2C",'Mapa final'!$S$51),"")</f>
        <v/>
      </c>
      <c r="Q17" s="178" t="str">
        <f>IF(AND('Mapa final'!$AJ$46="Muy Alta",'Mapa final'!$AL$46="Menor"),CONCATENATE("R2C",'Mapa final'!$S$46),"")</f>
        <v/>
      </c>
      <c r="R17" s="39" t="str">
        <f>IF(AND('Mapa final'!$AJ$47="Muy Alta",'Mapa final'!$AL$47="Menor"),CONCATENATE("R2C",'Mapa final'!$S$47),"")</f>
        <v/>
      </c>
      <c r="S17" s="39" t="str">
        <f>IF(AND('Mapa final'!$AJ$48="Muy Alta",'Mapa final'!$AL$48="Menor"),CONCATENATE("R2C",'Mapa final'!$S$48),"")</f>
        <v/>
      </c>
      <c r="T17" s="39" t="str">
        <f>IF(AND('Mapa final'!$AJ$49="Muy Alta",'Mapa final'!$AL$49="Menor"),CONCATENATE("R2C",'Mapa final'!$S$49),"")</f>
        <v/>
      </c>
      <c r="U17" s="39" t="str">
        <f>IF(AND('Mapa final'!$AJ$50="Muy Alta",'Mapa final'!$AL$50="Menor"),CONCATENATE("R2C",'Mapa final'!$S$50),"")</f>
        <v/>
      </c>
      <c r="V17" s="40" t="str">
        <f>IF(AND('Mapa final'!$AJ$61="Muy Alta",'Mapa final'!$AL$51="Menor"),CONCATENATE("R2C",'Mapa final'!$S$51),"")</f>
        <v/>
      </c>
      <c r="W17" s="38" t="str">
        <f>IF(AND('Mapa final'!$AJ$46="Muy Alta",'Mapa final'!$AL$46="Moderado"),CONCATENATE("R2C",'Mapa final'!$S$46),"")</f>
        <v/>
      </c>
      <c r="X17" s="39" t="str">
        <f>IF(AND('Mapa final'!$AJ$47="Muy Alta",'Mapa final'!$AL$47="Moderado"),CONCATENATE("R2C",'Mapa final'!$S$47),"")</f>
        <v/>
      </c>
      <c r="Y17" s="39" t="str">
        <f>IF(AND('Mapa final'!$AJ$48="Muy Alta",'Mapa final'!$AL$48="Moderado"),CONCATENATE("R2C",'Mapa final'!$S$48),"")</f>
        <v/>
      </c>
      <c r="Z17" s="39" t="str">
        <f>IF(AND('Mapa final'!$AJ$49="Muy Alta",'Mapa final'!$AL$49="Moderado"),CONCATENATE("R2C",'Mapa final'!$S$49),"")</f>
        <v/>
      </c>
      <c r="AA17" s="39" t="str">
        <f>IF(AND('Mapa final'!$AJ$50="Muy Alta",'Mapa final'!$AL$50="Moderado"),CONCATENATE("R2C",'Mapa final'!$S$50),"")</f>
        <v/>
      </c>
      <c r="AB17" s="40" t="str">
        <f>IF(AND('Mapa final'!$AJ$61="Muy Alta",'Mapa final'!$AL$51="Moderado"),CONCATENATE("R2C",'Mapa final'!$S$51),"")</f>
        <v/>
      </c>
      <c r="AC17" s="38" t="str">
        <f>IF(AND('Mapa final'!$AJ$46="Muy Alta",'Mapa final'!$AL$46="Mayor"),CONCATENATE("R2C",'Mapa final'!$S$46),"")</f>
        <v/>
      </c>
      <c r="AD17" s="39" t="str">
        <f>IF(AND('Mapa final'!$AJ$47="Muy Alta",'Mapa final'!$AL$47="Mayor"),CONCATENATE("R2C",'Mapa final'!$S$47),"")</f>
        <v/>
      </c>
      <c r="AE17" s="39" t="str">
        <f>IF(AND('Mapa final'!$AJ$48="Muy Alta",'Mapa final'!$AL$48="Mayor"),CONCATENATE("R2C",'Mapa final'!$S$48),"")</f>
        <v/>
      </c>
      <c r="AF17" s="39" t="str">
        <f>IF(AND('Mapa final'!$AJ$49="Muy Alta",'Mapa final'!$AL$49="Mayor"),CONCATENATE("R2C",'Mapa final'!$S$49),"")</f>
        <v/>
      </c>
      <c r="AG17" s="39" t="str">
        <f>IF(AND('Mapa final'!$AJ$50="Muy Alta",'Mapa final'!$AL$50="Mayor"),CONCATENATE("R2C",'Mapa final'!$S$50),"")</f>
        <v/>
      </c>
      <c r="AH17" s="40" t="str">
        <f>IF(AND('Mapa final'!$AJ$61="Muy Alta",'Mapa final'!$AL$51="Mayor"),CONCATENATE("R2C",'Mapa final'!$S$51),"")</f>
        <v/>
      </c>
      <c r="AI17" s="41" t="str">
        <f>IF(AND('Mapa final'!$AJ$46="Muy Alta",'Mapa final'!$AL$46="Catastrófico"),CONCATENATE("R2C",'Mapa final'!$S$46),"")</f>
        <v/>
      </c>
      <c r="AJ17" s="42" t="str">
        <f>IF(AND('Mapa final'!$AJ$47="Muy Alta",'Mapa final'!$AL$47="Catastrófico"),CONCATENATE("R2C",'Mapa final'!$S$47),"")</f>
        <v/>
      </c>
      <c r="AK17" s="42" t="str">
        <f>IF(AND('Mapa final'!$AJ$48="Muy Alta",'Mapa final'!$AL$48="Catastrófico"),CONCATENATE("R2C",'Mapa final'!$S$48),"")</f>
        <v/>
      </c>
      <c r="AL17" s="42" t="str">
        <f>IF(AND('Mapa final'!$AJ$49="Muy Alta",'Mapa final'!$AL$49="Catastrófico"),CONCATENATE("R2C",'Mapa final'!$S$49),"")</f>
        <v/>
      </c>
      <c r="AM17" s="42" t="str">
        <f>IF(AND('Mapa final'!$AJ$50="Muy Alta",'Mapa final'!$AL$50="Catastrófico"),CONCATENATE("R2C",'Mapa final'!$S$50),"")</f>
        <v/>
      </c>
      <c r="AN17" s="43" t="str">
        <f>IF(AND('Mapa final'!$AJ$61="Muy Alta",'Mapa final'!$AL$51="Catastrófico"),CONCATENATE("R2C",'Mapa final'!$S$51),"")</f>
        <v/>
      </c>
      <c r="AO17" s="69"/>
      <c r="AP17" s="499"/>
      <c r="AQ17" s="500"/>
      <c r="AR17" s="500"/>
      <c r="AS17" s="500"/>
      <c r="AT17" s="500"/>
      <c r="AU17" s="501"/>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row>
    <row r="18" spans="2:77" ht="15" customHeight="1" x14ac:dyDescent="0.25">
      <c r="B18" s="69"/>
      <c r="C18" s="385"/>
      <c r="D18" s="385"/>
      <c r="E18" s="386"/>
      <c r="F18" s="480"/>
      <c r="G18" s="481"/>
      <c r="H18" s="481"/>
      <c r="I18" s="481"/>
      <c r="J18" s="508"/>
      <c r="K18" s="38" t="str">
        <f>IF(AND('Mapa final'!$AJ$52="Muy Alta",'Mapa final'!$AL$52="Leve"),CONCATENATE("R2C",'Mapa final'!$S$52),"")</f>
        <v/>
      </c>
      <c r="L18" s="178" t="str">
        <f>IF(AND('Mapa final'!$AJ$53="Muy Alta",'Mapa final'!$AL$53="Leve"),CONCATENATE("R2C",'Mapa final'!$S$53),"")</f>
        <v/>
      </c>
      <c r="M18" s="178" t="str">
        <f>IF(AND('Mapa final'!$AJ$54="Muy Alta",'Mapa final'!$AL$54="Leve"),CONCATENATE("R2C",'Mapa final'!$S$54),"")</f>
        <v/>
      </c>
      <c r="N18" s="178" t="str">
        <f>IF(AND('Mapa final'!$AJ$55="Muy Alta",'Mapa final'!$AL$55="Leve"),CONCATENATE("R2C",'Mapa final'!$S$55),"")</f>
        <v/>
      </c>
      <c r="O18" s="178" t="str">
        <f>IF(AND('Mapa final'!$AJ$56="Muy Alta",'Mapa final'!$AL$56="Leve"),CONCATENATE("R2C",'Mapa final'!$S$56),"")</f>
        <v/>
      </c>
      <c r="P18" s="40" t="str">
        <f>IF(AND('Mapa final'!$AJ$57="Muy Alta",'Mapa final'!$AL$57="Leve"),CONCATENATE("R2C",'Mapa final'!$S$57),"")</f>
        <v/>
      </c>
      <c r="Q18" s="178" t="str">
        <f>IF(AND('Mapa final'!$AJ$52="Muy Alta",'Mapa final'!$AL$52="Menor"),CONCATENATE("R2C",'Mapa final'!$S$52),"")</f>
        <v/>
      </c>
      <c r="R18" s="39" t="str">
        <f>IF(AND('Mapa final'!$AJ$53="Muy Alta",'Mapa final'!$AL$53="Menor"),CONCATENATE("R2C",'Mapa final'!$S$53),"")</f>
        <v/>
      </c>
      <c r="S18" s="39" t="str">
        <f>IF(AND('Mapa final'!$AJ$54="Muy Alta",'Mapa final'!$AL$54="Menor"),CONCATENATE("R2C",'Mapa final'!$S$54),"")</f>
        <v/>
      </c>
      <c r="T18" s="39" t="str">
        <f>IF(AND('Mapa final'!$AJ$55="Muy Alta",'Mapa final'!$AL$55="Menor"),CONCATENATE("R2C",'Mapa final'!$S$55),"")</f>
        <v/>
      </c>
      <c r="U18" s="39" t="str">
        <f>IF(AND('Mapa final'!$AJ$56="Muy Alta",'Mapa final'!$AL$56="Menor"),CONCATENATE("R2C",'Mapa final'!$S$56),"")</f>
        <v/>
      </c>
      <c r="V18" s="40" t="str">
        <f>IF(AND('Mapa final'!$AJ$57="Muy Alta",'Mapa final'!$AL$57="Menor"),CONCATENATE("R2C",'Mapa final'!$S$57),"")</f>
        <v/>
      </c>
      <c r="W18" s="38" t="str">
        <f>IF(AND('Mapa final'!$AJ$52="Muy Alta",'Mapa final'!$AL$52="Moderado"),CONCATENATE("R2C",'Mapa final'!$S$52),"")</f>
        <v/>
      </c>
      <c r="X18" s="39" t="str">
        <f>IF(AND('Mapa final'!$AJ$53="Muy Alta",'Mapa final'!$AL$53="Moderado"),CONCATENATE("R2C",'Mapa final'!$S$53),"")</f>
        <v/>
      </c>
      <c r="Y18" s="39" t="str">
        <f>IF(AND('Mapa final'!$AJ$54="Muy Alta",'Mapa final'!$AL$54="Moderado"),CONCATENATE("R2C",'Mapa final'!$S$54),"")</f>
        <v/>
      </c>
      <c r="Z18" s="39" t="str">
        <f>IF(AND('Mapa final'!$AJ$55="Muy Alta",'Mapa final'!$AL$55="Moderado"),CONCATENATE("R2C",'Mapa final'!$S$55),"")</f>
        <v/>
      </c>
      <c r="AA18" s="39" t="str">
        <f>IF(AND('Mapa final'!$AJ$56="Muy Alta",'Mapa final'!$AL$56="Moderado"),CONCATENATE("R2C",'Mapa final'!$S$56),"")</f>
        <v/>
      </c>
      <c r="AB18" s="40" t="str">
        <f>IF(AND('Mapa final'!$AJ$57="Muy Alta",'Mapa final'!$AL$57="Moderado"),CONCATENATE("R2C",'Mapa final'!$S$57),"")</f>
        <v/>
      </c>
      <c r="AC18" s="38" t="str">
        <f>IF(AND('Mapa final'!$AJ$52="Muy Alta",'Mapa final'!$AL$52="Mayor"),CONCATENATE("R2C",'Mapa final'!$S$52),"")</f>
        <v/>
      </c>
      <c r="AD18" s="39" t="str">
        <f>IF(AND('Mapa final'!$AJ$53="Muy Alta",'Mapa final'!$AL$53="Mayor"),CONCATENATE("R2C",'Mapa final'!$S$53),"")</f>
        <v/>
      </c>
      <c r="AE18" s="39" t="str">
        <f>IF(AND('Mapa final'!$AJ$54="Muy Alta",'Mapa final'!$AL$54="Mayor"),CONCATENATE("R2C",'Mapa final'!$S$54),"")</f>
        <v/>
      </c>
      <c r="AF18" s="39" t="str">
        <f>IF(AND('Mapa final'!$AJ$55="Muy Alta",'Mapa final'!$AL$55="Mayor"),CONCATENATE("R2C",'Mapa final'!$S$55),"")</f>
        <v/>
      </c>
      <c r="AG18" s="39" t="str">
        <f>IF(AND('Mapa final'!$AJ$56="Muy Alta",'Mapa final'!$AL$56="Mayor"),CONCATENATE("R2C",'Mapa final'!$S$56),"")</f>
        <v/>
      </c>
      <c r="AH18" s="40" t="str">
        <f>IF(AND('Mapa final'!$AJ$57="Muy Alta",'Mapa final'!$AL$57="Mayor"),CONCATENATE("R2C",'Mapa final'!$S$57),"")</f>
        <v/>
      </c>
      <c r="AI18" s="41" t="str">
        <f>IF(AND('Mapa final'!$AJ$52="Muy Alta",'Mapa final'!$AL$52="Catastrófico"),CONCATENATE("R2C",'Mapa final'!$S$52),"")</f>
        <v/>
      </c>
      <c r="AJ18" s="42" t="str">
        <f>IF(AND('Mapa final'!$AJ$53="Muy Alta",'Mapa final'!$AL$53="Catastrófico"),CONCATENATE("R2C",'Mapa final'!$S$53),"")</f>
        <v/>
      </c>
      <c r="AK18" s="42" t="str">
        <f>IF(AND('Mapa final'!$AJ$54="Muy Alta",'Mapa final'!$AL$54="Catastrófico"),CONCATENATE("R2C",'Mapa final'!$S$54),"")</f>
        <v/>
      </c>
      <c r="AL18" s="42" t="str">
        <f>IF(AND('Mapa final'!$AJ$55="Muy Alta",'Mapa final'!$AL$55="Catastrófico"),CONCATENATE("R2C",'Mapa final'!$S$55),"")</f>
        <v/>
      </c>
      <c r="AM18" s="42" t="str">
        <f>IF(AND('Mapa final'!$AJ$56="Muy Alta",'Mapa final'!$AL$56="Catastrófico"),CONCATENATE("R2C",'Mapa final'!$S$56),"")</f>
        <v/>
      </c>
      <c r="AN18" s="43" t="str">
        <f>IF(AND('Mapa final'!$AJ$57="Muy Alta",'Mapa final'!$AL$57="Catastrófico"),CONCATENATE("R2C",'Mapa final'!$S$57),"")</f>
        <v/>
      </c>
      <c r="AO18" s="69"/>
      <c r="AP18" s="499"/>
      <c r="AQ18" s="500"/>
      <c r="AR18" s="500"/>
      <c r="AS18" s="500"/>
      <c r="AT18" s="500"/>
      <c r="AU18" s="501"/>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row>
    <row r="19" spans="2:77" ht="15" customHeight="1" x14ac:dyDescent="0.25">
      <c r="B19" s="69"/>
      <c r="C19" s="385"/>
      <c r="D19" s="385"/>
      <c r="E19" s="386"/>
      <c r="F19" s="480"/>
      <c r="G19" s="481"/>
      <c r="H19" s="481"/>
      <c r="I19" s="481"/>
      <c r="J19" s="508"/>
      <c r="K19" s="38" t="str">
        <f>IF(AND('Mapa final'!$AJ$58="Muy Alta",'Mapa final'!$AL$58="Leve"),CONCATENATE("R2C",'Mapa final'!$S$58),"")</f>
        <v/>
      </c>
      <c r="L19" s="178" t="str">
        <f>IF(AND('Mapa final'!$AJ$59="Muy Alta",'Mapa final'!$AL$59="Leve"),CONCATENATE("R2C",'Mapa final'!$S$59),"")</f>
        <v/>
      </c>
      <c r="M19" s="178" t="str">
        <f>IF(AND('Mapa final'!$AJ$60="Muy Alta",'Mapa final'!$AL$60="Leve"),CONCATENATE("R2C",'Mapa final'!$S$60),"")</f>
        <v/>
      </c>
      <c r="N19" s="178" t="str">
        <f>IF(AND('Mapa final'!$AJ$61="Muy Alta",'Mapa final'!$AL$61="Leve"),CONCATENATE("R2C",'Mapa final'!$S$61),"")</f>
        <v/>
      </c>
      <c r="O19" s="178" t="str">
        <f>IF(AND('Mapa final'!$AJ$62="Muy Alta",'Mapa final'!$AL$62="Leve"),CONCATENATE("R2C",'Mapa final'!$S$62),"")</f>
        <v/>
      </c>
      <c r="P19" s="40" t="str">
        <f>IF(AND('Mapa final'!$AJ$63="Muy Alta",'Mapa final'!$AL$63="Leve"),CONCATENATE("R2C",'Mapa final'!$S$63),"")</f>
        <v/>
      </c>
      <c r="Q19" s="178" t="str">
        <f>IF(AND('Mapa final'!$AJ$58="Muy Alta",'Mapa final'!$AL$58="Menor"),CONCATENATE("R2C",'Mapa final'!$S$58),"")</f>
        <v/>
      </c>
      <c r="R19" s="39" t="str">
        <f>IF(AND('Mapa final'!$AJ$59="Muy Alta",'Mapa final'!$AL$59="Menor"),CONCATENATE("R2C",'Mapa final'!$S$59),"")</f>
        <v/>
      </c>
      <c r="S19" s="39" t="str">
        <f>IF(AND('Mapa final'!$AJ$60="Muy Alta",'Mapa final'!$AL$60="Menor"),CONCATENATE("R2C",'Mapa final'!$S$60),"")</f>
        <v/>
      </c>
      <c r="T19" s="39" t="str">
        <f>IF(AND('Mapa final'!$AJ$61="Muy Alta",'Mapa final'!$AL$61="Menor"),CONCATENATE("R2C",'Mapa final'!$S$61),"")</f>
        <v/>
      </c>
      <c r="U19" s="39" t="str">
        <f>IF(AND('Mapa final'!$AJ$62="Muy Alta",'Mapa final'!$AL$62="Menor"),CONCATENATE("R2C",'Mapa final'!$S$62),"")</f>
        <v/>
      </c>
      <c r="V19" s="40" t="str">
        <f>IF(AND('Mapa final'!$AJ$63="Muy Alta",'Mapa final'!$AL$63="Menor"),CONCATENATE("R2C",'Mapa final'!$S$63),"")</f>
        <v/>
      </c>
      <c r="W19" s="38" t="str">
        <f>IF(AND('Mapa final'!$AJ$58="Muy Alta",'Mapa final'!$AL$58="Moderado"),CONCATENATE("R2C",'Mapa final'!$S$58),"")</f>
        <v/>
      </c>
      <c r="X19" s="39" t="str">
        <f>IF(AND('Mapa final'!$AJ$59="Muy Alta",'Mapa final'!$AL$59="Moderado"),CONCATENATE("R2C",'Mapa final'!$S$59),"")</f>
        <v/>
      </c>
      <c r="Y19" s="39" t="str">
        <f>IF(AND('Mapa final'!$AJ$60="Muy Alta",'Mapa final'!$AL$60="Moderado"),CONCATENATE("R2C",'Mapa final'!$S$60),"")</f>
        <v/>
      </c>
      <c r="Z19" s="39" t="str">
        <f>IF(AND('Mapa final'!$AJ$61="Muy Alta",'Mapa final'!$AL$61="Moderado"),CONCATENATE("R2C",'Mapa final'!$S$61),"")</f>
        <v/>
      </c>
      <c r="AA19" s="39" t="str">
        <f>IF(AND('Mapa final'!$AJ$62="Muy Alta",'Mapa final'!$AL$62="Moderado"),CONCATENATE("R2C",'Mapa final'!$S$62),"")</f>
        <v/>
      </c>
      <c r="AB19" s="40" t="str">
        <f>IF(AND('Mapa final'!$AJ$63="Muy Alta",'Mapa final'!$AL$63="Moderado"),CONCATENATE("R2C",'Mapa final'!$S$63),"")</f>
        <v/>
      </c>
      <c r="AC19" s="38" t="str">
        <f>IF(AND('Mapa final'!$AJ$58="Muy Alta",'Mapa final'!$AL$58="Mayor"),CONCATENATE("R2C",'Mapa final'!$S$58),"")</f>
        <v/>
      </c>
      <c r="AD19" s="39" t="str">
        <f>IF(AND('Mapa final'!$AJ$59="Muy Alta",'Mapa final'!$AL$59="Mayor"),CONCATENATE("R2C",'Mapa final'!$S$59),"")</f>
        <v/>
      </c>
      <c r="AE19" s="39" t="str">
        <f>IF(AND('Mapa final'!$AJ$60="Muy Alta",'Mapa final'!$AL$60="Mayor"),CONCATENATE("R2C",'Mapa final'!$S$60),"")</f>
        <v/>
      </c>
      <c r="AF19" s="39" t="str">
        <f>IF(AND('Mapa final'!$AJ$61="Muy Alta",'Mapa final'!$AL$61="Mayor"),CONCATENATE("R2C",'Mapa final'!$S$61),"")</f>
        <v/>
      </c>
      <c r="AG19" s="39" t="str">
        <f>IF(AND('Mapa final'!$AJ$62="Muy Alta",'Mapa final'!$AL$62="Mayor"),CONCATENATE("R2C",'Mapa final'!$S$62),"")</f>
        <v/>
      </c>
      <c r="AH19" s="40" t="str">
        <f>IF(AND('Mapa final'!$AJ$63="Muy Alta",'Mapa final'!$AL$63="Mayor"),CONCATENATE("R2C",'Mapa final'!$S$63),"")</f>
        <v/>
      </c>
      <c r="AI19" s="41" t="str">
        <f>IF(AND('Mapa final'!$AJ$58="Muy Alta",'Mapa final'!$AL$58="Catastrófico"),CONCATENATE("R2C",'Mapa final'!$S$58),"")</f>
        <v/>
      </c>
      <c r="AJ19" s="42" t="str">
        <f>IF(AND('Mapa final'!$AJ$59="Muy Alta",'Mapa final'!$AL$59="Catastrófico"),CONCATENATE("R2C",'Mapa final'!$S$59),"")</f>
        <v/>
      </c>
      <c r="AK19" s="42" t="str">
        <f>IF(AND('Mapa final'!$AJ$60="Muy Alta",'Mapa final'!$AL$60="Catastrófico"),CONCATENATE("R2C",'Mapa final'!$S$60),"")</f>
        <v/>
      </c>
      <c r="AL19" s="42" t="str">
        <f>IF(AND('Mapa final'!$AJ$61="Muy Alta",'Mapa final'!$AL$61="Catastrófico"),CONCATENATE("R2C",'Mapa final'!$S$61),"")</f>
        <v/>
      </c>
      <c r="AM19" s="42" t="str">
        <f>IF(AND('Mapa final'!$AJ$62="Muy Alta",'Mapa final'!$AL$62="Catastrófico"),CONCATENATE("R2C",'Mapa final'!$S$62),"")</f>
        <v/>
      </c>
      <c r="AN19" s="43" t="str">
        <f>IF(AND('Mapa final'!$AJ$63="Muy Alta",'Mapa final'!$AL$63="Catastrófico"),CONCATENATE("R2C",'Mapa final'!$S$63),"")</f>
        <v/>
      </c>
      <c r="AO19" s="69"/>
      <c r="AP19" s="499"/>
      <c r="AQ19" s="500"/>
      <c r="AR19" s="500"/>
      <c r="AS19" s="500"/>
      <c r="AT19" s="500"/>
      <c r="AU19" s="501"/>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row>
    <row r="20" spans="2:77" ht="15" customHeight="1" x14ac:dyDescent="0.25">
      <c r="B20" s="69"/>
      <c r="C20" s="385"/>
      <c r="D20" s="385"/>
      <c r="E20" s="386"/>
      <c r="F20" s="480"/>
      <c r="G20" s="481"/>
      <c r="H20" s="481"/>
      <c r="I20" s="481"/>
      <c r="J20" s="508"/>
      <c r="K20" s="38" t="str">
        <f>IF(AND('Mapa final'!$AJ$64="Muy Alta",'Mapa final'!$AL$64="Leve"),CONCATENATE("R2C",'Mapa final'!$S$64),"")</f>
        <v/>
      </c>
      <c r="L20" s="178" t="str">
        <f>IF(AND('Mapa final'!$AJ$65="Muy Alta",'Mapa final'!$AL$65="Leve"),CONCATENATE("R2C",'Mapa final'!$S$65),"")</f>
        <v/>
      </c>
      <c r="M20" s="178" t="str">
        <f>IF(AND('Mapa final'!$AJ$66="Muy Alta",'Mapa final'!$AL$66="Leve"),CONCATENATE("R2C",'Mapa final'!$S$66),"")</f>
        <v/>
      </c>
      <c r="N20" s="178" t="str">
        <f>IF(AND('Mapa final'!$AJ$67="Muy Alta",'Mapa final'!$AL$67="Leve"),CONCATENATE("R2C",'Mapa final'!$S$67),"")</f>
        <v/>
      </c>
      <c r="O20" s="178" t="str">
        <f>IF(AND('Mapa final'!$AJ$68="Muy Alta",'Mapa final'!$AL$68="Leve"),CONCATENATE("R2C",'Mapa final'!$S$68),"")</f>
        <v/>
      </c>
      <c r="P20" s="40" t="str">
        <f>IF(AND('Mapa final'!$AJ$69="Muy Alta",'Mapa final'!$AL$69="Leve"),CONCATENATE("R2C",'Mapa final'!$S$69),"")</f>
        <v/>
      </c>
      <c r="Q20" s="178" t="str">
        <f>IF(AND('Mapa final'!$AJ$64="Muy Alta",'Mapa final'!$AL$64="Menor"),CONCATENATE("R2C",'Mapa final'!$S$64),"")</f>
        <v/>
      </c>
      <c r="R20" s="39" t="str">
        <f>IF(AND('Mapa final'!$AJ$65="Muy Alta",'Mapa final'!$AL$65="Menor"),CONCATENATE("R2C",'Mapa final'!$S$65),"")</f>
        <v/>
      </c>
      <c r="S20" s="39" t="str">
        <f>IF(AND('Mapa final'!$AJ$66="Muy Alta",'Mapa final'!$AL$66="Menor"),CONCATENATE("R2C",'Mapa final'!$S$66),"")</f>
        <v/>
      </c>
      <c r="T20" s="39" t="str">
        <f>IF(AND('Mapa final'!$AJ$67="Muy Alta",'Mapa final'!$AL$67="Menor"),CONCATENATE("R2C",'Mapa final'!$S$67),"")</f>
        <v/>
      </c>
      <c r="U20" s="39" t="str">
        <f>IF(AND('Mapa final'!$AJ$68="Muy Alta",'Mapa final'!$AL$68="Menor"),CONCATENATE("R2C",'Mapa final'!$S$68),"")</f>
        <v/>
      </c>
      <c r="V20" s="40" t="str">
        <f>IF(AND('Mapa final'!$AJ$69="Muy Alta",'Mapa final'!$AL$69="Menor"),CONCATENATE("R2C",'Mapa final'!$S$69),"")</f>
        <v/>
      </c>
      <c r="W20" s="38" t="str">
        <f>IF(AND('Mapa final'!$AJ$64="Muy Alta",'Mapa final'!$AL$64="Moderado"),CONCATENATE("R2C",'Mapa final'!$S$64),"")</f>
        <v/>
      </c>
      <c r="X20" s="39" t="str">
        <f>IF(AND('Mapa final'!$AJ$65="Muy Alta",'Mapa final'!$AL$65="Moderado"),CONCATENATE("R2C",'Mapa final'!$S$65),"")</f>
        <v/>
      </c>
      <c r="Y20" s="39" t="str">
        <f>IF(AND('Mapa final'!$AJ$66="Muy Alta",'Mapa final'!$AL$66="Moderado"),CONCATENATE("R2C",'Mapa final'!$S$66),"")</f>
        <v/>
      </c>
      <c r="Z20" s="39" t="str">
        <f>IF(AND('Mapa final'!$AJ$67="Muy Alta",'Mapa final'!$AL$67="Moderado"),CONCATENATE("R2C",'Mapa final'!$S$67),"")</f>
        <v/>
      </c>
      <c r="AA20" s="39" t="str">
        <f>IF(AND('Mapa final'!$AJ$68="Muy Alta",'Mapa final'!$AL$68="Moderado"),CONCATENATE("R2C",'Mapa final'!$S$68),"")</f>
        <v/>
      </c>
      <c r="AB20" s="40" t="str">
        <f>IF(AND('Mapa final'!$AJ$69="Muy Alta",'Mapa final'!$AL$69="Moderado"),CONCATENATE("R2C",'Mapa final'!$S$69),"")</f>
        <v/>
      </c>
      <c r="AC20" s="38" t="str">
        <f>IF(AND('Mapa final'!$AJ$64="Muy Alta",'Mapa final'!$AL$64="Mayor"),CONCATENATE("R2C",'Mapa final'!$S$64),"")</f>
        <v/>
      </c>
      <c r="AD20" s="39" t="str">
        <f>IF(AND('Mapa final'!$AJ$65="Muy Alta",'Mapa final'!$AL$65="Mayor"),CONCATENATE("R2C",'Mapa final'!$S$65),"")</f>
        <v/>
      </c>
      <c r="AE20" s="39" t="str">
        <f>IF(AND('Mapa final'!$AJ$66="Muy Alta",'Mapa final'!$AL$66="Mayor"),CONCATENATE("R2C",'Mapa final'!$S$66),"")</f>
        <v/>
      </c>
      <c r="AF20" s="39" t="str">
        <f>IF(AND('Mapa final'!$AJ$67="Muy Alta",'Mapa final'!$AL$67="Mayor"),CONCATENATE("R2C",'Mapa final'!$S$67),"")</f>
        <v/>
      </c>
      <c r="AG20" s="39" t="str">
        <f>IF(AND('Mapa final'!$AJ$68="Muy Alta",'Mapa final'!$AL$68="Mayor"),CONCATENATE("R2C",'Mapa final'!$S$68),"")</f>
        <v/>
      </c>
      <c r="AH20" s="40" t="str">
        <f>IF(AND('Mapa final'!$AJ$69="Muy Alta",'Mapa final'!$AL$69="Mayor"),CONCATENATE("R2C",'Mapa final'!$S$69),"")</f>
        <v/>
      </c>
      <c r="AI20" s="41" t="str">
        <f>IF(AND('Mapa final'!$AJ$64="Muy Alta",'Mapa final'!$AL$64="Catastrófico"),CONCATENATE("R2C",'Mapa final'!$S$64),"")</f>
        <v/>
      </c>
      <c r="AJ20" s="42" t="str">
        <f>IF(AND('Mapa final'!$AJ$65="Muy Alta",'Mapa final'!$AL$65="Catastrófico"),CONCATENATE("R2C",'Mapa final'!$S$65),"")</f>
        <v/>
      </c>
      <c r="AK20" s="42" t="str">
        <f>IF(AND('Mapa final'!$AJ$66="Muy Alta",'Mapa final'!$AL$66="Catastrófico"),CONCATENATE("R2C",'Mapa final'!$S$66),"")</f>
        <v/>
      </c>
      <c r="AL20" s="42" t="str">
        <f>IF(AND('Mapa final'!$AJ$67="Muy Alta",'Mapa final'!$AL$67="Catastrófico"),CONCATENATE("R2C",'Mapa final'!$S$67),"")</f>
        <v/>
      </c>
      <c r="AM20" s="42" t="str">
        <f>IF(AND('Mapa final'!$AJ$68="Muy Alta",'Mapa final'!$AL$68="Catastrófico"),CONCATENATE("R2C",'Mapa final'!$S$68),"")</f>
        <v/>
      </c>
      <c r="AN20" s="43" t="str">
        <f>IF(AND('Mapa final'!$AJ$69="Muy Alta",'Mapa final'!$AL$69="Catastrófico"),CONCATENATE("R2C",'Mapa final'!$S$69),"")</f>
        <v/>
      </c>
      <c r="AO20" s="69"/>
      <c r="AP20" s="499"/>
      <c r="AQ20" s="500"/>
      <c r="AR20" s="500"/>
      <c r="AS20" s="500"/>
      <c r="AT20" s="500"/>
      <c r="AU20" s="501"/>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row>
    <row r="21" spans="2:77" ht="15.75" customHeight="1" thickBot="1" x14ac:dyDescent="0.3">
      <c r="B21" s="69"/>
      <c r="C21" s="385"/>
      <c r="D21" s="385"/>
      <c r="E21" s="386"/>
      <c r="F21" s="483"/>
      <c r="G21" s="484"/>
      <c r="H21" s="484"/>
      <c r="I21" s="484"/>
      <c r="J21" s="484"/>
      <c r="K21" s="44" t="str">
        <f>IF(AND('Mapa final'!$AJ$70="Muy Alta",'Mapa final'!$AL$70="Leve"),CONCATENATE("R2C",'Mapa final'!$S$70),"")</f>
        <v/>
      </c>
      <c r="L21" s="45" t="str">
        <f>IF(AND('Mapa final'!$AJ$71="Muy Alta",'Mapa final'!$AL$71="Leve"),CONCATENATE("R2C",'Mapa final'!$S$71),"")</f>
        <v/>
      </c>
      <c r="M21" s="45" t="str">
        <f>IF(AND('Mapa final'!$AJ$72="Muy Alta",'Mapa final'!$AL$72="Leve"),CONCATENATE("R2C",'Mapa final'!$S$72),"")</f>
        <v/>
      </c>
      <c r="N21" s="45" t="str">
        <f>IF(AND('Mapa final'!$AJ$73="Muy Alta",'Mapa final'!$AL$73="Leve"),CONCATENATE("R2C",'Mapa final'!$S$73),"")</f>
        <v/>
      </c>
      <c r="O21" s="45" t="str">
        <f>IF(AND('Mapa final'!$AJ$75="Muy Alta",'Mapa final'!$AL$75="Leve"),CONCATENATE("R2C",'Mapa final'!$S$75),"")</f>
        <v/>
      </c>
      <c r="P21" s="46" t="str">
        <f>IF(AND('Mapa final'!$AJ$76="Muy Alta",'Mapa final'!$AL$76="Leve"),CONCATENATE("R2C",'Mapa final'!$S$76),"")</f>
        <v/>
      </c>
      <c r="Q21" s="178" t="str">
        <f>IF(AND('Mapa final'!$AJ$70="Muy Alta",'Mapa final'!$AL$70="Menor"),CONCATENATE("R2C",'Mapa final'!$S$70),"")</f>
        <v/>
      </c>
      <c r="R21" s="39" t="str">
        <f>IF(AND('Mapa final'!$AJ$71="Muy Alta",'Mapa final'!$AL$71="Menor"),CONCATENATE("R2C",'Mapa final'!$S$71),"")</f>
        <v/>
      </c>
      <c r="S21" s="39" t="str">
        <f>IF(AND('Mapa final'!$AJ$72="Muy Alta",'Mapa final'!$AL$72="Menor"),CONCATENATE("R2C",'Mapa final'!$S$72),"")</f>
        <v/>
      </c>
      <c r="T21" s="39" t="str">
        <f>IF(AND('Mapa final'!$AJ$73="Muy Alta",'Mapa final'!$AL$73="Menor"),CONCATENATE("R2C",'Mapa final'!$S$73),"")</f>
        <v/>
      </c>
      <c r="U21" s="39" t="str">
        <f>IF(AND('Mapa final'!$AJ$75="Muy Alta",'Mapa final'!$AL$75="Menor"),CONCATENATE("R2C",'Mapa final'!$S$75),"")</f>
        <v/>
      </c>
      <c r="V21" s="40" t="str">
        <f>IF(AND('Mapa final'!$AJ$76="Muy Alta",'Mapa final'!$AL$76="Menor"),CONCATENATE("R2C",'Mapa final'!$S$76),"")</f>
        <v/>
      </c>
      <c r="W21" s="44" t="str">
        <f>IF(AND('Mapa final'!$AJ$70="Muy Alta",'Mapa final'!$AL$70="Moderado"),CONCATENATE("R2C",'Mapa final'!$S$70),"")</f>
        <v/>
      </c>
      <c r="X21" s="45" t="str">
        <f>IF(AND('Mapa final'!$AJ$71="Muy Alta",'Mapa final'!$AL$71="Moderado"),CONCATENATE("R2C",'Mapa final'!$S$71),"")</f>
        <v/>
      </c>
      <c r="Y21" s="45" t="str">
        <f>IF(AND('Mapa final'!$AJ$72="Muy Alta",'Mapa final'!$AL$72="Moderado"),CONCATENATE("R2C",'Mapa final'!$S$72),"")</f>
        <v/>
      </c>
      <c r="Z21" s="45" t="str">
        <f>IF(AND('Mapa final'!$AJ$73="Muy Alta",'Mapa final'!$AL$73="Moderado"),CONCATENATE("R2C",'Mapa final'!$S$73),"")</f>
        <v/>
      </c>
      <c r="AA21" s="45" t="str">
        <f>IF(AND('Mapa final'!$AJ$75="Muy Alta",'Mapa final'!$AL$75="Moderado"),CONCATENATE("R2C",'Mapa final'!$S$75),"")</f>
        <v/>
      </c>
      <c r="AB21" s="46" t="str">
        <f>IF(AND('Mapa final'!$AJ$76="Muy Alta",'Mapa final'!$AL$76="Moderado"),CONCATENATE("R2C",'Mapa final'!$S$76),"")</f>
        <v/>
      </c>
      <c r="AC21" s="38" t="str">
        <f>IF(AND('Mapa final'!$AJ$70="Muy Alta",'Mapa final'!$AL$70="Mayor"),CONCATENATE("R2C",'Mapa final'!$S$70),"")</f>
        <v/>
      </c>
      <c r="AD21" s="39" t="str">
        <f>IF(AND('Mapa final'!$AJ$71="Muy Alta",'Mapa final'!$AL$71="Mayor"),CONCATENATE("R2C",'Mapa final'!$S$71),"")</f>
        <v/>
      </c>
      <c r="AE21" s="39" t="str">
        <f>IF(AND('Mapa final'!$AJ$72="Muy Alta",'Mapa final'!$AL$72="Mayor"),CONCATENATE("R2C",'Mapa final'!$S$72),"")</f>
        <v/>
      </c>
      <c r="AF21" s="39" t="str">
        <f>IF(AND('Mapa final'!$AJ$73="Muy Alta",'Mapa final'!$AL$73="Mayor"),CONCATENATE("R2C",'Mapa final'!$S$73),"")</f>
        <v/>
      </c>
      <c r="AG21" s="39" t="str">
        <f>IF(AND('Mapa final'!$AJ$75="Muy Alta",'Mapa final'!$AL$75="Mayor"),CONCATENATE("R2C",'Mapa final'!$S$75),"")</f>
        <v/>
      </c>
      <c r="AH21" s="40" t="str">
        <f>IF(AND('Mapa final'!$AJ$76="Muy Alta",'Mapa final'!$AL$76="Mayor"),CONCATENATE("R2C",'Mapa final'!$S$76),"")</f>
        <v/>
      </c>
      <c r="AI21" s="47" t="str">
        <f>IF(AND('Mapa final'!$AJ$70="Muy Alta",'Mapa final'!$AL$70="Catastrófico"),CONCATENATE("R2C",'Mapa final'!$S$70),"")</f>
        <v/>
      </c>
      <c r="AJ21" s="48" t="str">
        <f>IF(AND('Mapa final'!$AJ$71="Muy Alta",'Mapa final'!$AL$71="Catastrófico"),CONCATENATE("R2C",'Mapa final'!$S$71),"")</f>
        <v/>
      </c>
      <c r="AK21" s="48" t="str">
        <f>IF(AND('Mapa final'!$AJ$72="Muy Alta",'Mapa final'!$AL$72="Catastrófico"),CONCATENATE("R2C",'Mapa final'!$S$72),"")</f>
        <v/>
      </c>
      <c r="AL21" s="48" t="str">
        <f>IF(AND('Mapa final'!$AJ$73="Muy Alta",'Mapa final'!$AL$73="Catastrófico"),CONCATENATE("R2C",'Mapa final'!$S$73),"")</f>
        <v/>
      </c>
      <c r="AM21" s="48" t="str">
        <f>IF(AND('Mapa final'!$AJ$75="Muy Alta",'Mapa final'!$AL$75="Catastrófico"),CONCATENATE("R2C",'Mapa final'!$S$75),"")</f>
        <v/>
      </c>
      <c r="AN21" s="49" t="str">
        <f>IF(AND('Mapa final'!$AJ$76="Muy Alta",'Mapa final'!$AL$76="Catastrófico"),CONCATENATE("R2C",'Mapa final'!$S$76),"")</f>
        <v/>
      </c>
      <c r="AO21" s="69"/>
      <c r="AP21" s="502"/>
      <c r="AQ21" s="503"/>
      <c r="AR21" s="503"/>
      <c r="AS21" s="503"/>
      <c r="AT21" s="503"/>
      <c r="AU21" s="504"/>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row>
    <row r="22" spans="2:77" ht="15" customHeight="1" x14ac:dyDescent="0.25">
      <c r="B22" s="69"/>
      <c r="C22" s="385"/>
      <c r="D22" s="385"/>
      <c r="E22" s="386"/>
      <c r="F22" s="477" t="s">
        <v>114</v>
      </c>
      <c r="G22" s="478"/>
      <c r="H22" s="478"/>
      <c r="I22" s="478"/>
      <c r="J22" s="478"/>
      <c r="K22" s="53" t="str">
        <f ca="1">IF(AND('Mapa final'!$AJ$15="Alta",'Mapa final'!$AL$15="Leve"),CONCATENATE("R2C",'Mapa final'!$S$15),"")</f>
        <v/>
      </c>
      <c r="L22" s="179" t="str">
        <f>IF(AND('Mapa final'!$AJ$16="Alta",'Mapa final'!$AL$16="Leve"),CONCATENATE("R2C",'Mapa final'!$S$16),"")</f>
        <v/>
      </c>
      <c r="M22" s="179" t="str">
        <f ca="1">IF(AND('Mapa final'!$AJ$18="Alta",'Mapa final'!$AL$18="Leve"),CONCATENATE("R2C",'Mapa final'!$S$18),"")</f>
        <v/>
      </c>
      <c r="N22" s="179" t="str">
        <f>IF(AND('Mapa final'!$AJ$19="Alta",'Mapa final'!$AL$19="Leve"),CONCATENATE("R2C",'Mapa final'!$S$19),"")</f>
        <v/>
      </c>
      <c r="O22" s="179" t="str">
        <f>IF(AND('Mapa final'!$AJ$20="Alta",'Mapa final'!$AL$20="Leve"),CONCATENATE("R2C",'Mapa final'!$S$20),"")</f>
        <v/>
      </c>
      <c r="P22" s="55" t="str">
        <f>IF(AND('Mapa final'!$AJ$21="Alta",'Mapa final'!$AL$21="Leve"),CONCATENATE("R2C",'Mapa final'!$S$21),"")</f>
        <v/>
      </c>
      <c r="Q22" s="50" t="str">
        <f ca="1">IF(AND('Mapa final'!$AJ$15="Alta",'Mapa final'!$AL$15="Menor"),CONCATENATE("R2C",'Mapa final'!$S$15),"")</f>
        <v/>
      </c>
      <c r="R22" s="51" t="str">
        <f>IF(AND('Mapa final'!$AJ$16="Alta",'Mapa final'!$AL$16="Menore"),CONCATENATE("R2C",'Mapa final'!$S$16),"")</f>
        <v/>
      </c>
      <c r="S22" s="51" t="str">
        <f ca="1">IF(AND('Mapa final'!$AJ$18="Alta",'Mapa final'!$AL$18="Menor"),CONCATENATE("R2C",'Mapa final'!$S$18),"")</f>
        <v/>
      </c>
      <c r="T22" s="51" t="str">
        <f>IF(AND('Mapa final'!$AJ$19="Alta",'Mapa final'!$AL$19="Menor"),CONCATENATE("R2C",'Mapa final'!$S$19),"")</f>
        <v/>
      </c>
      <c r="U22" s="51" t="str">
        <f>IF(AND('Mapa final'!$AJ$20="Alta",'Mapa final'!$AL$20="Menor"),CONCATENATE("R2C",'Mapa final'!$S$20),"")</f>
        <v/>
      </c>
      <c r="V22" s="52" t="str">
        <f>IF(AND('Mapa final'!$AJ$21="Alta",'Mapa final'!$AL$21="Menor"),CONCATENATE("R2C",'Mapa final'!$S$21),"")</f>
        <v/>
      </c>
      <c r="W22" s="32" t="str">
        <f ca="1">IF(AND('Mapa final'!$AJ$15="Alta",'Mapa final'!$AL$15="Moderado"),CONCATENATE("R2C",'Mapa final'!$S$15),"")</f>
        <v/>
      </c>
      <c r="X22" s="33" t="str">
        <f>IF(AND('Mapa final'!$AJ$16="Alta",'Mapa final'!$AL$16="Moderado"),CONCATENATE("R2C",'Mapa final'!$S$16),"")</f>
        <v/>
      </c>
      <c r="Y22" s="33"/>
      <c r="Z22" s="33" t="str">
        <f>IF(AND('Mapa final'!$AJ$19="Alta",'Mapa final'!$AL$19="Moderado"),CONCATENATE("R2C",'Mapa final'!$S$19),"")</f>
        <v/>
      </c>
      <c r="AA22" s="33" t="str">
        <f>IF(AND('Mapa final'!$AJ$20="Alta",'Mapa final'!$AL$20="Moderado"),CONCATENATE("R2C",'Mapa final'!$S$20),"")</f>
        <v/>
      </c>
      <c r="AB22" s="34" t="str">
        <f>IF(AND('Mapa final'!$AJ$21="Alta",'Mapa final'!$AL$21="Moderado"),CONCATENATE("R2C",'Mapa final'!$S$21),"")</f>
        <v/>
      </c>
      <c r="AC22" s="32" t="str">
        <f ca="1">IF(AND('Mapa final'!$AJ$15="Alta",'Mapa final'!$AL$15="Mayor"),CONCATENATE("R2C",'Mapa final'!$S$15),"")</f>
        <v/>
      </c>
      <c r="AD22" s="33" t="str">
        <f>IF(AND('Mapa final'!$AJ$16="Alta",'Mapa final'!$AL$16="Mayor"),CONCATENATE("R2C",'Mapa final'!$S$16),"")</f>
        <v/>
      </c>
      <c r="AE22" s="33" t="str">
        <f ca="1">IF(AND('Mapa final'!$AJ$18="Alta",'Mapa final'!$AL$18="Mayor"),CONCATENATE("R2C",'Mapa final'!$D$18),"")</f>
        <v/>
      </c>
      <c r="AF22" s="33" t="str">
        <f>IF(AND('Mapa final'!$AJ$19="Alta",'Mapa final'!$AL$19="Mayor"),CONCATENATE("R2C",'Mapa final'!$S$19),"")</f>
        <v/>
      </c>
      <c r="AG22" s="33" t="str">
        <f>IF(AND('Mapa final'!$AJ$20="Alta",'Mapa final'!$AL$20="Mayor"),CONCATENATE("R2C",'Mapa final'!$S$20),"")</f>
        <v/>
      </c>
      <c r="AH22" s="34" t="str">
        <f>IF(AND('Mapa final'!$AJ$21="Alta",'Mapa final'!$AL$21="Mayor"),CONCATENATE("R2C",'Mapa final'!$S$21),"")</f>
        <v/>
      </c>
      <c r="AI22" s="35" t="str">
        <f ca="1">IF(AND('Mapa final'!$AJ$15="Alta",'Mapa final'!$AL$15="Catastrófico"),CONCATENATE("R2C",'Mapa final'!$S$15),"")</f>
        <v/>
      </c>
      <c r="AJ22" s="36" t="str">
        <f>IF(AND('Mapa final'!$AJ$16="Alta",'Mapa final'!$AL$16="Catastrófico"),CONCATENATE("R2C",'Mapa final'!$S$16),"")</f>
        <v/>
      </c>
      <c r="AK22" s="36" t="str">
        <f ca="1">IF(AND('Mapa final'!$AJ$18="Alta",'Mapa final'!$AL$18="Catastrófico"),CONCATENATE("R2C",'Mapa final'!$S$18),"")</f>
        <v/>
      </c>
      <c r="AL22" s="36" t="str">
        <f>IF(AND('Mapa final'!$AJ$19="Alta",'Mapa final'!$AL$19="Catastrófico"),CONCATENATE("R2C",'Mapa final'!$S$19),"")</f>
        <v/>
      </c>
      <c r="AM22" s="36" t="str">
        <f>IF(AND('Mapa final'!$AJ$20="Alta",'Mapa final'!$AL$20="Catastrófico"),CONCATENATE("R2C",'Mapa final'!$S$20),"")</f>
        <v/>
      </c>
      <c r="AN22" s="37" t="str">
        <f>IF(AND('Mapa final'!$AJ$21="Alta",'Mapa final'!$AL$21="Catastrófico"),CONCATENATE("R2C",'Mapa final'!$S$21),"")</f>
        <v/>
      </c>
      <c r="AO22" s="69"/>
      <c r="AP22" s="486" t="s">
        <v>79</v>
      </c>
      <c r="AQ22" s="487"/>
      <c r="AR22" s="487"/>
      <c r="AS22" s="487"/>
      <c r="AT22" s="487"/>
      <c r="AU22" s="488"/>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row>
    <row r="23" spans="2:77" ht="15" customHeight="1" x14ac:dyDescent="0.25">
      <c r="B23" s="69"/>
      <c r="C23" s="385"/>
      <c r="D23" s="385"/>
      <c r="E23" s="386"/>
      <c r="F23" s="495"/>
      <c r="G23" s="481"/>
      <c r="H23" s="481"/>
      <c r="I23" s="481"/>
      <c r="J23" s="481"/>
      <c r="K23" s="53" t="str">
        <f>IF(AND('Mapa final'!$AJ$22="Alta",'Mapa final'!$AL$22="Leve"),CONCATENATE("R2C",'Mapa final'!$S$22),"")</f>
        <v/>
      </c>
      <c r="L23" s="54" t="str">
        <f>IF(AND('Mapa final'!$AJ$23="Alta",'Mapa final'!$AL$23="Leve"),CONCATENATE("R2C",'Mapa final'!$S$23),"")</f>
        <v/>
      </c>
      <c r="M23" s="54" t="str">
        <f>IF(AND('Mapa final'!$AJ$24="Alta",'Mapa final'!$AL$24="Leve"),CONCATENATE("R2C",'Mapa final'!$S$24),"")</f>
        <v/>
      </c>
      <c r="N23" s="54" t="str">
        <f>IF(AND('Mapa final'!$AJ$25="Alta",'Mapa final'!$AL$25="Leve"),CONCATENATE("R2C",'Mapa final'!$S$25),"")</f>
        <v/>
      </c>
      <c r="O23" s="54" t="str">
        <f>IF(AND('Mapa final'!$AJ$26="Alta",'Mapa final'!$AL$26="Leve"),CONCATENATE("R2C",'Mapa final'!$S$26),"")</f>
        <v/>
      </c>
      <c r="P23" s="55" t="str">
        <f>IF(AND('Mapa final'!$AJ$27="Alta",'Mapa final'!$AL$27="Leve"),CONCATENATE("R2C",'Mapa final'!$S$27),"")</f>
        <v/>
      </c>
      <c r="Q23" s="53" t="str">
        <f>IF(AND('Mapa final'!$AJ$22="Alta",'Mapa final'!$AL$22="Menor"),CONCATENATE("R2C",'Mapa final'!$S$22),"")</f>
        <v/>
      </c>
      <c r="R23" s="54" t="str">
        <f>IF(AND('Mapa final'!$AJ$23="Alta",'Mapa final'!$AL$23="Menor"),CONCATENATE("R2C",'Mapa final'!$S$23),"")</f>
        <v/>
      </c>
      <c r="S23" s="54" t="str">
        <f>IF(AND('Mapa final'!$AJ$24="Alta",'Mapa final'!$AL$24="Menor"),CONCATENATE("R2C",'Mapa final'!$S$24),"")</f>
        <v/>
      </c>
      <c r="T23" s="54" t="str">
        <f>IF(AND('Mapa final'!$AJ$25="Alta",'Mapa final'!$AL$25="Menor"),CONCATENATE("R2C",'Mapa final'!$S$25),"")</f>
        <v/>
      </c>
      <c r="U23" s="54" t="str">
        <f>IF(AND('Mapa final'!$AJ$26="Alta",'Mapa final'!$AL$26="Menor"),CONCATENATE("R2C",'Mapa final'!$S$26),"")</f>
        <v/>
      </c>
      <c r="V23" s="55" t="str">
        <f>IF(AND('Mapa final'!$AJ$27="Alta",'Mapa final'!$AL$27="Menor"),CONCATENATE("R2C",'Mapa final'!$S$27),"")</f>
        <v/>
      </c>
      <c r="W23" s="38" t="str">
        <f>IF(AND('Mapa final'!$AJ$22="Alta",'Mapa final'!$AL$22="Moderado"),CONCATENATE("R2C",'Mapa final'!$S$22),"")</f>
        <v/>
      </c>
      <c r="X23" s="39" t="str">
        <f>IF(AND('Mapa final'!$AJ$23="Alta",'Mapa final'!$AL$23="Moderado"),CONCATENATE("R2C",'Mapa final'!$S$23),"")</f>
        <v/>
      </c>
      <c r="Y23" s="39" t="str">
        <f>IF(AND('Mapa final'!$AJ$24="Alta",'Mapa final'!$AL$24="Moderado"),CONCATENATE("R2C",'Mapa final'!$S$24),"")</f>
        <v/>
      </c>
      <c r="Z23" s="39" t="str">
        <f>IF(AND('Mapa final'!$AJ$25="Alta",'Mapa final'!$AL$25="Moderado"),CONCATENATE("R2C",'Mapa final'!$S$25),"")</f>
        <v/>
      </c>
      <c r="AA23" s="39" t="str">
        <f>IF(AND('Mapa final'!$AJ$26="Alta",'Mapa final'!$AL$26="Moderado"),CONCATENATE("R2C",'Mapa final'!$S$26),"")</f>
        <v/>
      </c>
      <c r="AB23" s="40" t="str">
        <f>IF(AND('Mapa final'!$AJ$27="Alta",'Mapa final'!$AL$27="Moderado"),CONCATENATE("R2C",'Mapa final'!$S$27),"")</f>
        <v/>
      </c>
      <c r="AC23" s="38" t="str">
        <f>IF(AND('Mapa final'!$AJ$22="Alta",'Mapa final'!$AL$22="Mayor"),CONCATENATE("R2C",'Mapa final'!$S$22),"")</f>
        <v/>
      </c>
      <c r="AD23" s="39" t="str">
        <f>IF(AND('Mapa final'!$AJ$23="Alta",'Mapa final'!$AL$23="Mayor"),CONCATENATE("R2C",'Mapa final'!$S$23),"")</f>
        <v/>
      </c>
      <c r="AE23" s="39" t="str">
        <f>IF(AND('Mapa final'!$AJ$24="Alta",'Mapa final'!$AL$24="Mayor"),CONCATENATE("R2C",'Mapa final'!$S$24),"")</f>
        <v/>
      </c>
      <c r="AF23" s="39" t="str">
        <f>IF(AND('Mapa final'!$AJ$25="Alta",'Mapa final'!$AL$25="Mayor"),CONCATENATE("R2C",'Mapa final'!$S$25),"")</f>
        <v/>
      </c>
      <c r="AG23" s="39" t="str">
        <f>IF(AND('Mapa final'!$AJ$26="Alta",'Mapa final'!$AL$26="Mayor"),CONCATENATE("R2C",'Mapa final'!$S$26),"")</f>
        <v/>
      </c>
      <c r="AH23" s="40" t="str">
        <f>IF(AND('Mapa final'!$AJ$27="Alta",'Mapa final'!$AL$27="Mayor"),CONCATENATE("R2C",'Mapa final'!$S$27),"")</f>
        <v/>
      </c>
      <c r="AI23" s="41" t="str">
        <f>IF(AND('Mapa final'!$AJ$22="Alta",'Mapa final'!$AL$22="Catastrófico"),CONCATENATE("R2C",'Mapa final'!$S$22),"")</f>
        <v/>
      </c>
      <c r="AJ23" s="42" t="str">
        <f>IF(AND('Mapa final'!$AJ$23="Alta",'Mapa final'!$AL$23="Catastrófico"),CONCATENATE("R2C",'Mapa final'!$S$23),"")</f>
        <v/>
      </c>
      <c r="AK23" s="42" t="str">
        <f>IF(AND('Mapa final'!$AJ$24="Alta",'Mapa final'!$AL$24="Catastrófico"),CONCATENATE("R2C",'Mapa final'!$S$24),"")</f>
        <v/>
      </c>
      <c r="AL23" s="42" t="str">
        <f>IF(AND('Mapa final'!$AJ$25="Alta",'Mapa final'!$AL$25="Catastrófico"),CONCATENATE("R2C",'Mapa final'!$S$25),"")</f>
        <v/>
      </c>
      <c r="AM23" s="42" t="str">
        <f>IF(AND('Mapa final'!$AJ$26="Alta",'Mapa final'!$AL$26="Catastrófico"),CONCATENATE("R2C",'Mapa final'!$S$26),"")</f>
        <v/>
      </c>
      <c r="AN23" s="43" t="str">
        <f>IF(AND('Mapa final'!$AJ$27="Alta",'Mapa final'!$AL$27="Catastrófico"),CONCATENATE("R2C",'Mapa final'!$S$27),"")</f>
        <v/>
      </c>
      <c r="AO23" s="69"/>
      <c r="AP23" s="489"/>
      <c r="AQ23" s="490"/>
      <c r="AR23" s="490"/>
      <c r="AS23" s="490"/>
      <c r="AT23" s="490"/>
      <c r="AU23" s="491"/>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row>
    <row r="24" spans="2:77" ht="15" customHeight="1" x14ac:dyDescent="0.25">
      <c r="B24" s="69"/>
      <c r="C24" s="385"/>
      <c r="D24" s="385"/>
      <c r="E24" s="386"/>
      <c r="F24" s="480"/>
      <c r="G24" s="481"/>
      <c r="H24" s="481"/>
      <c r="I24" s="481"/>
      <c r="J24" s="481"/>
      <c r="K24" s="53" t="str">
        <f>IF(AND('Mapa final'!$AJ$28="Alta",'Mapa final'!$AL$28="Leve"),CONCATENATE("R2C",'Mapa final'!$S$28),"")</f>
        <v/>
      </c>
      <c r="L24" s="54" t="str">
        <f>IF(AND('Mapa final'!$AJ$29="Alta",'Mapa final'!$AL$29="Leve"),CONCATENATE("R2C",'Mapa final'!$S$29),"")</f>
        <v/>
      </c>
      <c r="M24" s="54" t="str">
        <f>IF(AND('Mapa final'!$AJ$30="Alta",'Mapa final'!$AL$30="Leve"),CONCATENATE("R2C",'Mapa final'!$S$30),"")</f>
        <v/>
      </c>
      <c r="N24" s="54" t="str">
        <f>IF(AND('Mapa final'!$AJ$31="Alta",'Mapa final'!$AL$31="Leve"),CONCATENATE("R2C",'Mapa final'!$S$31),"")</f>
        <v/>
      </c>
      <c r="O24" s="54" t="str">
        <f>IF(AND('Mapa final'!$AJ$32="Alta",'Mapa final'!$AL$32="Leve"),CONCATENATE("R2C",'Mapa final'!$S$32),"")</f>
        <v/>
      </c>
      <c r="P24" s="55" t="str">
        <f>IF(AND('Mapa final'!$AJ$33="Alta",'Mapa final'!$AL$33="Leve"),CONCATENATE("R2C",'Mapa final'!$S$33),"")</f>
        <v/>
      </c>
      <c r="Q24" s="53" t="str">
        <f>IF(AND('Mapa final'!$AJ$28="Alta",'Mapa final'!$AL$28="Menor"),CONCATENATE("R2C",'Mapa final'!$S$28),"")</f>
        <v/>
      </c>
      <c r="R24" s="54" t="str">
        <f>IF(AND('Mapa final'!$AJ$29="Alta",'Mapa final'!$AL$29="Menor"),CONCATENATE("R2C",'Mapa final'!$S$29),"")</f>
        <v/>
      </c>
      <c r="S24" s="54" t="str">
        <f>IF(AND('Mapa final'!$AJ$30="Alta",'Mapa final'!$AL$30="Menor"),CONCATENATE("R2C",'Mapa final'!$S$30),"")</f>
        <v/>
      </c>
      <c r="T24" s="54" t="str">
        <f>IF(AND('Mapa final'!$AJ$31="Alta",'Mapa final'!$AL$31="Menor"),CONCATENATE("R2C",'Mapa final'!$S$31),"")</f>
        <v/>
      </c>
      <c r="U24" s="54" t="str">
        <f>IF(AND('Mapa final'!$AJ$32="Alta",'Mapa final'!$AL$32="Menor"),CONCATENATE("R2C",'Mapa final'!$S$32),"")</f>
        <v/>
      </c>
      <c r="V24" s="55" t="str">
        <f>IF(AND('Mapa final'!$AJ$33="Alta",'Mapa final'!$AL$33="Menor"),CONCATENATE("R2C",'Mapa final'!$S$33),"")</f>
        <v/>
      </c>
      <c r="W24" s="38" t="str">
        <f>IF(AND('Mapa final'!$AJ$28="Alta",'Mapa final'!$AL$28="Moderado"),CONCATENATE("R2C",'Mapa final'!$S$28),"")</f>
        <v/>
      </c>
      <c r="X24" s="39" t="str">
        <f>IF(AND('Mapa final'!$AJ$29="Alta",'Mapa final'!$AL$29="Moderado"),CONCATENATE("R2C",'Mapa final'!$S$29),"")</f>
        <v/>
      </c>
      <c r="Y24" s="39" t="str">
        <f>IF(AND('Mapa final'!$AJ$30="Alta",'Mapa final'!$AL$30="Moderado"),CONCATENATE("R2C",'Mapa final'!$S$30),"")</f>
        <v/>
      </c>
      <c r="Z24" s="39" t="str">
        <f>IF(AND('Mapa final'!$AJ$31="Alta",'Mapa final'!$AL$31="Moderado"),CONCATENATE("R2C",'Mapa final'!$S$31),"")</f>
        <v/>
      </c>
      <c r="AA24" s="39" t="str">
        <f>IF(AND('Mapa final'!$AJ$32="Alta",'Mapa final'!$AL$32="Moderado"),CONCATENATE("R2C",'Mapa final'!$S$32),"")</f>
        <v/>
      </c>
      <c r="AB24" s="40" t="str">
        <f>IF(AND('Mapa final'!$AJ$33="Alta",'Mapa final'!$AL$33="Moderado"),CONCATENATE("R2C",'Mapa final'!$S$33),"")</f>
        <v/>
      </c>
      <c r="AC24" s="38" t="str">
        <f>IF(AND('Mapa final'!$AJ$28="Alta",'Mapa final'!$AL$28="Mayor"),CONCATENATE("R2C",'Mapa final'!$S$28),"")</f>
        <v/>
      </c>
      <c r="AD24" s="39" t="str">
        <f>IF(AND('Mapa final'!$AJ$29="Alta",'Mapa final'!$AL$29="Mayor"),CONCATENATE("R2C",'Mapa final'!$S$29),"")</f>
        <v/>
      </c>
      <c r="AE24" s="39" t="str">
        <f>IF(AND('Mapa final'!$AJ$30="Alta",'Mapa final'!$AL$30="Mayor"),CONCATENATE("R2C",'Mapa final'!$S$30),"")</f>
        <v/>
      </c>
      <c r="AF24" s="39" t="str">
        <f>IF(AND('Mapa final'!$AJ$31="Alta",'Mapa final'!$AL$31="Mayor"),CONCATENATE("R2C",'Mapa final'!$S$31),"")</f>
        <v/>
      </c>
      <c r="AG24" s="39" t="str">
        <f>IF(AND('Mapa final'!$AJ$32="Alta",'Mapa final'!$AL$32="Mayor"),CONCATENATE("R2C",'Mapa final'!$S$32),"")</f>
        <v/>
      </c>
      <c r="AH24" s="40" t="str">
        <f>IF(AND('Mapa final'!$AJ$33="Alta",'Mapa final'!$AL$33="Mayor"),CONCATENATE("R2C",'Mapa final'!$S$33),"")</f>
        <v/>
      </c>
      <c r="AI24" s="41" t="str">
        <f>IF(AND('Mapa final'!$AJ$28="Alta",'Mapa final'!$AL$28="Catastrófico"),CONCATENATE("R2C",'Mapa final'!$S$28),"")</f>
        <v/>
      </c>
      <c r="AJ24" s="42" t="str">
        <f>IF(AND('Mapa final'!$AJ$29="Alta",'Mapa final'!$AL$29="Catastrófico"),CONCATENATE("R2C",'Mapa final'!$S$29),"")</f>
        <v/>
      </c>
      <c r="AK24" s="42" t="str">
        <f>IF(AND('Mapa final'!$AJ$30="Alta",'Mapa final'!$AL$30="Catastrófico"),CONCATENATE("R2C",'Mapa final'!$S$30),"")</f>
        <v/>
      </c>
      <c r="AL24" s="42" t="str">
        <f>IF(AND('Mapa final'!$AJ$31="Alta",'Mapa final'!$AL$31="Catastrófico"),CONCATENATE("R2C",'Mapa final'!$S$31),"")</f>
        <v/>
      </c>
      <c r="AM24" s="42" t="str">
        <f>IF(AND('Mapa final'!$AJ$32="Alta",'Mapa final'!$AL$32="Catastrófico"),CONCATENATE("R2C",'Mapa final'!$S$32),"")</f>
        <v/>
      </c>
      <c r="AN24" s="43" t="str">
        <f>IF(AND('Mapa final'!$AJ$33="Alta",'Mapa final'!$AL$33="Catastrófico"),CONCATENATE("R2C",'Mapa final'!$S$33),"")</f>
        <v/>
      </c>
      <c r="AO24" s="69"/>
      <c r="AP24" s="489"/>
      <c r="AQ24" s="490"/>
      <c r="AR24" s="490"/>
      <c r="AS24" s="490"/>
      <c r="AT24" s="490"/>
      <c r="AU24" s="491"/>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row>
    <row r="25" spans="2:77" ht="15" customHeight="1" x14ac:dyDescent="0.25">
      <c r="B25" s="69"/>
      <c r="C25" s="385"/>
      <c r="D25" s="385"/>
      <c r="E25" s="386"/>
      <c r="F25" s="480"/>
      <c r="G25" s="481"/>
      <c r="H25" s="481"/>
      <c r="I25" s="481"/>
      <c r="J25" s="481"/>
      <c r="K25" s="53" t="str">
        <f>IF(AND('Mapa final'!$AJ$34="Alta",'Mapa final'!$AL$34="Leve"),CONCATENATE("R2C",'Mapa final'!$S$34),"")</f>
        <v/>
      </c>
      <c r="L25" s="54" t="str">
        <f>IF(AND('Mapa final'!$AJ$35="Alta",'Mapa final'!$AL$35="Leve"),CONCATENATE("R2C",'Mapa final'!$S$35),"")</f>
        <v/>
      </c>
      <c r="M25" s="54" t="str">
        <f>IF(AND('Mapa final'!$AJ$36="Alta",'Mapa final'!$AL$36="Leve"),CONCATENATE("R2C",'Mapa final'!$S$36),"")</f>
        <v/>
      </c>
      <c r="N25" s="54" t="str">
        <f>IF(AND('Mapa final'!$AJ$37="Alta",'Mapa final'!$AL$37="Leve"),CONCATENATE("R2C",'Mapa final'!$S$37),"")</f>
        <v/>
      </c>
      <c r="O25" s="54" t="str">
        <f>IF(AND('Mapa final'!$AJ$38="Alta",'Mapa final'!$AL$38="Leve"),CONCATENATE("R2C",'Mapa final'!$S$38),"")</f>
        <v/>
      </c>
      <c r="P25" s="55" t="str">
        <f>IF(AND('Mapa final'!$AJ$39="Alta",'Mapa final'!$AL$39="Leve"),CONCATENATE("R2C",'Mapa final'!$S$39),"")</f>
        <v/>
      </c>
      <c r="Q25" s="53" t="str">
        <f>IF(AND('Mapa final'!$AJ$34="Alta",'Mapa final'!$AL$34="Menor"),CONCATENATE("R2C",'Mapa final'!$S$34),"")</f>
        <v/>
      </c>
      <c r="R25" s="54" t="str">
        <f>IF(AND('Mapa final'!$AJ$35="Alta",'Mapa final'!$AL$35="Menor"),CONCATENATE("R2C",'Mapa final'!$S$35),"")</f>
        <v/>
      </c>
      <c r="S25" s="54" t="str">
        <f>IF(AND('Mapa final'!$AJ$36="Alta",'Mapa final'!$AL$36="Menor"),CONCATENATE("R2C",'Mapa final'!$S$36),"")</f>
        <v/>
      </c>
      <c r="T25" s="54" t="str">
        <f>IF(AND('Mapa final'!$AJ$37="Alta",'Mapa final'!$AL$37="Menor"),CONCATENATE("R2C",'Mapa final'!$S$37),"")</f>
        <v/>
      </c>
      <c r="U25" s="54" t="str">
        <f>IF(AND('Mapa final'!$AJ$38="Alta",'Mapa final'!$AL$38="LMenor"),CONCATENATE("R2C",'Mapa final'!$S$38),"")</f>
        <v/>
      </c>
      <c r="V25" s="55" t="str">
        <f>IF(AND('Mapa final'!$AJ$39="Alta",'Mapa final'!$AL$39="Menor"),CONCATENATE("R2C",'Mapa final'!$S$39),"")</f>
        <v/>
      </c>
      <c r="W25" s="38" t="str">
        <f>IF(AND('Mapa final'!$AJ$34="Alta",'Mapa final'!$AL$34="Moderado"),CONCATENATE("R2C",'Mapa final'!$S$34),"")</f>
        <v/>
      </c>
      <c r="X25" s="39" t="str">
        <f>IF(AND('Mapa final'!$AJ$35="Alta",'Mapa final'!$AL$35="Moderado"),CONCATENATE("R2C",'Mapa final'!$S$35),"")</f>
        <v/>
      </c>
      <c r="Y25" s="39" t="str">
        <f>IF(AND('Mapa final'!$AJ$36="Alta",'Mapa final'!$AL$36="Moderado"),CONCATENATE("R2C",'Mapa final'!$S$36),"")</f>
        <v/>
      </c>
      <c r="Z25" s="39" t="str">
        <f>IF(AND('Mapa final'!$AJ$37="Alta",'Mapa final'!$AL$37="Moderado"),CONCATENATE("R2C",'Mapa final'!$S$37),"")</f>
        <v/>
      </c>
      <c r="AA25" s="39" t="str">
        <f>IF(AND('Mapa final'!$AJ$38="Alta",'Mapa final'!$AL$38="Moderado"),CONCATENATE("R2C",'Mapa final'!$S$38),"")</f>
        <v/>
      </c>
      <c r="AB25" s="40" t="str">
        <f>IF(AND('Mapa final'!$AJ$39="Alta",'Mapa final'!$AL$39="Moderado"),CONCATENATE("R2C",'Mapa final'!$S$39),"")</f>
        <v/>
      </c>
      <c r="AC25" s="38" t="str">
        <f>IF(AND('Mapa final'!$AJ$34="Alta",'Mapa final'!$AL$34="Mayor"),CONCATENATE("R2C",'Mapa final'!$S$34),"")</f>
        <v/>
      </c>
      <c r="AD25" s="39" t="str">
        <f>IF(AND('Mapa final'!$AJ$35="Alta",'Mapa final'!$AL$35="Mayor"),CONCATENATE("R2C",'Mapa final'!$S$35),"")</f>
        <v/>
      </c>
      <c r="AE25" s="39" t="str">
        <f>IF(AND('Mapa final'!$AJ$36="Alta",'Mapa final'!$AL$36="Mayor"),CONCATENATE("R2C",'Mapa final'!$S$36),"")</f>
        <v/>
      </c>
      <c r="AF25" s="39" t="str">
        <f>IF(AND('Mapa final'!$AJ$37="Alta",'Mapa final'!$AL$37="Mayor"),CONCATENATE("R2C",'Mapa final'!$S$37),"")</f>
        <v/>
      </c>
      <c r="AG25" s="39" t="str">
        <f>IF(AND('Mapa final'!$AJ$38="Alta",'Mapa final'!$AL$38="Mayor"),CONCATENATE("R2C",'Mapa final'!$S$38),"")</f>
        <v/>
      </c>
      <c r="AH25" s="40" t="str">
        <f>IF(AND('Mapa final'!$AJ$39="Alta",'Mapa final'!$AL$39="Mayor"),CONCATENATE("R2C",'Mapa final'!$S$39),"")</f>
        <v/>
      </c>
      <c r="AI25" s="41" t="str">
        <f>IF(AND('Mapa final'!$AJ$34="Alta",'Mapa final'!$AL$34="Catastrófico"),CONCATENATE("R2C",'Mapa final'!$S$34),"")</f>
        <v/>
      </c>
      <c r="AJ25" s="42" t="str">
        <f>IF(AND('Mapa final'!$AJ$35="Alta",'Mapa final'!$AL$35="Catastrófico"),CONCATENATE("R2C",'Mapa final'!$S$35),"")</f>
        <v/>
      </c>
      <c r="AK25" s="42" t="str">
        <f>IF(AND('Mapa final'!$AJ$36="Alta",'Mapa final'!$AL$36="Catastrófico"),CONCATENATE("R2C",'Mapa final'!$S$36),"")</f>
        <v/>
      </c>
      <c r="AL25" s="42" t="str">
        <f>IF(AND('Mapa final'!$AJ$37="Alta",'Mapa final'!$AL$37="Catastrófico"),CONCATENATE("R2C",'Mapa final'!$S$37),"")</f>
        <v/>
      </c>
      <c r="AM25" s="42" t="str">
        <f>IF(AND('Mapa final'!$AJ$38="Alta",'Mapa final'!$AL$38="LCatastrófico"),CONCATENATE("R2C",'Mapa final'!$S$38),"")</f>
        <v/>
      </c>
      <c r="AN25" s="43" t="str">
        <f>IF(AND('Mapa final'!$AJ$39="Alta",'Mapa final'!$AL$39="Catastrófico"),CONCATENATE("R2C",'Mapa final'!$S$39),"")</f>
        <v/>
      </c>
      <c r="AO25" s="69"/>
      <c r="AP25" s="489"/>
      <c r="AQ25" s="490"/>
      <c r="AR25" s="490"/>
      <c r="AS25" s="490"/>
      <c r="AT25" s="490"/>
      <c r="AU25" s="491"/>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row>
    <row r="26" spans="2:77" ht="15" customHeight="1" x14ac:dyDescent="0.25">
      <c r="B26" s="69"/>
      <c r="C26" s="385"/>
      <c r="D26" s="385"/>
      <c r="E26" s="386"/>
      <c r="F26" s="480"/>
      <c r="G26" s="481"/>
      <c r="H26" s="481"/>
      <c r="I26" s="481"/>
      <c r="J26" s="481"/>
      <c r="K26" s="53" t="str">
        <f>IF(AND('Mapa final'!$AJ$40="Alta",'Mapa final'!$AL$40="Leve"),CONCATENATE("R2C",'Mapa final'!$S$40),"")</f>
        <v/>
      </c>
      <c r="L26" s="54" t="str">
        <f>IF(AND('Mapa final'!$AJ$41="Alta",'Mapa final'!$AL$41="Leve"),CONCATENATE("R2C",'Mapa final'!$S$41),"")</f>
        <v/>
      </c>
      <c r="M26" s="54" t="str">
        <f>IF(AND('Mapa final'!$AJ$42="Alta",'Mapa final'!$AL$42="Leve"),CONCATENATE("R2C",'Mapa final'!$S$42),"")</f>
        <v/>
      </c>
      <c r="N26" s="54" t="str">
        <f>IF(AND('Mapa final'!$AJ$43="Alta",'Mapa final'!$AL$43="Leve"),CONCATENATE("R2C",'Mapa final'!$S$43),"")</f>
        <v/>
      </c>
      <c r="O26" s="54" t="str">
        <f>IF(AND('Mapa final'!$AJ$44="Alta",'Mapa final'!$AL$44="Leve"),CONCATENATE("R2C",'Mapa final'!$S$44),"")</f>
        <v/>
      </c>
      <c r="P26" s="55" t="str">
        <f>IF(AND('Mapa final'!$AJ$45="Alta",'Mapa final'!$AL$45="Leve"),CONCATENATE("R2C",'Mapa final'!$S$45),"")</f>
        <v/>
      </c>
      <c r="Q26" s="53" t="str">
        <f>IF(AND('Mapa final'!$AJ$40="Alta",'Mapa final'!$AL$40="Menor"),CONCATENATE("R2C",'Mapa final'!$S$40),"")</f>
        <v/>
      </c>
      <c r="R26" s="54" t="str">
        <f>IF(AND('Mapa final'!$AJ$41="Alta",'Mapa final'!$AL$41="Menor"),CONCATENATE("R2C",'Mapa final'!$S$41),"")</f>
        <v/>
      </c>
      <c r="S26" s="54" t="str">
        <f>IF(AND('Mapa final'!$AJ$42="Alta",'Mapa final'!$AL$42="Menor"),CONCATENATE("R2C",'Mapa final'!$S$42),"")</f>
        <v/>
      </c>
      <c r="T26" s="54" t="str">
        <f>IF(AND('Mapa final'!$AJ$43="Alta",'Mapa final'!$AL$43="Menor"),CONCATENATE("R2C",'Mapa final'!$S$43),"")</f>
        <v/>
      </c>
      <c r="U26" s="54" t="str">
        <f>IF(AND('Mapa final'!$AJ$44="Alta",'Mapa final'!$AL$44="Menor"),CONCATENATE("R2C",'Mapa final'!$S$44),"")</f>
        <v/>
      </c>
      <c r="V26" s="55" t="str">
        <f>IF(AND('Mapa final'!$AJ$45="Alta",'Mapa final'!$AL$45="Menor"),CONCATENATE("R2C",'Mapa final'!$S$45),"")</f>
        <v/>
      </c>
      <c r="W26" s="38" t="str">
        <f>IF(AND('Mapa final'!$AJ$40="Alta",'Mapa final'!$AL$40="Moderado"),CONCATENATE("R2C",'Mapa final'!$S$40),"")</f>
        <v/>
      </c>
      <c r="X26" s="39" t="str">
        <f>IF(AND('Mapa final'!$AJ$41="Alta",'Mapa final'!$AL$41="Moderado"),CONCATENATE("R2C",'Mapa final'!$S$41),"")</f>
        <v/>
      </c>
      <c r="Y26" s="39" t="str">
        <f>IF(AND('Mapa final'!$AJ$42="Alta",'Mapa final'!$AL$42="Moderado"),CONCATENATE("R2C",'Mapa final'!$S$42),"")</f>
        <v/>
      </c>
      <c r="Z26" s="39" t="str">
        <f>IF(AND('Mapa final'!$AJ$43="Alta",'Mapa final'!$AL$43="Moderado"),CONCATENATE("R2C",'Mapa final'!$S$43),"")</f>
        <v/>
      </c>
      <c r="AA26" s="39" t="str">
        <f>IF(AND('Mapa final'!$AJ$44="Alta",'Mapa final'!$AL$44="Moderado"),CONCATENATE("R2C",'Mapa final'!$S$44),"")</f>
        <v/>
      </c>
      <c r="AB26" s="40" t="str">
        <f>IF(AND('Mapa final'!$AJ$45="Alta",'Mapa final'!$AL$45="Moderado"),CONCATENATE("R2C",'Mapa final'!$S$45),"")</f>
        <v/>
      </c>
      <c r="AC26" s="38" t="str">
        <f>IF(AND('Mapa final'!$AJ$40="Alta",'Mapa final'!$AL$40="Mayor"),CONCATENATE("R2C",'Mapa final'!$S$40),"")</f>
        <v/>
      </c>
      <c r="AD26" s="39" t="str">
        <f>IF(AND('Mapa final'!$AJ$41="Alta",'Mapa final'!$AL$41="Mayor"),CONCATENATE("R2C",'Mapa final'!$S$41),"")</f>
        <v/>
      </c>
      <c r="AE26" s="39" t="str">
        <f>IF(AND('Mapa final'!$AJ$42="Alta",'Mapa final'!$AL$42="Mayor"),CONCATENATE("R2C",'Mapa final'!$S$42),"")</f>
        <v/>
      </c>
      <c r="AF26" s="39" t="str">
        <f>IF(AND('Mapa final'!$AJ$43="Alta",'Mapa final'!$AL$43="Mayor"),CONCATENATE("R2C",'Mapa final'!$S$43),"")</f>
        <v/>
      </c>
      <c r="AG26" s="39" t="str">
        <f>IF(AND('Mapa final'!$AJ$44="Alta",'Mapa final'!$AL$44="Mayor"),CONCATENATE("R2C",'Mapa final'!$S$44),"")</f>
        <v/>
      </c>
      <c r="AH26" s="40" t="str">
        <f>IF(AND('Mapa final'!$AJ$45="Alta",'Mapa final'!$AL$45="Mayor"),CONCATENATE("R2C",'Mapa final'!$S$45),"")</f>
        <v/>
      </c>
      <c r="AI26" s="41" t="str">
        <f>IF(AND('Mapa final'!$AJ$40="Alta",'Mapa final'!$AL$40="Catastrófico"),CONCATENATE("R2C",'Mapa final'!$S$40),"")</f>
        <v/>
      </c>
      <c r="AJ26" s="42" t="str">
        <f>IF(AND('Mapa final'!$AJ$41="Alta",'Mapa final'!$AL$41="Catastrófico"),CONCATENATE("R2C",'Mapa final'!$S$41),"")</f>
        <v/>
      </c>
      <c r="AK26" s="42" t="str">
        <f>IF(AND('Mapa final'!$AJ$42="Alta",'Mapa final'!$AL$42="Catastrófico"),CONCATENATE("R2C",'Mapa final'!$S$42),"")</f>
        <v/>
      </c>
      <c r="AL26" s="42" t="str">
        <f>IF(AND('Mapa final'!$AJ$43="Alta",'Mapa final'!$AL$43="Catastrófico"),CONCATENATE("R2C",'Mapa final'!$S$43),"")</f>
        <v/>
      </c>
      <c r="AM26" s="42" t="str">
        <f>IF(AND('Mapa final'!$AJ$44="Alta",'Mapa final'!$AL$44="Catastrófico"),CONCATENATE("R2C",'Mapa final'!$S$44),"")</f>
        <v/>
      </c>
      <c r="AN26" s="43" t="str">
        <f>IF(AND('Mapa final'!$AJ$45="Alta",'Mapa final'!$AL$45="Catastrófico"),CONCATENATE("R2C",'Mapa final'!$S$45),"")</f>
        <v/>
      </c>
      <c r="AO26" s="69"/>
      <c r="AP26" s="489"/>
      <c r="AQ26" s="490"/>
      <c r="AR26" s="490"/>
      <c r="AS26" s="490"/>
      <c r="AT26" s="490"/>
      <c r="AU26" s="491"/>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row>
    <row r="27" spans="2:77" ht="15" customHeight="1" x14ac:dyDescent="0.25">
      <c r="B27" s="69"/>
      <c r="C27" s="385"/>
      <c r="D27" s="385"/>
      <c r="E27" s="386"/>
      <c r="F27" s="480"/>
      <c r="G27" s="481"/>
      <c r="H27" s="481"/>
      <c r="I27" s="481"/>
      <c r="J27" s="481"/>
      <c r="K27" s="53" t="str">
        <f>IF(AND('Mapa final'!$AJ$46="Alta",'Mapa final'!$AL$46="Leve"),CONCATENATE("R2C",'Mapa final'!$S$46),"")</f>
        <v/>
      </c>
      <c r="L27" s="54" t="str">
        <f>IF(AND('Mapa final'!$AJ$47="Alta",'Mapa final'!$AL$47="Leve"),CONCATENATE("R2C",'Mapa final'!$S$47),"")</f>
        <v/>
      </c>
      <c r="M27" s="54" t="str">
        <f>IF(AND('Mapa final'!$AJ$48="Alta",'Mapa final'!$AL$48="Leve"),CONCATENATE("R2C",'Mapa final'!$S$48),"")</f>
        <v/>
      </c>
      <c r="N27" s="54" t="str">
        <f>IF(AND('Mapa final'!$AJ$49="Alta",'Mapa final'!$AL$49="Leve"),CONCATENATE("R2C",'Mapa final'!$S$49),"")</f>
        <v/>
      </c>
      <c r="O27" s="54" t="str">
        <f>IF(AND('Mapa final'!$AJ$50="Alta",'Mapa final'!$AL$50="Leve"),CONCATENATE("R2C",'Mapa final'!$S$50),"")</f>
        <v/>
      </c>
      <c r="P27" s="55" t="str">
        <f>IF(AND('Mapa final'!$AJ$61="Alta",'Mapa final'!$AL$51="Leve"),CONCATENATE("R2C",'Mapa final'!$S$51),"")</f>
        <v/>
      </c>
      <c r="Q27" s="53" t="str">
        <f>IF(AND('Mapa final'!$AJ$46="Alta",'Mapa final'!$AL$46="Menor"),CONCATENATE("R2C",'Mapa final'!$S$46),"")</f>
        <v/>
      </c>
      <c r="R27" s="54" t="str">
        <f>IF(AND('Mapa final'!$AJ$47="Alta",'Mapa final'!$AL$47="Menor"),CONCATENATE("R2C",'Mapa final'!$S$47),"")</f>
        <v/>
      </c>
      <c r="S27" s="54" t="str">
        <f>IF(AND('Mapa final'!$AJ$48="Alta",'Mapa final'!$AL$48="Menor"),CONCATENATE("R2C",'Mapa final'!$S$48),"")</f>
        <v/>
      </c>
      <c r="T27" s="54" t="str">
        <f>IF(AND('Mapa final'!$AJ$49="Alta",'Mapa final'!$AL$49="Menor"),CONCATENATE("R2C",'Mapa final'!$S$49),"")</f>
        <v/>
      </c>
      <c r="U27" s="54" t="str">
        <f>IF(AND('Mapa final'!$AJ$50="Alta",'Mapa final'!$AL$50="Menor"),CONCATENATE("R2C",'Mapa final'!$S$50),"")</f>
        <v/>
      </c>
      <c r="V27" s="55" t="str">
        <f>IF(AND('Mapa final'!$AJ$61="Alta",'Mapa final'!$AL$51="Menor"),CONCATENATE("R2C",'Mapa final'!$S$51),"")</f>
        <v/>
      </c>
      <c r="W27" s="38" t="str">
        <f>IF(AND('Mapa final'!$AJ$46="Alta",'Mapa final'!$AL$46="Moderado"),CONCATENATE("R2C",'Mapa final'!$S$46),"")</f>
        <v/>
      </c>
      <c r="X27" s="39" t="str">
        <f>IF(AND('Mapa final'!$AJ$47="Alta",'Mapa final'!$AL$47="Moderado"),CONCATENATE("R2C",'Mapa final'!$S$47),"")</f>
        <v/>
      </c>
      <c r="Y27" s="39" t="str">
        <f>IF(AND('Mapa final'!$AJ$48="Alta",'Mapa final'!$AL$48="Moderado"),CONCATENATE("R2C",'Mapa final'!$S$48),"")</f>
        <v/>
      </c>
      <c r="Z27" s="39" t="str">
        <f>IF(AND('Mapa final'!$AJ$49="Alta",'Mapa final'!$AL$49="Moderado"),CONCATENATE("R2C",'Mapa final'!$S$49),"")</f>
        <v/>
      </c>
      <c r="AA27" s="39" t="str">
        <f>IF(AND('Mapa final'!$AJ$50="Alta",'Mapa final'!$AL$50="Moderado"),CONCATENATE("R2C",'Mapa final'!$S$50),"")</f>
        <v/>
      </c>
      <c r="AB27" s="40" t="str">
        <f>IF(AND('Mapa final'!$AJ$61="Alta",'Mapa final'!$AL$51="Moderado"),CONCATENATE("R2C",'Mapa final'!$S$51),"")</f>
        <v/>
      </c>
      <c r="AC27" s="38" t="str">
        <f>IF(AND('Mapa final'!$AJ$46="Alta",'Mapa final'!$AL$46="Mayor"),CONCATENATE("R2C",'Mapa final'!$S$46),"")</f>
        <v/>
      </c>
      <c r="AD27" s="39" t="str">
        <f>IF(AND('Mapa final'!$AJ$47="Alta",'Mapa final'!$AL$47="Mayor"),CONCATENATE("R2C",'Mapa final'!$S$47),"")</f>
        <v/>
      </c>
      <c r="AE27" s="39" t="str">
        <f>IF(AND('Mapa final'!$AJ$48="Alta",'Mapa final'!$AL$48="Mayor"),CONCATENATE("R2C",'Mapa final'!$S$48),"")</f>
        <v/>
      </c>
      <c r="AF27" s="39" t="str">
        <f>IF(AND('Mapa final'!$AJ$49="Alta",'Mapa final'!$AL$49="Mayor"),CONCATENATE("R2C",'Mapa final'!$S$49),"")</f>
        <v/>
      </c>
      <c r="AG27" s="39" t="str">
        <f>IF(AND('Mapa final'!$AJ$50="Alta",'Mapa final'!$AL$50="Mayor"),CONCATENATE("R2C",'Mapa final'!$S$50),"")</f>
        <v/>
      </c>
      <c r="AH27" s="40" t="str">
        <f>IF(AND('Mapa final'!$AJ$61="Alta",'Mapa final'!$AL$51="Mayor"),CONCATENATE("R2C",'Mapa final'!$S$51),"")</f>
        <v/>
      </c>
      <c r="AI27" s="41" t="str">
        <f>IF(AND('Mapa final'!$AJ$46="Alta",'Mapa final'!$AL$46="Catastrófico"),CONCATENATE("R2C",'Mapa final'!$S$46),"")</f>
        <v/>
      </c>
      <c r="AJ27" s="42" t="str">
        <f>IF(AND('Mapa final'!$AJ$47="Alta",'Mapa final'!$AL$47="Catastrófico"),CONCATENATE("R2C",'Mapa final'!$S$47),"")</f>
        <v/>
      </c>
      <c r="AK27" s="42" t="str">
        <f>IF(AND('Mapa final'!$AJ$48="Alta",'Mapa final'!$AL$48="Catastrófico"),CONCATENATE("R2C",'Mapa final'!$S$48),"")</f>
        <v/>
      </c>
      <c r="AL27" s="42" t="str">
        <f>IF(AND('Mapa final'!$AJ$49="Alta",'Mapa final'!$AL$49="Catastrófico"),CONCATENATE("R2C",'Mapa final'!$S$49),"")</f>
        <v/>
      </c>
      <c r="AM27" s="42" t="str">
        <f>IF(AND('Mapa final'!$AJ$50="Alta",'Mapa final'!$AL$50="Catastrófico"),CONCATENATE("R2C",'Mapa final'!$S$50),"")</f>
        <v/>
      </c>
      <c r="AN27" s="43" t="str">
        <f>IF(AND('Mapa final'!$AJ$61="Alta",'Mapa final'!$AL$51="Catastrófico"),CONCATENATE("R2C",'Mapa final'!$S$51),"")</f>
        <v/>
      </c>
      <c r="AO27" s="69"/>
      <c r="AP27" s="489"/>
      <c r="AQ27" s="490"/>
      <c r="AR27" s="490"/>
      <c r="AS27" s="490"/>
      <c r="AT27" s="490"/>
      <c r="AU27" s="491"/>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row>
    <row r="28" spans="2:77" ht="15" customHeight="1" x14ac:dyDescent="0.25">
      <c r="B28" s="69"/>
      <c r="C28" s="385"/>
      <c r="D28" s="385"/>
      <c r="E28" s="386"/>
      <c r="F28" s="480"/>
      <c r="G28" s="481"/>
      <c r="H28" s="481"/>
      <c r="I28" s="481"/>
      <c r="J28" s="481"/>
      <c r="K28" s="53" t="str">
        <f>IF(AND('Mapa final'!$AJ$52="Alta",'Mapa final'!$AL$52="Leve"),CONCATENATE("R2C",'Mapa final'!$S$52),"")</f>
        <v/>
      </c>
      <c r="L28" s="54" t="str">
        <f>IF(AND('Mapa final'!$AJ$53="Alta",'Mapa final'!$AL$53="Leve"),CONCATENATE("R2C",'Mapa final'!$S$53),"")</f>
        <v/>
      </c>
      <c r="M28" s="54" t="str">
        <f>IF(AND('Mapa final'!$AJ$54="Alta",'Mapa final'!$AL$54="Leve"),CONCATENATE("R2C",'Mapa final'!$S$54),"")</f>
        <v/>
      </c>
      <c r="N28" s="54" t="str">
        <f>IF(AND('Mapa final'!$AJ$55="Alta",'Mapa final'!$AL$55="Leve"),CONCATENATE("R2C",'Mapa final'!$S$55),"")</f>
        <v/>
      </c>
      <c r="O28" s="54" t="str">
        <f>IF(AND('Mapa final'!$AJ$56="Alta",'Mapa final'!$AL$56="Leve"),CONCATENATE("R2C",'Mapa final'!$S$56),"")</f>
        <v/>
      </c>
      <c r="P28" s="55" t="str">
        <f>IF(AND('Mapa final'!$AJ$57="Alta",'Mapa final'!$AL$57="Leve"),CONCATENATE("R2C",'Mapa final'!$S$57),"")</f>
        <v/>
      </c>
      <c r="Q28" s="53" t="str">
        <f>IF(AND('Mapa final'!$AJ$52="Alta",'Mapa final'!$AL$52="Menor"),CONCATENATE("R2C",'Mapa final'!$S$52),"")</f>
        <v/>
      </c>
      <c r="R28" s="54" t="str">
        <f>IF(AND('Mapa final'!$AJ$53="Alta",'Mapa final'!$AL$53="Menor"),CONCATENATE("R2C",'Mapa final'!$S$53),"")</f>
        <v/>
      </c>
      <c r="S28" s="54" t="str">
        <f>IF(AND('Mapa final'!$AJ$54="Alta",'Mapa final'!$AL$54="Menor"),CONCATENATE("R2C",'Mapa final'!$S$54),"")</f>
        <v/>
      </c>
      <c r="T28" s="54" t="str">
        <f>IF(AND('Mapa final'!$AJ$55="Alta",'Mapa final'!$AL$55="Menor"),CONCATENATE("R2C",'Mapa final'!$S$55),"")</f>
        <v/>
      </c>
      <c r="U28" s="54" t="str">
        <f>IF(AND('Mapa final'!$AJ$56="Alta",'Mapa final'!$AL$56="Menor"),CONCATENATE("R2C",'Mapa final'!$S$56),"")</f>
        <v/>
      </c>
      <c r="V28" s="55" t="str">
        <f>IF(AND('Mapa final'!$AJ$57="Alta",'Mapa final'!$AL$57="Menor"),CONCATENATE("R2C",'Mapa final'!$S$57),"")</f>
        <v/>
      </c>
      <c r="W28" s="38" t="str">
        <f>IF(AND('Mapa final'!$AJ$52="Alta",'Mapa final'!$AL$52="Moderado"),CONCATENATE("R2C",'Mapa final'!$S$52),"")</f>
        <v/>
      </c>
      <c r="X28" s="39" t="str">
        <f>IF(AND('Mapa final'!$AJ$53="Alta",'Mapa final'!$AL$53="Moderado"),CONCATENATE("R2C",'Mapa final'!$S$53),"")</f>
        <v/>
      </c>
      <c r="Y28" s="39" t="str">
        <f>IF(AND('Mapa final'!$AJ$54="Alta",'Mapa final'!$AL$54="Moderado"),CONCATENATE("R2C",'Mapa final'!$S$54),"")</f>
        <v/>
      </c>
      <c r="Z28" s="39" t="str">
        <f>IF(AND('Mapa final'!$AJ$55="Alta",'Mapa final'!$AL$55="Moderado"),CONCATENATE("R2C",'Mapa final'!$S$55),"")</f>
        <v/>
      </c>
      <c r="AA28" s="39" t="str">
        <f>IF(AND('Mapa final'!$AJ$56="Alta",'Mapa final'!$AL$56="Moderado"),CONCATENATE("R2C",'Mapa final'!$S$56),"")</f>
        <v/>
      </c>
      <c r="AB28" s="40" t="str">
        <f>IF(AND('Mapa final'!$AJ$57="Alta",'Mapa final'!$AL$57="Moderado"),CONCATENATE("R2C",'Mapa final'!$S$57),"")</f>
        <v/>
      </c>
      <c r="AC28" s="38" t="str">
        <f>IF(AND('Mapa final'!$AJ$52="Alta",'Mapa final'!$AL$52="Mayor"),CONCATENATE("R2C",'Mapa final'!$S$52),"")</f>
        <v/>
      </c>
      <c r="AD28" s="39" t="str">
        <f>IF(AND('Mapa final'!$AJ$53="Alta",'Mapa final'!$AL$53="Mayor"),CONCATENATE("R2C",'Mapa final'!$S$53),"")</f>
        <v/>
      </c>
      <c r="AE28" s="39" t="str">
        <f>IF(AND('Mapa final'!$AJ$54="Alta",'Mapa final'!$AL$54="Mayor"),CONCATENATE("R2C",'Mapa final'!$S$54),"")</f>
        <v/>
      </c>
      <c r="AF28" s="39" t="str">
        <f>IF(AND('Mapa final'!$AJ$55="Alta",'Mapa final'!$AL$55="Mayor"),CONCATENATE("R2C",'Mapa final'!$S$55),"")</f>
        <v/>
      </c>
      <c r="AG28" s="39" t="str">
        <f>IF(AND('Mapa final'!$AJ$56="Alta",'Mapa final'!$AL$56="Mayor"),CONCATENATE("R2C",'Mapa final'!$S$56),"")</f>
        <v/>
      </c>
      <c r="AH28" s="40" t="str">
        <f>IF(AND('Mapa final'!$AJ$57="Alta",'Mapa final'!$AL$57="Mayor"),CONCATENATE("R2C",'Mapa final'!$S$57),"")</f>
        <v/>
      </c>
      <c r="AI28" s="41" t="str">
        <f>IF(AND('Mapa final'!$AJ$52="Alta",'Mapa final'!$AL$52="Catastrófico"),CONCATENATE("R2C",'Mapa final'!$S$52),"")</f>
        <v/>
      </c>
      <c r="AJ28" s="42" t="str">
        <f>IF(AND('Mapa final'!$AJ$53="Alta",'Mapa final'!$AL$53="Catastrófico"),CONCATENATE("R2C",'Mapa final'!$S$53),"")</f>
        <v/>
      </c>
      <c r="AK28" s="42" t="str">
        <f>IF(AND('Mapa final'!$AJ$54="Alta",'Mapa final'!$AL$54="Catastrófico"),CONCATENATE("R2C",'Mapa final'!$S$54),"")</f>
        <v/>
      </c>
      <c r="AL28" s="42" t="str">
        <f>IF(AND('Mapa final'!$AJ$55="Alta",'Mapa final'!$AL$55="Catastrófico"),CONCATENATE("R2C",'Mapa final'!$S$55),"")</f>
        <v/>
      </c>
      <c r="AM28" s="42" t="str">
        <f>IF(AND('Mapa final'!$AJ$56="Alta",'Mapa final'!$AL$56="Catastrófico"),CONCATENATE("R2C",'Mapa final'!$S$56),"")</f>
        <v/>
      </c>
      <c r="AN28" s="43" t="str">
        <f>IF(AND('Mapa final'!$AJ$57="Alta",'Mapa final'!$AL$57="Catastrófico"),CONCATENATE("R2C",'Mapa final'!$S$57),"")</f>
        <v/>
      </c>
      <c r="AO28" s="69"/>
      <c r="AP28" s="489"/>
      <c r="AQ28" s="490"/>
      <c r="AR28" s="490"/>
      <c r="AS28" s="490"/>
      <c r="AT28" s="490"/>
      <c r="AU28" s="491"/>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row>
    <row r="29" spans="2:77" ht="15" customHeight="1" x14ac:dyDescent="0.25">
      <c r="B29" s="69"/>
      <c r="C29" s="385"/>
      <c r="D29" s="385"/>
      <c r="E29" s="386"/>
      <c r="F29" s="480"/>
      <c r="G29" s="481"/>
      <c r="H29" s="481"/>
      <c r="I29" s="481"/>
      <c r="J29" s="481"/>
      <c r="K29" s="53" t="str">
        <f>IF(AND('Mapa final'!$AJ$58="Alta",'Mapa final'!$AL$58="Leve"),CONCATENATE("R2C",'Mapa final'!$S$58),"")</f>
        <v/>
      </c>
      <c r="L29" s="54" t="str">
        <f>IF(AND('Mapa final'!$AJ$59="Alta",'Mapa final'!$AL$59="Leve"),CONCATENATE("R2C",'Mapa final'!$S$59),"")</f>
        <v/>
      </c>
      <c r="M29" s="54" t="str">
        <f>IF(AND('Mapa final'!$AJ$60="Alta",'Mapa final'!$AL$60="Leve"),CONCATENATE("R2C",'Mapa final'!$S$60),"")</f>
        <v/>
      </c>
      <c r="N29" s="54" t="str">
        <f>IF(AND('Mapa final'!$AJ$61="Alta",'Mapa final'!$AL$61="Leve"),CONCATENATE("R2C",'Mapa final'!$S$61),"")</f>
        <v/>
      </c>
      <c r="O29" s="54" t="str">
        <f>IF(AND('Mapa final'!$AJ$62="Alta",'Mapa final'!$AL$62="Leve"),CONCATENATE("R2C",'Mapa final'!$S$62),"")</f>
        <v/>
      </c>
      <c r="P29" s="55" t="str">
        <f>IF(AND('Mapa final'!$AJ$63="Alta",'Mapa final'!$AL$63="Leve"),CONCATENATE("R2C",'Mapa final'!$S$63),"")</f>
        <v/>
      </c>
      <c r="Q29" s="53" t="str">
        <f>IF(AND('Mapa final'!$AJ$58="Alta",'Mapa final'!$AL$58="Menor"),CONCATENATE("R2C",'Mapa final'!$S$58),"")</f>
        <v/>
      </c>
      <c r="R29" s="54" t="str">
        <f>IF(AND('Mapa final'!$AJ$59="Alta",'Mapa final'!$AL$59="Menor"),CONCATENATE("R2C",'Mapa final'!$S$59),"")</f>
        <v/>
      </c>
      <c r="S29" s="54" t="str">
        <f>IF(AND('Mapa final'!$AJ$60="Alta",'Mapa final'!$AL$60="Menor"),CONCATENATE("R2C",'Mapa final'!$S$60),"")</f>
        <v/>
      </c>
      <c r="T29" s="54" t="str">
        <f>IF(AND('Mapa final'!$AJ$61="Alta",'Mapa final'!$AL$61="Menor"),CONCATENATE("R2C",'Mapa final'!$S$61),"")</f>
        <v/>
      </c>
      <c r="U29" s="54" t="str">
        <f>IF(AND('Mapa final'!$AJ$62="Alta",'Mapa final'!$AL$62="Menor"),CONCATENATE("R2C",'Mapa final'!$S$62),"")</f>
        <v/>
      </c>
      <c r="V29" s="55" t="str">
        <f>IF(AND('Mapa final'!$AJ$63="Alta",'Mapa final'!$AL$63="Menor"),CONCATENATE("R2C",'Mapa final'!$S$63),"")</f>
        <v/>
      </c>
      <c r="W29" s="38" t="str">
        <f>IF(AND('Mapa final'!$AJ$58="Alta",'Mapa final'!$AL$58="Moderado"),CONCATENATE("R2C",'Mapa final'!$S$58),"")</f>
        <v/>
      </c>
      <c r="X29" s="39" t="str">
        <f>IF(AND('Mapa final'!$AJ$59="Alta",'Mapa final'!$AL$59="Moderado"),CONCATENATE("R2C",'Mapa final'!$S$59),"")</f>
        <v/>
      </c>
      <c r="Y29" s="39" t="str">
        <f>IF(AND('Mapa final'!$AJ$60="Alta",'Mapa final'!$AL$60="Moderado"),CONCATENATE("R2C",'Mapa final'!$S$60),"")</f>
        <v/>
      </c>
      <c r="Z29" s="39" t="str">
        <f>IF(AND('Mapa final'!$AJ$61="Alta",'Mapa final'!$AL$61="Moderado"),CONCATENATE("R2C",'Mapa final'!$S$61),"")</f>
        <v/>
      </c>
      <c r="AA29" s="39" t="str">
        <f>IF(AND('Mapa final'!$AJ$62="Alta",'Mapa final'!$AL$62="Moderado"),CONCATENATE("R2C",'Mapa final'!$S$62),"")</f>
        <v/>
      </c>
      <c r="AB29" s="40" t="str">
        <f>IF(AND('Mapa final'!$AJ$63="Alta",'Mapa final'!$AL$63="Moderado"),CONCATENATE("R2C",'Mapa final'!$S$63),"")</f>
        <v/>
      </c>
      <c r="AC29" s="38" t="str">
        <f>IF(AND('Mapa final'!$AJ$58="Alta",'Mapa final'!$AL$58="Mayor"),CONCATENATE("R2C",'Mapa final'!$S$58),"")</f>
        <v/>
      </c>
      <c r="AD29" s="39" t="str">
        <f>IF(AND('Mapa final'!$AJ$59="Alta",'Mapa final'!$AL$59="Mayor"),CONCATENATE("R2C",'Mapa final'!$S$59),"")</f>
        <v/>
      </c>
      <c r="AE29" s="39" t="str">
        <f>IF(AND('Mapa final'!$AJ$60="Alta",'Mapa final'!$AL$60="Mayor"),CONCATENATE("R2C",'Mapa final'!$S$60),"")</f>
        <v/>
      </c>
      <c r="AF29" s="39" t="str">
        <f>IF(AND('Mapa final'!$AJ$61="Alta",'Mapa final'!$AL$61="Mayor"),CONCATENATE("R2C",'Mapa final'!$S$61),"")</f>
        <v/>
      </c>
      <c r="AG29" s="39" t="str">
        <f>IF(AND('Mapa final'!$AJ$62="Alta",'Mapa final'!$AL$62="Mayor"),CONCATENATE("R2C",'Mapa final'!$S$62),"")</f>
        <v/>
      </c>
      <c r="AH29" s="40" t="str">
        <f>IF(AND('Mapa final'!$AJ$63="Alta",'Mapa final'!$AL$63="Mayor"),CONCATENATE("R2C",'Mapa final'!$S$63),"")</f>
        <v/>
      </c>
      <c r="AI29" s="41" t="str">
        <f>IF(AND('Mapa final'!$AJ$58="Alta",'Mapa final'!$AL$58="Catastrófico"),CONCATENATE("R2C",'Mapa final'!$S$58),"")</f>
        <v/>
      </c>
      <c r="AJ29" s="42" t="str">
        <f>IF(AND('Mapa final'!$AJ$59="Alta",'Mapa final'!$AL$59="Catastrófico"),CONCATENATE("R2C",'Mapa final'!$S$59),"")</f>
        <v/>
      </c>
      <c r="AK29" s="42" t="str">
        <f>IF(AND('Mapa final'!$AJ$60="Alta",'Mapa final'!$AL$60="Catastrófico"),CONCATENATE("R2C",'Mapa final'!$S$60),"")</f>
        <v/>
      </c>
      <c r="AL29" s="42" t="str">
        <f>IF(AND('Mapa final'!$AJ$61="Alta",'Mapa final'!$AL$61="Catastrófico"),CONCATENATE("R2C",'Mapa final'!$S$61),"")</f>
        <v/>
      </c>
      <c r="AM29" s="42" t="str">
        <f>IF(AND('Mapa final'!$AJ$62="Alta",'Mapa final'!$AL$62="Catastrófico"),CONCATENATE("R2C",'Mapa final'!$S$62),"")</f>
        <v/>
      </c>
      <c r="AN29" s="43" t="str">
        <f>IF(AND('Mapa final'!$AJ$63="Alta",'Mapa final'!$AL$63="Catastrófico"),CONCATENATE("R2C",'Mapa final'!$S$63),"")</f>
        <v/>
      </c>
      <c r="AO29" s="69"/>
      <c r="AP29" s="489"/>
      <c r="AQ29" s="490"/>
      <c r="AR29" s="490"/>
      <c r="AS29" s="490"/>
      <c r="AT29" s="490"/>
      <c r="AU29" s="491"/>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row>
    <row r="30" spans="2:77" ht="15" customHeight="1" x14ac:dyDescent="0.25">
      <c r="B30" s="69"/>
      <c r="C30" s="385"/>
      <c r="D30" s="385"/>
      <c r="E30" s="386"/>
      <c r="F30" s="480"/>
      <c r="G30" s="481"/>
      <c r="H30" s="481"/>
      <c r="I30" s="481"/>
      <c r="J30" s="481"/>
      <c r="K30" s="53" t="str">
        <f>IF(AND('Mapa final'!$AJ$64="Alta",'Mapa final'!$AL$64="Leve"),CONCATENATE("R2C",'Mapa final'!$S$64),"")</f>
        <v/>
      </c>
      <c r="L30" s="54" t="str">
        <f>IF(AND('Mapa final'!$AJ$65="Alta",'Mapa final'!$AL$65="Leve"),CONCATENATE("R2C",'Mapa final'!$S$65),"")</f>
        <v/>
      </c>
      <c r="M30" s="54" t="str">
        <f>IF(AND('Mapa final'!$AJ$66="Alta",'Mapa final'!$AL$66="Leve"),CONCATENATE("R2C",'Mapa final'!$S$66),"")</f>
        <v/>
      </c>
      <c r="N30" s="54" t="str">
        <f>IF(AND('Mapa final'!$AJ$67="Alta",'Mapa final'!$AL$67="Leve"),CONCATENATE("R2C",'Mapa final'!$S$67),"")</f>
        <v/>
      </c>
      <c r="O30" s="54" t="str">
        <f>IF(AND('Mapa final'!$AJ$68="Alta",'Mapa final'!$AL$68="Leve"),CONCATENATE("R2C",'Mapa final'!$S$68),"")</f>
        <v/>
      </c>
      <c r="P30" s="55" t="str">
        <f>IF(AND('Mapa final'!$AJ$69="Alta",'Mapa final'!$AL$69="Leve"),CONCATENATE("R2C",'Mapa final'!$S$69),"")</f>
        <v/>
      </c>
      <c r="Q30" s="53" t="str">
        <f>IF(AND('Mapa final'!$AJ$64="Alta",'Mapa final'!$AL$64="Menor"),CONCATENATE("R2C",'Mapa final'!$S$64),"")</f>
        <v/>
      </c>
      <c r="R30" s="54" t="str">
        <f>IF(AND('Mapa final'!$AJ$65="Alta",'Mapa final'!$AL$65="Menor"),CONCATENATE("R2C",'Mapa final'!$S$65),"")</f>
        <v/>
      </c>
      <c r="S30" s="54" t="str">
        <f>IF(AND('Mapa final'!$AJ$66="Alta",'Mapa final'!$AL$66="Menor"),CONCATENATE("R2C",'Mapa final'!$S$66),"")</f>
        <v/>
      </c>
      <c r="T30" s="54" t="str">
        <f>IF(AND('Mapa final'!$AJ$67="Alta",'Mapa final'!$AL$67="Menor"),CONCATENATE("R2C",'Mapa final'!$S$67),"")</f>
        <v/>
      </c>
      <c r="U30" s="54" t="str">
        <f>IF(AND('Mapa final'!$AJ$68="Alta",'Mapa final'!$AL$68="Menor"),CONCATENATE("R2C",'Mapa final'!$S$68),"")</f>
        <v/>
      </c>
      <c r="V30" s="55" t="str">
        <f>IF(AND('Mapa final'!$AJ$69="Alta",'Mapa final'!$AL$69="Menor"),CONCATENATE("R2C",'Mapa final'!$S$69),"")</f>
        <v/>
      </c>
      <c r="W30" s="38" t="str">
        <f>IF(AND('Mapa final'!$AJ$64="Alta",'Mapa final'!$AL$64="Moderado"),CONCATENATE("R2C",'Mapa final'!$S$64),"")</f>
        <v/>
      </c>
      <c r="X30" s="39" t="str">
        <f>IF(AND('Mapa final'!$AJ$65="Alta",'Mapa final'!$AL$65="Moderado"),CONCATENATE("R2C",'Mapa final'!$S$65),"")</f>
        <v/>
      </c>
      <c r="Y30" s="39" t="str">
        <f>IF(AND('Mapa final'!$AJ$66="Alta",'Mapa final'!$AL$66="Moderado"),CONCATENATE("R2C",'Mapa final'!$S$66),"")</f>
        <v/>
      </c>
      <c r="Z30" s="39" t="str">
        <f>IF(AND('Mapa final'!$AJ$67="Alta",'Mapa final'!$AL$67="Moderado"),CONCATENATE("R2C",'Mapa final'!$S$67),"")</f>
        <v/>
      </c>
      <c r="AA30" s="39" t="str">
        <f>IF(AND('Mapa final'!$AJ$68="Alta",'Mapa final'!$AL$68="Moderado"),CONCATENATE("R2C",'Mapa final'!$S$68),"")</f>
        <v/>
      </c>
      <c r="AB30" s="40" t="str">
        <f>IF(AND('Mapa final'!$AJ$69="Alta",'Mapa final'!$AL$69="Moderado"),CONCATENATE("R2C",'Mapa final'!$S$69),"")</f>
        <v/>
      </c>
      <c r="AC30" s="38" t="str">
        <f>IF(AND('Mapa final'!$AJ$64="Alta",'Mapa final'!$AL$64="Mayor"),CONCATENATE("R2C",'Mapa final'!$S$64),"")</f>
        <v/>
      </c>
      <c r="AD30" s="39" t="str">
        <f>IF(AND('Mapa final'!$AJ$65="Alta",'Mapa final'!$AL$65="Mayor"),CONCATENATE("R2C",'Mapa final'!$S$65),"")</f>
        <v/>
      </c>
      <c r="AE30" s="39" t="str">
        <f>IF(AND('Mapa final'!$AJ$66="Alta",'Mapa final'!$AL$66="Mayor"),CONCATENATE("R2C",'Mapa final'!$S$66),"")</f>
        <v/>
      </c>
      <c r="AF30" s="39" t="str">
        <f>IF(AND('Mapa final'!$AJ$67="Alta",'Mapa final'!$AL$67="Mayor"),CONCATENATE("R2C",'Mapa final'!$S$67),"")</f>
        <v/>
      </c>
      <c r="AG30" s="39" t="str">
        <f>IF(AND('Mapa final'!$AJ$68="Alta",'Mapa final'!$AL$68="Mayor"),CONCATENATE("R2C",'Mapa final'!$S$68),"")</f>
        <v/>
      </c>
      <c r="AH30" s="40" t="str">
        <f>IF(AND('Mapa final'!$AJ$69="Alta",'Mapa final'!$AL$69="Mayor"),CONCATENATE("R2C",'Mapa final'!$S$69),"")</f>
        <v/>
      </c>
      <c r="AI30" s="41" t="str">
        <f>IF(AND('Mapa final'!$AJ$64="Alta",'Mapa final'!$AL$64="Catastrófico"),CONCATENATE("R2C",'Mapa final'!$S$64),"")</f>
        <v/>
      </c>
      <c r="AJ30" s="42" t="str">
        <f>IF(AND('Mapa final'!$AJ$65="Alta",'Mapa final'!$AL$65="Catastrófico"),CONCATENATE("R2C",'Mapa final'!$S$65),"")</f>
        <v/>
      </c>
      <c r="AK30" s="42" t="str">
        <f>IF(AND('Mapa final'!$AJ$66="Alta",'Mapa final'!$AL$66="Catastrófico"),CONCATENATE("R2C",'Mapa final'!$S$66),"")</f>
        <v/>
      </c>
      <c r="AL30" s="42" t="str">
        <f>IF(AND('Mapa final'!$AJ$67="Alta",'Mapa final'!$AL$67="Catastrófico"),CONCATENATE("R2C",'Mapa final'!$S$67),"")</f>
        <v/>
      </c>
      <c r="AM30" s="42" t="str">
        <f>IF(AND('Mapa final'!$AJ$68="Alta",'Mapa final'!$AL$68="Catastrófico"),CONCATENATE("R2C",'Mapa final'!$S$68),"")</f>
        <v/>
      </c>
      <c r="AN30" s="43" t="str">
        <f>IF(AND('Mapa final'!$AJ$69="Alta",'Mapa final'!$AL$69="Catastrófico"),CONCATENATE("R2C",'Mapa final'!$S$69),"")</f>
        <v/>
      </c>
      <c r="AO30" s="69"/>
      <c r="AP30" s="489"/>
      <c r="AQ30" s="490"/>
      <c r="AR30" s="490"/>
      <c r="AS30" s="490"/>
      <c r="AT30" s="490"/>
      <c r="AU30" s="491"/>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row>
    <row r="31" spans="2:77" ht="15.75" customHeight="1" thickBot="1" x14ac:dyDescent="0.3">
      <c r="B31" s="69"/>
      <c r="C31" s="385"/>
      <c r="D31" s="385"/>
      <c r="E31" s="386"/>
      <c r="F31" s="483"/>
      <c r="G31" s="484"/>
      <c r="H31" s="484"/>
      <c r="I31" s="484"/>
      <c r="J31" s="484"/>
      <c r="K31" s="56" t="str">
        <f>IF(AND('Mapa final'!$AJ$70="Alta",'Mapa final'!$AL$70="Leve"),CONCATENATE("R2C",'Mapa final'!$S$70),"")</f>
        <v/>
      </c>
      <c r="L31" s="57" t="str">
        <f>IF(AND('Mapa final'!$AJ$71="Alta",'Mapa final'!$AL$71="Leve"),CONCATENATE("R2C",'Mapa final'!$S$71),"")</f>
        <v/>
      </c>
      <c r="M31" s="57" t="str">
        <f>IF(AND('Mapa final'!$AJ$72="Alta",'Mapa final'!$AL$72="Leve"),CONCATENATE("R2C",'Mapa final'!$S$72),"")</f>
        <v/>
      </c>
      <c r="N31" s="57" t="str">
        <f>IF(AND('Mapa final'!$AJ$73="Alta",'Mapa final'!$AL$73="Leve"),CONCATENATE("R2C",'Mapa final'!$S$73),"")</f>
        <v/>
      </c>
      <c r="O31" s="57" t="str">
        <f>IF(AND('Mapa final'!$AJ$75="Alta",'Mapa final'!$AL$75="Leve"),CONCATENATE("R2C",'Mapa final'!$S$75),"")</f>
        <v/>
      </c>
      <c r="P31" s="58" t="str">
        <f>IF(AND('Mapa final'!$AJ$76="Alta",'Mapa final'!$AL$76="Leve"),CONCATENATE("R2C",'Mapa final'!$S$76),"")</f>
        <v/>
      </c>
      <c r="Q31" s="56" t="str">
        <f>IF(AND('Mapa final'!$AJ$70="Alta",'Mapa final'!$AL$70="Menor"),CONCATENATE("R2C",'Mapa final'!$S$70),"")</f>
        <v/>
      </c>
      <c r="R31" s="57" t="str">
        <f>IF(AND('Mapa final'!$AJ$71="Alta",'Mapa final'!$AL$71="Menor"),CONCATENATE("R2C",'Mapa final'!$S$71),"")</f>
        <v/>
      </c>
      <c r="S31" s="57" t="str">
        <f>IF(AND('Mapa final'!$AJ$72="Alta",'Mapa final'!$AL$72="Menor"),CONCATENATE("R2C",'Mapa final'!$S$72),"")</f>
        <v/>
      </c>
      <c r="T31" s="57" t="str">
        <f>IF(AND('Mapa final'!$AJ$73="Alta",'Mapa final'!$AL$73="Menor"),CONCATENATE("R2C",'Mapa final'!$S$73),"")</f>
        <v/>
      </c>
      <c r="U31" s="57" t="str">
        <f>IF(AND('Mapa final'!$AJ$75="Alta",'Mapa final'!$AL$75="Menor"),CONCATENATE("R2C",'Mapa final'!$S$75),"")</f>
        <v/>
      </c>
      <c r="V31" s="58" t="str">
        <f>IF(AND('Mapa final'!$AJ$76="Alta",'Mapa final'!$AL$76="Menor"),CONCATENATE("R2C",'Mapa final'!$S$76),"")</f>
        <v/>
      </c>
      <c r="W31" s="44" t="str">
        <f>IF(AND('Mapa final'!$AJ$70="Alta",'Mapa final'!$AL$70="Moderado"),CONCATENATE("R2C",'Mapa final'!$S$70),"")</f>
        <v/>
      </c>
      <c r="X31" s="45" t="str">
        <f>IF(AND('Mapa final'!$AJ$71="Alta",'Mapa final'!$AL$71="Moderado"),CONCATENATE("R2C",'Mapa final'!$S$71),"")</f>
        <v/>
      </c>
      <c r="Y31" s="45" t="str">
        <f>IF(AND('Mapa final'!$AJ$72="Alta",'Mapa final'!$AL$72="Moderado"),CONCATENATE("R2C",'Mapa final'!$S$72),"")</f>
        <v/>
      </c>
      <c r="Z31" s="45" t="str">
        <f>IF(AND('Mapa final'!$AJ$73="Alta",'Mapa final'!$AL$73="Moderado"),CONCATENATE("R2C",'Mapa final'!$S$73),"")</f>
        <v/>
      </c>
      <c r="AA31" s="45" t="str">
        <f>IF(AND('Mapa final'!$AJ$75="Alta",'Mapa final'!$AL$75="Moderado"),CONCATENATE("R2C",'Mapa final'!$S$75),"")</f>
        <v/>
      </c>
      <c r="AB31" s="46" t="str">
        <f>IF(AND('Mapa final'!$AJ$76="Alta",'Mapa final'!$AL$76="Moderado"),CONCATENATE("R2C",'Mapa final'!$S$76),"")</f>
        <v/>
      </c>
      <c r="AC31" s="44" t="str">
        <f>IF(AND('Mapa final'!$AJ$70="Alta",'Mapa final'!$AL$70="Mayor"),CONCATENATE("R2C",'Mapa final'!$S$70),"")</f>
        <v/>
      </c>
      <c r="AD31" s="45" t="str">
        <f>IF(AND('Mapa final'!$AJ$71="Alta",'Mapa final'!$AL$71="Mayor"),CONCATENATE("R2C",'Mapa final'!$S$71),"")</f>
        <v/>
      </c>
      <c r="AE31" s="45" t="str">
        <f>IF(AND('Mapa final'!$AJ$72="Alta",'Mapa final'!$AL$72="Mayor"),CONCATENATE("R2C",'Mapa final'!$S$72),"")</f>
        <v/>
      </c>
      <c r="AF31" s="45" t="str">
        <f>IF(AND('Mapa final'!$AJ$73="Alta",'Mapa final'!$AL$73="Mayor"),CONCATENATE("R2C",'Mapa final'!$S$73),"")</f>
        <v/>
      </c>
      <c r="AG31" s="45" t="str">
        <f>IF(AND('Mapa final'!$AJ$75="Alta",'Mapa final'!$AL$75="Mayor"),CONCATENATE("R2C",'Mapa final'!$S$75),"")</f>
        <v/>
      </c>
      <c r="AH31" s="46" t="str">
        <f>IF(AND('Mapa final'!$AJ$76="Alta",'Mapa final'!$AL$76="Mayor"),CONCATENATE("R2C",'Mapa final'!$S$76),"")</f>
        <v/>
      </c>
      <c r="AI31" s="47" t="str">
        <f>IF(AND('Mapa final'!$AJ$70="Alta",'Mapa final'!$AL$70="Catastrófico"),CONCATENATE("R2C",'Mapa final'!$S$70),"")</f>
        <v/>
      </c>
      <c r="AJ31" s="48" t="str">
        <f>IF(AND('Mapa final'!$AJ$71="Alta",'Mapa final'!$AL$71="Catastrófico"),CONCATENATE("R2C",'Mapa final'!$S$71),"")</f>
        <v/>
      </c>
      <c r="AK31" s="48" t="str">
        <f>IF(AND('Mapa final'!$AJ$72="Alta",'Mapa final'!$AL$72="Catastrófico"),CONCATENATE("R2C",'Mapa final'!$S$72),"")</f>
        <v/>
      </c>
      <c r="AL31" s="48" t="str">
        <f>IF(AND('Mapa final'!$AJ$73="Alta",'Mapa final'!$AL$73="Catastrófico"),CONCATENATE("R2C",'Mapa final'!$S$73),"")</f>
        <v/>
      </c>
      <c r="AM31" s="48" t="str">
        <f>IF(AND('Mapa final'!$AJ$75="Alta",'Mapa final'!$AL$75="Catastrófico"),CONCATENATE("R2C",'Mapa final'!$S$75),"")</f>
        <v/>
      </c>
      <c r="AN31" s="49" t="str">
        <f>IF(AND('Mapa final'!$AJ$76="Muy Alta",'Mapa final'!$AL$76="Catastrófico"),CONCATENATE("R2C",'Mapa final'!$S$76),"")</f>
        <v/>
      </c>
      <c r="AO31" s="69"/>
      <c r="AP31" s="492"/>
      <c r="AQ31" s="493"/>
      <c r="AR31" s="493"/>
      <c r="AS31" s="493"/>
      <c r="AT31" s="493"/>
      <c r="AU31" s="494"/>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row>
    <row r="32" spans="2:77" ht="15" customHeight="1" x14ac:dyDescent="0.25">
      <c r="B32" s="69"/>
      <c r="C32" s="385"/>
      <c r="D32" s="385"/>
      <c r="E32" s="386"/>
      <c r="F32" s="477" t="s">
        <v>116</v>
      </c>
      <c r="G32" s="478"/>
      <c r="H32" s="478"/>
      <c r="I32" s="478"/>
      <c r="J32" s="479"/>
      <c r="K32" s="50" t="str">
        <f ca="1">IF(AND('Mapa final'!$AJ$15="Media",'Mapa final'!$AL$15="Leve"),CONCATENATE("R2C",'Mapa final'!$S$15),"")</f>
        <v/>
      </c>
      <c r="L32" s="51" t="str">
        <f>IF(AND('Mapa final'!$AJ$16="Media",'Mapa final'!$AL$16="Leve"),CONCATENATE("R2C",'Mapa final'!$S$16),"")</f>
        <v/>
      </c>
      <c r="M32" s="51" t="str">
        <f ca="1">IF(AND('Mapa final'!$AJ$18="Media",'Mapa final'!$AL$18="Leve"),CONCATENATE("R2C",'Mapa final'!$S$18),"")</f>
        <v/>
      </c>
      <c r="N32" s="51" t="str">
        <f>IF(AND('Mapa final'!$AJ$19="Media",'Mapa final'!$AL$19="Leve"),CONCATENATE("R2C",'Mapa final'!$S$19),"")</f>
        <v/>
      </c>
      <c r="O32" s="51" t="str">
        <f>IF(AND('Mapa final'!$AJ$20="Media",'Mapa final'!$AL$20="Leve"),CONCATENATE("R2C",'Mapa final'!$S$20),"")</f>
        <v/>
      </c>
      <c r="P32" s="52" t="str">
        <f>IF(AND('Mapa final'!$AJ$21="Media",'Mapa final'!$AL$21="Leve"),CONCATENATE("R2C",'Mapa final'!$S$21),"")</f>
        <v/>
      </c>
      <c r="Q32" s="50" t="str">
        <f ca="1">IF(AND('Mapa final'!$AJ$15="Media",'Mapa final'!$AL$15="Menor"),CONCATENATE("R2C",'Mapa final'!$S$15),"")</f>
        <v/>
      </c>
      <c r="R32" s="51" t="str">
        <f>IF(AND('Mapa final'!$AJ$16="Media",'Mapa final'!$AL$16="Menore"),CONCATENATE("R2C",'Mapa final'!$S$16),"")</f>
        <v/>
      </c>
      <c r="S32" s="51" t="str">
        <f ca="1">IF(AND('Mapa final'!$AJ$18="Media",'Mapa final'!$AL$18="Menor"),CONCATENATE("R2C",'Mapa final'!$S$18),"")</f>
        <v/>
      </c>
      <c r="T32" s="51" t="str">
        <f>IF(AND('Mapa final'!$AJ$19="Media",'Mapa final'!$AL$19="Menor"),CONCATENATE("R2C",'Mapa final'!$S$19),"")</f>
        <v/>
      </c>
      <c r="U32" s="51" t="str">
        <f>IF(AND('Mapa final'!$AJ$20="Media",'Mapa final'!$AL$20="Menor"),CONCATENATE("R2C",'Mapa final'!$S$20),"")</f>
        <v/>
      </c>
      <c r="V32" s="52" t="str">
        <f>IF(AND('Mapa final'!$AJ$21="Media",'Mapa final'!$AL$21="Menor"),CONCATENATE("R2C",'Mapa final'!$S$21),"")</f>
        <v/>
      </c>
      <c r="W32" s="50" t="str">
        <f ca="1">IF(AND('Mapa final'!$AJ$15="Media",'Mapa final'!$AL$15="Moderado"),CONCATENATE("R2C",'Mapa final'!$S$15),"")</f>
        <v/>
      </c>
      <c r="X32" s="51" t="str">
        <f>IF(AND('Mapa final'!$AJ$16="Media",'Mapa final'!$AL$16="Moderado"),CONCATENATE("R2C",'Mapa final'!$S$16),"")</f>
        <v/>
      </c>
      <c r="Y32" s="51"/>
      <c r="Z32" s="51" t="str">
        <f>IF(AND('Mapa final'!$AJ$19="Media",'Mapa final'!$AL$19="Moderado"),CONCATENATE("R2C",'Mapa final'!$S$19),"")</f>
        <v/>
      </c>
      <c r="AA32" s="51" t="str">
        <f>IF(AND('Mapa final'!$AJ$20="Media",'Mapa final'!$AL$20="Moderado"),CONCATENATE("R2C",'Mapa final'!$S$20),"")</f>
        <v/>
      </c>
      <c r="AB32" s="52" t="str">
        <f>IF(AND('Mapa final'!$AJ$21="Media",'Mapa final'!$AL$21="Moderado"),CONCATENATE("R2C",'Mapa final'!$S$21),"")</f>
        <v/>
      </c>
      <c r="AC32" s="32" t="str">
        <f ca="1">IF(AND('Mapa final'!$AJ$15="Media",'Mapa final'!$AL$15="Mayor"),CONCATENATE("R2C",'Mapa final'!$S$15),"")</f>
        <v/>
      </c>
      <c r="AD32" s="33" t="str">
        <f>IF(AND('Mapa final'!$AJ$16="Media",'Mapa final'!$AL$16="Mayor"),CONCATENATE("R2C",'Mapa final'!$S$16),"")</f>
        <v/>
      </c>
      <c r="AE32" s="33" t="str">
        <f ca="1">IF(AND('Mapa final'!$AJ$18="Media",'Mapa final'!$AL$18="Mayor"),CONCATENATE("R2C",'Mapa final'!$D$18),"")</f>
        <v/>
      </c>
      <c r="AF32" s="33" t="str">
        <f>IF(AND('Mapa final'!$AJ$19="Media",'Mapa final'!$AL$19="Mayor"),CONCATENATE("R2C",'Mapa final'!$S$19),"")</f>
        <v/>
      </c>
      <c r="AG32" s="33" t="str">
        <f>IF(AND('Mapa final'!$AJ$20="Media",'Mapa final'!$AL$20="Mayor"),CONCATENATE("R2C",'Mapa final'!$S$20),"")</f>
        <v/>
      </c>
      <c r="AH32" s="34" t="str">
        <f>IF(AND('Mapa final'!$AJ$21="Media",'Mapa final'!$AL$21="Mayor"),CONCATENATE("R2C",'Mapa final'!$S$21),"")</f>
        <v/>
      </c>
      <c r="AI32" s="35" t="str">
        <f ca="1">IF(AND('Mapa final'!$AJ$15="Media",'Mapa final'!$AL$15="Catastrófico"),CONCATENATE("R2C",'Mapa final'!$S$15),"")</f>
        <v/>
      </c>
      <c r="AJ32" s="36" t="str">
        <f>IF(AND('Mapa final'!$AJ$16="Media",'Mapa final'!$AL$16="Catastrófico"),CONCATENATE("R2C",'Mapa final'!$S$16),"")</f>
        <v/>
      </c>
      <c r="AK32" s="36" t="str">
        <f ca="1">IF(AND('Mapa final'!$AJ$18="Media",'Mapa final'!$AL$18="Catastrófico"),CONCATENATE("R2C",'Mapa final'!$S$18),"")</f>
        <v/>
      </c>
      <c r="AL32" s="36" t="str">
        <f>IF(AND('Mapa final'!$AJ$19="Media",'Mapa final'!$AL$19="Catastrófico"),CONCATENATE("R2C",'Mapa final'!$S$19),"")</f>
        <v/>
      </c>
      <c r="AM32" s="36" t="str">
        <f>IF(AND('Mapa final'!$AJ$20="Media",'Mapa final'!$AL$20="Catastrófico"),CONCATENATE("R2C",'Mapa final'!$S$20),"")</f>
        <v/>
      </c>
      <c r="AN32" s="37" t="str">
        <f>IF(AND('Mapa final'!$AJ$21="Media",'Mapa final'!$AL$21="Catastrófico"),CONCATENATE("R2C",'Mapa final'!$S$21),"")</f>
        <v/>
      </c>
      <c r="AO32" s="69"/>
      <c r="AP32" s="518" t="s">
        <v>80</v>
      </c>
      <c r="AQ32" s="519"/>
      <c r="AR32" s="519"/>
      <c r="AS32" s="519"/>
      <c r="AT32" s="519"/>
      <c r="AU32" s="520"/>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row>
    <row r="33" spans="2:77" ht="15" customHeight="1" x14ac:dyDescent="0.25">
      <c r="B33" s="69"/>
      <c r="C33" s="385"/>
      <c r="D33" s="385"/>
      <c r="E33" s="386"/>
      <c r="F33" s="495"/>
      <c r="G33" s="481"/>
      <c r="H33" s="481"/>
      <c r="I33" s="481"/>
      <c r="J33" s="482"/>
      <c r="K33" s="53" t="str">
        <f>IF(AND('Mapa final'!$AJ$22="Media",'Mapa final'!$AL$22="Leve"),CONCATENATE("R2C",'Mapa final'!$S$22),"")</f>
        <v/>
      </c>
      <c r="L33" s="54" t="str">
        <f>IF(AND('Mapa final'!$AJ$23="Media",'Mapa final'!$AL$23="Leve"),CONCATENATE("R2C",'Mapa final'!$S$23),"")</f>
        <v/>
      </c>
      <c r="M33" s="54" t="str">
        <f>IF(AND('Mapa final'!$AJ$24="Media",'Mapa final'!$AL$24="Leve"),CONCATENATE("R2C",'Mapa final'!$S$24),"")</f>
        <v/>
      </c>
      <c r="N33" s="54" t="str">
        <f>IF(AND('Mapa final'!$AJ$25="Media",'Mapa final'!$AL$25="Leve"),CONCATENATE("R2C",'Mapa final'!$S$25),"")</f>
        <v/>
      </c>
      <c r="O33" s="54" t="str">
        <f>IF(AND('Mapa final'!$AJ$26="Media",'Mapa final'!$AL$26="Leve"),CONCATENATE("R2C",'Mapa final'!$S$26),"")</f>
        <v/>
      </c>
      <c r="P33" s="55" t="str">
        <f>IF(AND('Mapa final'!$AJ$27="Media",'Mapa final'!$AL$27="Leve"),CONCATENATE("R2C",'Mapa final'!$S$27),"")</f>
        <v/>
      </c>
      <c r="Q33" s="53" t="str">
        <f>IF(AND('Mapa final'!$AJ$22="Media",'Mapa final'!$AL$22="Menor"),CONCATENATE("R2C",'Mapa final'!$S$22),"")</f>
        <v/>
      </c>
      <c r="R33" s="54" t="str">
        <f>IF(AND('Mapa final'!$AJ$23="Media",'Mapa final'!$AL$23="Menor"),CONCATENATE("R2C",'Mapa final'!$S$23),"")</f>
        <v/>
      </c>
      <c r="S33" s="54" t="str">
        <f>IF(AND('Mapa final'!$AJ$24="Media",'Mapa final'!$AL$24="Menor"),CONCATENATE("R2C",'Mapa final'!$S$24),"")</f>
        <v/>
      </c>
      <c r="T33" s="54" t="str">
        <f>IF(AND('Mapa final'!$AJ$25="Media",'Mapa final'!$AL$25="Menor"),CONCATENATE("R2C",'Mapa final'!$S$25),"")</f>
        <v/>
      </c>
      <c r="U33" s="54" t="str">
        <f>IF(AND('Mapa final'!$AJ$26="Media",'Mapa final'!$AL$26="Menor"),CONCATENATE("R2C",'Mapa final'!$S$26),"")</f>
        <v/>
      </c>
      <c r="V33" s="55" t="str">
        <f>IF(AND('Mapa final'!$AJ$27="Media",'Mapa final'!$AL$27="Menor"),CONCATENATE("R2C",'Mapa final'!$S$27),"")</f>
        <v/>
      </c>
      <c r="W33" s="53" t="str">
        <f>IF(AND('Mapa final'!$AJ$22="Media",'Mapa final'!$AL$22="Moderado"),CONCATENATE("R2C",'Mapa final'!$S$22),"")</f>
        <v/>
      </c>
      <c r="X33" s="54" t="str">
        <f>IF(AND('Mapa final'!$AJ$23="Media",'Mapa final'!$AL$23="Moderado"),CONCATENATE("R2C",'Mapa final'!$S$23),"")</f>
        <v/>
      </c>
      <c r="Y33" s="54" t="str">
        <f>IF(AND('Mapa final'!$AJ$24="Media",'Mapa final'!$AL$24="Moderado"),CONCATENATE("R2C",'Mapa final'!$S$24),"")</f>
        <v/>
      </c>
      <c r="Z33" s="54" t="str">
        <f>IF(AND('Mapa final'!$AJ$25="Media",'Mapa final'!$AL$25="Moderado"),CONCATENATE("R2C",'Mapa final'!$S$25),"")</f>
        <v/>
      </c>
      <c r="AA33" s="54" t="str">
        <f>IF(AND('Mapa final'!$AJ$26="Media",'Mapa final'!$AL$26="Moderado"),CONCATENATE("R2C",'Mapa final'!$S$26),"")</f>
        <v/>
      </c>
      <c r="AB33" s="55" t="str">
        <f>IF(AND('Mapa final'!$AJ$27="Media",'Mapa final'!$AL$27="Moderado"),CONCATENATE("R2C",'Mapa final'!$S$27),"")</f>
        <v/>
      </c>
      <c r="AC33" s="38" t="str">
        <f>IF(AND('Mapa final'!$AJ$22="Media",'Mapa final'!$AL$22="Mayor"),CONCATENATE("R2C",'Mapa final'!$S$22),"")</f>
        <v/>
      </c>
      <c r="AD33" s="39" t="str">
        <f>IF(AND('Mapa final'!$AJ$23="Muy Alta",'Mapa final'!$AL$23="Mayor"),CONCATENATE("R2C",'Mapa final'!$S$23),"")</f>
        <v/>
      </c>
      <c r="AE33" s="39" t="str">
        <f>IF(AND('Mapa final'!$AJ$24="Media",'Mapa final'!$AL$24="Mayor"),CONCATENATE("R2C",'Mapa final'!$S$24),"")</f>
        <v/>
      </c>
      <c r="AF33" s="39" t="str">
        <f>IF(AND('Mapa final'!$AJ$25="Media",'Mapa final'!$AL$25="Mayor"),CONCATENATE("R2C",'Mapa final'!$S$25),"")</f>
        <v/>
      </c>
      <c r="AG33" s="39" t="str">
        <f>IF(AND('Mapa final'!$AJ$26="Media",'Mapa final'!$AL$26="Mayor"),CONCATENATE("R2C",'Mapa final'!$S$26),"")</f>
        <v/>
      </c>
      <c r="AH33" s="40" t="str">
        <f>IF(AND('Mapa final'!$AJ$27="Media",'Mapa final'!$AL$27="Mayor"),CONCATENATE("R2C",'Mapa final'!$S$27),"")</f>
        <v/>
      </c>
      <c r="AI33" s="41" t="str">
        <f>IF(AND('Mapa final'!$AJ$22="Media",'Mapa final'!$AL$22="Catastrófico"),CONCATENATE("R2C",'Mapa final'!$S$22),"")</f>
        <v/>
      </c>
      <c r="AJ33" s="42" t="str">
        <f>IF(AND('Mapa final'!$AJ$23="Media",'Mapa final'!$AL$23="Catastrófico"),CONCATENATE("R2C",'Mapa final'!$S$23),"")</f>
        <v/>
      </c>
      <c r="AK33" s="42" t="str">
        <f>IF(AND('Mapa final'!$AJ$24="Media",'Mapa final'!$AL$24="Catastrófico"),CONCATENATE("R2C",'Mapa final'!$S$24),"")</f>
        <v/>
      </c>
      <c r="AL33" s="42" t="str">
        <f>IF(AND('Mapa final'!$AJ$25="Media",'Mapa final'!$AL$25="Catastrófico"),CONCATENATE("R2C",'Mapa final'!$S$25),"")</f>
        <v/>
      </c>
      <c r="AM33" s="42" t="str">
        <f>IF(AND('Mapa final'!$AJ$26="Media",'Mapa final'!$AL$26="Catastrófico"),CONCATENATE("R2C",'Mapa final'!$S$26),"")</f>
        <v/>
      </c>
      <c r="AN33" s="43" t="str">
        <f>IF(AND('Mapa final'!$AJ$27="Media",'Mapa final'!$AL$27="Catastrófico"),CONCATENATE("R2C",'Mapa final'!$S$27),"")</f>
        <v/>
      </c>
      <c r="AO33" s="69"/>
      <c r="AP33" s="521"/>
      <c r="AQ33" s="522"/>
      <c r="AR33" s="522"/>
      <c r="AS33" s="522"/>
      <c r="AT33" s="522"/>
      <c r="AU33" s="523"/>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row>
    <row r="34" spans="2:77" ht="15" customHeight="1" x14ac:dyDescent="0.25">
      <c r="B34" s="69"/>
      <c r="C34" s="385"/>
      <c r="D34" s="385"/>
      <c r="E34" s="386"/>
      <c r="F34" s="480"/>
      <c r="G34" s="481"/>
      <c r="H34" s="481"/>
      <c r="I34" s="481"/>
      <c r="J34" s="482"/>
      <c r="K34" s="53" t="str">
        <f>IF(AND('Mapa final'!$AJ$28="Media",'Mapa final'!$AL$28="Leve"),CONCATENATE("R2C",'Mapa final'!$S$28),"")</f>
        <v/>
      </c>
      <c r="L34" s="54" t="str">
        <f>IF(AND('Mapa final'!$AJ$29="Media",'Mapa final'!$AL$29="Leve"),CONCATENATE("R2C",'Mapa final'!$S$29),"")</f>
        <v/>
      </c>
      <c r="M34" s="54" t="str">
        <f>IF(AND('Mapa final'!$AJ$30="Media",'Mapa final'!$AL$30="Leve"),CONCATENATE("R2C",'Mapa final'!$S$30),"")</f>
        <v/>
      </c>
      <c r="N34" s="54" t="str">
        <f>IF(AND('Mapa final'!$AJ$31="Media",'Mapa final'!$AL$31="Leve"),CONCATENATE("R2C",'Mapa final'!$S$31),"")</f>
        <v/>
      </c>
      <c r="O34" s="54" t="str">
        <f>IF(AND('Mapa final'!$AJ$32="Media",'Mapa final'!$AL$32="Leve"),CONCATENATE("R2C",'Mapa final'!$S$32),"")</f>
        <v/>
      </c>
      <c r="P34" s="55" t="str">
        <f>IF(AND('Mapa final'!$AJ$33="Media",'Mapa final'!$AL$33="Leve"),CONCATENATE("R2C",'Mapa final'!$S$33),"")</f>
        <v/>
      </c>
      <c r="Q34" s="53" t="str">
        <f>IF(AND('Mapa final'!$AJ$28="Media",'Mapa final'!$AL$28="Menor"),CONCATENATE("R2C",'Mapa final'!$S$28),"")</f>
        <v/>
      </c>
      <c r="R34" s="54" t="str">
        <f>IF(AND('Mapa final'!$AJ$29="Media",'Mapa final'!$AL$29="Menor"),CONCATENATE("R2C",'Mapa final'!$S$29),"")</f>
        <v/>
      </c>
      <c r="S34" s="54" t="str">
        <f>IF(AND('Mapa final'!$AJ$30="Media",'Mapa final'!$AL$30="Menor"),CONCATENATE("R2C",'Mapa final'!$S$30),"")</f>
        <v/>
      </c>
      <c r="T34" s="54" t="str">
        <f>IF(AND('Mapa final'!$AJ$31="Media",'Mapa final'!$AL$31="Menor"),CONCATENATE("R2C",'Mapa final'!$S$31),"")</f>
        <v/>
      </c>
      <c r="U34" s="54" t="str">
        <f>IF(AND('Mapa final'!$AJ$32="Media",'Mapa final'!$AL$32="Menor"),CONCATENATE("R2C",'Mapa final'!$S$32),"")</f>
        <v/>
      </c>
      <c r="V34" s="55" t="str">
        <f>IF(AND('Mapa final'!$AJ$33="Media",'Mapa final'!$AL$33="Menor"),CONCATENATE("R2C",'Mapa final'!$S$33),"")</f>
        <v/>
      </c>
      <c r="W34" s="53" t="str">
        <f>IF(AND('Mapa final'!$AJ$28="Media",'Mapa final'!$AL$28="Moderado"),CONCATENATE("R2C",'Mapa final'!$S$28),"")</f>
        <v/>
      </c>
      <c r="X34" s="54" t="str">
        <f>IF(AND('Mapa final'!$AJ$29="Media",'Mapa final'!$AL$29="Moderado"),CONCATENATE("R2C",'Mapa final'!$S$29),"")</f>
        <v/>
      </c>
      <c r="Y34" s="54" t="str">
        <f>IF(AND('Mapa final'!$AJ$30="Media",'Mapa final'!$AL$30="Moderado"),CONCATENATE("R2C",'Mapa final'!$S$30),"")</f>
        <v/>
      </c>
      <c r="Z34" s="54" t="str">
        <f>IF(AND('Mapa final'!$AJ$31="Media",'Mapa final'!$AL$31="Moderado"),CONCATENATE("R2C",'Mapa final'!$S$31),"")</f>
        <v/>
      </c>
      <c r="AA34" s="54" t="str">
        <f>IF(AND('Mapa final'!$AJ$32="Media",'Mapa final'!$AL$32="Moderado"),CONCATENATE("R2C",'Mapa final'!$S$32),"")</f>
        <v/>
      </c>
      <c r="AB34" s="55" t="str">
        <f>IF(AND('Mapa final'!$AJ$33="Media",'Mapa final'!$AL$33="Moderado"),CONCATENATE("R2C",'Mapa final'!$S$33),"")</f>
        <v/>
      </c>
      <c r="AC34" s="38" t="str">
        <f>IF(AND('Mapa final'!$AJ$28="Media",'Mapa final'!$AL$28="Mayor"),CONCATENATE("R2C",'Mapa final'!$S$28),"")</f>
        <v/>
      </c>
      <c r="AD34" s="39" t="str">
        <f>IF(AND('Mapa final'!$AJ$29="Media",'Mapa final'!$AL$29="Mayor"),CONCATENATE("R2C",'Mapa final'!$S$29),"")</f>
        <v/>
      </c>
      <c r="AE34" s="39" t="str">
        <f>IF(AND('Mapa final'!$AJ$30="Media",'Mapa final'!$AL$30="Mayor"),CONCATENATE("R2C",'Mapa final'!$S$30),"")</f>
        <v/>
      </c>
      <c r="AF34" s="39" t="str">
        <f>IF(AND('Mapa final'!$AJ$31="Media",'Mapa final'!$AL$31="Mayor"),CONCATENATE("R2C",'Mapa final'!$S$31),"")</f>
        <v/>
      </c>
      <c r="AG34" s="39" t="str">
        <f>IF(AND('Mapa final'!$AJ$32="Media",'Mapa final'!$AL$32="Mayor"),CONCATENATE("R2C",'Mapa final'!$S$32),"")</f>
        <v/>
      </c>
      <c r="AH34" s="40" t="str">
        <f>IF(AND('Mapa final'!$AJ$33="Media",'Mapa final'!$AL$33="Mayor"),CONCATENATE("R2C",'Mapa final'!$S$33),"")</f>
        <v/>
      </c>
      <c r="AI34" s="41" t="str">
        <f>IF(AND('Mapa final'!$AJ$28="Media",'Mapa final'!$AL$28="Catastrófico"),CONCATENATE("R2C",'Mapa final'!$S$28),"")</f>
        <v/>
      </c>
      <c r="AJ34" s="42" t="str">
        <f>IF(AND('Mapa final'!$AJ$29="Media",'Mapa final'!$AL$29="Catastrófico"),CONCATENATE("R2C",'Mapa final'!$S$29),"")</f>
        <v/>
      </c>
      <c r="AK34" s="42" t="str">
        <f>IF(AND('Mapa final'!$AJ$30="Media",'Mapa final'!$AL$30="Catastrófico"),CONCATENATE("R2C",'Mapa final'!$S$30),"")</f>
        <v/>
      </c>
      <c r="AL34" s="42" t="str">
        <f>IF(AND('Mapa final'!$AJ$31="Media",'Mapa final'!$AL$31="Catastrófico"),CONCATENATE("R2C",'Mapa final'!$S$31),"")</f>
        <v/>
      </c>
      <c r="AM34" s="42" t="str">
        <f>IF(AND('Mapa final'!$AJ$32="Media",'Mapa final'!$AL$32="Catastrófico"),CONCATENATE("R2C",'Mapa final'!$S$32),"")</f>
        <v/>
      </c>
      <c r="AN34" s="43" t="str">
        <f>IF(AND('Mapa final'!$AJ$33="Media",'Mapa final'!$AL$33="Catastrófico"),CONCATENATE("R2C",'Mapa final'!$S$33),"")</f>
        <v/>
      </c>
      <c r="AO34" s="69"/>
      <c r="AP34" s="521"/>
      <c r="AQ34" s="522"/>
      <c r="AR34" s="522"/>
      <c r="AS34" s="522"/>
      <c r="AT34" s="522"/>
      <c r="AU34" s="523"/>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row>
    <row r="35" spans="2:77" ht="15" customHeight="1" x14ac:dyDescent="0.25">
      <c r="B35" s="69"/>
      <c r="C35" s="385"/>
      <c r="D35" s="385"/>
      <c r="E35" s="386"/>
      <c r="F35" s="480"/>
      <c r="G35" s="481"/>
      <c r="H35" s="481"/>
      <c r="I35" s="481"/>
      <c r="J35" s="482"/>
      <c r="K35" s="53" t="str">
        <f>IF(AND('Mapa final'!$AJ$34="Media",'Mapa final'!$AL$34="Leve"),CONCATENATE("R2C",'Mapa final'!$S$34),"")</f>
        <v/>
      </c>
      <c r="L35" s="54" t="str">
        <f>IF(AND('Mapa final'!$AJ$35="Media",'Mapa final'!$AL$35="Leve"),CONCATENATE("R2C",'Mapa final'!$S$35),"")</f>
        <v/>
      </c>
      <c r="M35" s="54" t="str">
        <f>IF(AND('Mapa final'!$AJ$36="Media",'Mapa final'!$AL$36="Leve"),CONCATENATE("R2C",'Mapa final'!$S$36),"")</f>
        <v/>
      </c>
      <c r="N35" s="54" t="str">
        <f>IF(AND('Mapa final'!$AJ$37="Media",'Mapa final'!$AL$37="Leve"),CONCATENATE("R2C",'Mapa final'!$S$37),"")</f>
        <v/>
      </c>
      <c r="O35" s="54" t="str">
        <f>IF(AND('Mapa final'!$AJ$38="Media",'Mapa final'!$AL$38="Leve"),CONCATENATE("R2C",'Mapa final'!$S$38),"")</f>
        <v/>
      </c>
      <c r="P35" s="55" t="str">
        <f>IF(AND('Mapa final'!$AJ$39="Media",'Mapa final'!$AL$39="Leve"),CONCATENATE("R2C",'Mapa final'!$S$39),"")</f>
        <v/>
      </c>
      <c r="Q35" s="53" t="str">
        <f>IF(AND('Mapa final'!$AJ$34="Media",'Mapa final'!$AL$34="Menor"),CONCATENATE("R2C",'Mapa final'!$S$34),"")</f>
        <v/>
      </c>
      <c r="R35" s="54" t="str">
        <f>IF(AND('Mapa final'!$AJ$35="Media",'Mapa final'!$AL$35="Menor"),CONCATENATE("R2C",'Mapa final'!$S$35),"")</f>
        <v/>
      </c>
      <c r="S35" s="54" t="str">
        <f>IF(AND('Mapa final'!$AJ$36="Media",'Mapa final'!$AL$36="Menor"),CONCATENATE("R2C",'Mapa final'!$S$36),"")</f>
        <v/>
      </c>
      <c r="T35" s="54" t="str">
        <f>IF(AND('Mapa final'!$AJ$37="Media",'Mapa final'!$AL$37="Menor"),CONCATENATE("R2C",'Mapa final'!$S$37),"")</f>
        <v/>
      </c>
      <c r="U35" s="54" t="str">
        <f>IF(AND('Mapa final'!$AJ$38="Media",'Mapa final'!$AL$38="LMenor"),CONCATENATE("R2C",'Mapa final'!$S$38),"")</f>
        <v/>
      </c>
      <c r="V35" s="55" t="str">
        <f>IF(AND('Mapa final'!$AJ$39="Media",'Mapa final'!$AL$39="Menor"),CONCATENATE("R2C",'Mapa final'!$S$39),"")</f>
        <v/>
      </c>
      <c r="W35" s="53" t="str">
        <f>IF(AND('Mapa final'!$AJ$34="Media",'Mapa final'!$AL$34="Moderado"),CONCATENATE("R2C",'Mapa final'!$S$34),"")</f>
        <v/>
      </c>
      <c r="X35" s="54" t="str">
        <f>IF(AND('Mapa final'!$AJ$35="Media",'Mapa final'!$AL$35="Moderado"),CONCATENATE("R2C",'Mapa final'!$S$35),"")</f>
        <v/>
      </c>
      <c r="Y35" s="54" t="str">
        <f>IF(AND('Mapa final'!$AJ$36="Media",'Mapa final'!$AL$36="Moderado"),CONCATENATE("R2C",'Mapa final'!$S$36),"")</f>
        <v/>
      </c>
      <c r="Z35" s="54" t="str">
        <f>IF(AND('Mapa final'!$AJ$37="Media",'Mapa final'!$AL$37="Moderado"),CONCATENATE("R2C",'Mapa final'!$S$37),"")</f>
        <v/>
      </c>
      <c r="AA35" s="54" t="str">
        <f>IF(AND('Mapa final'!$AJ$38="Media",'Mapa final'!$AL$38="Moderado"),CONCATENATE("R2C",'Mapa final'!$S$38),"")</f>
        <v/>
      </c>
      <c r="AB35" s="55" t="str">
        <f>IF(AND('Mapa final'!$AJ$39="Media",'Mapa final'!$AL$39="Moderado"),CONCATENATE("R2C",'Mapa final'!$S$39),"")</f>
        <v/>
      </c>
      <c r="AC35" s="38" t="str">
        <f>IF(AND('Mapa final'!$AJ$34="Media",'Mapa final'!$AL$34="Mayor"),CONCATENATE("R2C",'Mapa final'!$S$34),"")</f>
        <v/>
      </c>
      <c r="AD35" s="39" t="str">
        <f>IF(AND('Mapa final'!$AJ$35="Media",'Mapa final'!$AL$35="Mayor"),CONCATENATE("R2C",'Mapa final'!$S$35),"")</f>
        <v/>
      </c>
      <c r="AE35" s="39" t="str">
        <f>IF(AND('Mapa final'!$AJ$36="Media",'Mapa final'!$AL$36="Mayor"),CONCATENATE("R2C",'Mapa final'!$S$36),"")</f>
        <v/>
      </c>
      <c r="AF35" s="39" t="str">
        <f>IF(AND('Mapa final'!$AJ$37="Media",'Mapa final'!$AL$37="Mayor"),CONCATENATE("R2C",'Mapa final'!$S$37),"")</f>
        <v/>
      </c>
      <c r="AG35" s="39" t="str">
        <f>IF(AND('Mapa final'!$AJ$38="Media",'Mapa final'!$AL$38="Mayor"),CONCATENATE("R2C",'Mapa final'!$S$38),"")</f>
        <v/>
      </c>
      <c r="AH35" s="40" t="str">
        <f>IF(AND('Mapa final'!$AJ$39="Media",'Mapa final'!$AL$39="Mayor"),CONCATENATE("R2C",'Mapa final'!$S$39),"")</f>
        <v/>
      </c>
      <c r="AI35" s="41" t="str">
        <f>IF(AND('Mapa final'!$AJ$34="Media",'Mapa final'!$AL$34="Catastrófico"),CONCATENATE("R2C",'Mapa final'!$S$34),"")</f>
        <v/>
      </c>
      <c r="AJ35" s="42" t="str">
        <f>IF(AND('Mapa final'!$AJ$35="Media",'Mapa final'!$AL$35="Catastrófico"),CONCATENATE("R2C",'Mapa final'!$S$35),"")</f>
        <v/>
      </c>
      <c r="AK35" s="42" t="str">
        <f>IF(AND('Mapa final'!$AJ$36="Media",'Mapa final'!$AL$36="Catastrófico"),CONCATENATE("R2C",'Mapa final'!$S$36),"")</f>
        <v/>
      </c>
      <c r="AL35" s="42" t="str">
        <f>IF(AND('Mapa final'!$AJ$37="Media",'Mapa final'!$AL$37="Catastrófico"),CONCATENATE("R2C",'Mapa final'!$S$37),"")</f>
        <v/>
      </c>
      <c r="AM35" s="42" t="str">
        <f>IF(AND('Mapa final'!$AJ$38="Media",'Mapa final'!$AL$38="LCatastrófico"),CONCATENATE("R2C",'Mapa final'!$S$38),"")</f>
        <v/>
      </c>
      <c r="AN35" s="43" t="str">
        <f>IF(AND('Mapa final'!$AJ$39="Media",'Mapa final'!$AL$39="Catastrófico"),CONCATENATE("R2C",'Mapa final'!$S$39),"")</f>
        <v/>
      </c>
      <c r="AO35" s="69"/>
      <c r="AP35" s="521"/>
      <c r="AQ35" s="522"/>
      <c r="AR35" s="522"/>
      <c r="AS35" s="522"/>
      <c r="AT35" s="522"/>
      <c r="AU35" s="523"/>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row>
    <row r="36" spans="2:77" ht="15" customHeight="1" x14ac:dyDescent="0.25">
      <c r="B36" s="69"/>
      <c r="C36" s="385"/>
      <c r="D36" s="385"/>
      <c r="E36" s="386"/>
      <c r="F36" s="480"/>
      <c r="G36" s="481"/>
      <c r="H36" s="481"/>
      <c r="I36" s="481"/>
      <c r="J36" s="482"/>
      <c r="K36" s="53" t="str">
        <f>IF(AND('Mapa final'!$AJ$40="Media",'Mapa final'!$AL$40="Leve"),CONCATENATE("R2C",'Mapa final'!$S$40),"")</f>
        <v/>
      </c>
      <c r="L36" s="54" t="str">
        <f>IF(AND('Mapa final'!$AJ$41="Media",'Mapa final'!$AL$41="Leve"),CONCATENATE("R2C",'Mapa final'!$S$41),"")</f>
        <v/>
      </c>
      <c r="M36" s="54" t="str">
        <f>IF(AND('Mapa final'!$AJ$42="Media",'Mapa final'!$AL$42="Leve"),CONCATENATE("R2C",'Mapa final'!$S$42),"")</f>
        <v/>
      </c>
      <c r="N36" s="54" t="str">
        <f>IF(AND('Mapa final'!$AJ$43="Media",'Mapa final'!$AL$43="Leve"),CONCATENATE("R2C",'Mapa final'!$S$43),"")</f>
        <v/>
      </c>
      <c r="O36" s="54" t="str">
        <f>IF(AND('Mapa final'!$AJ$44="Media",'Mapa final'!$AL$44="Leve"),CONCATENATE("R2C",'Mapa final'!$S$44),"")</f>
        <v/>
      </c>
      <c r="P36" s="55" t="str">
        <f>IF(AND('Mapa final'!$AJ$45="Media",'Mapa final'!$AL$45="Leve"),CONCATENATE("R2C",'Mapa final'!$S$45),"")</f>
        <v/>
      </c>
      <c r="Q36" s="53" t="str">
        <f>IF(AND('Mapa final'!$AJ$40="Media",'Mapa final'!$AL$40="Menor"),CONCATENATE("R2C",'Mapa final'!$S$40),"")</f>
        <v/>
      </c>
      <c r="R36" s="54" t="str">
        <f>IF(AND('Mapa final'!$AJ$41="Media",'Mapa final'!$AL$41="Menor"),CONCATENATE("R2C",'Mapa final'!$S$41),"")</f>
        <v/>
      </c>
      <c r="S36" s="54" t="str">
        <f>IF(AND('Mapa final'!$AJ$42="Media",'Mapa final'!$AL$42="Menor"),CONCATENATE("R2C",'Mapa final'!$S$42),"")</f>
        <v/>
      </c>
      <c r="T36" s="54" t="str">
        <f>IF(AND('Mapa final'!$AJ$43="Media",'Mapa final'!$AL$43="Menor"),CONCATENATE("R2C",'Mapa final'!$S$43),"")</f>
        <v/>
      </c>
      <c r="U36" s="54" t="str">
        <f>IF(AND('Mapa final'!$AJ$44="Media",'Mapa final'!$AL$44="Menor"),CONCATENATE("R2C",'Mapa final'!$S$44),"")</f>
        <v/>
      </c>
      <c r="V36" s="55" t="str">
        <f>IF(AND('Mapa final'!$AJ$45="Media",'Mapa final'!$AL$45="Menor"),CONCATENATE("R2C",'Mapa final'!$S$45),"")</f>
        <v/>
      </c>
      <c r="W36" s="53" t="str">
        <f>IF(AND('Mapa final'!$AJ$40="Media",'Mapa final'!$AL$40="Moderado"),CONCATENATE("R2C",'Mapa final'!$S$40),"")</f>
        <v/>
      </c>
      <c r="X36" s="54" t="str">
        <f>IF(AND('Mapa final'!$AJ$41="Media",'Mapa final'!$AL$41="Moderado"),CONCATENATE("R2C",'Mapa final'!$S$41),"")</f>
        <v/>
      </c>
      <c r="Y36" s="54" t="str">
        <f>IF(AND('Mapa final'!$AJ$42="Media",'Mapa final'!$AL$42="Moderado"),CONCATENATE("R2C",'Mapa final'!$S$42),"")</f>
        <v/>
      </c>
      <c r="Z36" s="54" t="str">
        <f>IF(AND('Mapa final'!$AJ$43="Media",'Mapa final'!$AL$43="Moderado"),CONCATENATE("R2C",'Mapa final'!$S$43),"")</f>
        <v/>
      </c>
      <c r="AA36" s="54" t="str">
        <f>IF(AND('Mapa final'!$AJ$44="Media",'Mapa final'!$AL$44="Moderado"),CONCATENATE("R2C",'Mapa final'!$S$44),"")</f>
        <v/>
      </c>
      <c r="AB36" s="55" t="str">
        <f>IF(AND('Mapa final'!$AJ$45="Media",'Mapa final'!$AL$45="Moderado"),CONCATENATE("R2C",'Mapa final'!$S$45),"")</f>
        <v/>
      </c>
      <c r="AC36" s="38" t="str">
        <f>IF(AND('Mapa final'!$AJ$40="Media",'Mapa final'!$AL$40="Mayor"),CONCATENATE("R2C",'Mapa final'!$S$40),"")</f>
        <v/>
      </c>
      <c r="AD36" s="39" t="str">
        <f>IF(AND('Mapa final'!$AJ$41="Media",'Mapa final'!$AL$41="Mayor"),CONCATENATE("R2C",'Mapa final'!$S$41),"")</f>
        <v/>
      </c>
      <c r="AE36" s="39" t="str">
        <f>IF(AND('Mapa final'!$AJ$42="Media",'Mapa final'!$AL$42="Mayor"),CONCATENATE("R2C",'Mapa final'!$S$42),"")</f>
        <v/>
      </c>
      <c r="AF36" s="39" t="str">
        <f>IF(AND('Mapa final'!$AJ$43="Media",'Mapa final'!$AL$43="Mayor"),CONCATENATE("R2C",'Mapa final'!$S$43),"")</f>
        <v/>
      </c>
      <c r="AG36" s="39" t="str">
        <f>IF(AND('Mapa final'!$AJ$44="Media",'Mapa final'!$AL$44="Mayor"),CONCATENATE("R2C",'Mapa final'!$S$44),"")</f>
        <v/>
      </c>
      <c r="AH36" s="40" t="str">
        <f>IF(AND('Mapa final'!$AJ$45="Media",'Mapa final'!$AL$45="Mayor"),CONCATENATE("R2C",'Mapa final'!$S$45),"")</f>
        <v/>
      </c>
      <c r="AI36" s="41" t="str">
        <f>IF(AND('Mapa final'!$AJ$40="Media",'Mapa final'!$AL$40="Catastrófico"),CONCATENATE("R2C",'Mapa final'!$S$40),"")</f>
        <v/>
      </c>
      <c r="AJ36" s="42" t="str">
        <f>IF(AND('Mapa final'!$AJ$41="Media",'Mapa final'!$AL$41="Catastrófico"),CONCATENATE("R2C",'Mapa final'!$S$41),"")</f>
        <v/>
      </c>
      <c r="AK36" s="42" t="str">
        <f>IF(AND('Mapa final'!$AJ$42="Media",'Mapa final'!$AL$42="Catastrófico"),CONCATENATE("R2C",'Mapa final'!$S$42),"")</f>
        <v/>
      </c>
      <c r="AL36" s="42" t="str">
        <f>IF(AND('Mapa final'!$AJ$43="Media",'Mapa final'!$AL$43="Catastrófico"),CONCATENATE("R2C",'Mapa final'!$S$43),"")</f>
        <v/>
      </c>
      <c r="AM36" s="42" t="str">
        <f>IF(AND('Mapa final'!$AJ$44="Media",'Mapa final'!$AL$44="Catastrófico"),CONCATENATE("R2C",'Mapa final'!$S$44),"")</f>
        <v/>
      </c>
      <c r="AN36" s="43" t="str">
        <f>IF(AND('Mapa final'!$AJ$45="Media",'Mapa final'!$AL$45="Catastrófico"),CONCATENATE("R2C",'Mapa final'!$S$45),"")</f>
        <v/>
      </c>
      <c r="AO36" s="69"/>
      <c r="AP36" s="521"/>
      <c r="AQ36" s="522"/>
      <c r="AR36" s="522"/>
      <c r="AS36" s="522"/>
      <c r="AT36" s="522"/>
      <c r="AU36" s="523"/>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row>
    <row r="37" spans="2:77" ht="15" customHeight="1" x14ac:dyDescent="0.25">
      <c r="B37" s="69"/>
      <c r="C37" s="385"/>
      <c r="D37" s="385"/>
      <c r="E37" s="386"/>
      <c r="F37" s="480"/>
      <c r="G37" s="481"/>
      <c r="H37" s="481"/>
      <c r="I37" s="481"/>
      <c r="J37" s="482"/>
      <c r="K37" s="53" t="str">
        <f>IF(AND('Mapa final'!$AJ$46="Media",'Mapa final'!$AL$46="Leve"),CONCATENATE("R2C",'Mapa final'!$S$46),"")</f>
        <v/>
      </c>
      <c r="L37" s="54" t="str">
        <f>IF(AND('Mapa final'!$AJ$47="Media",'Mapa final'!$AL$47="Leve"),CONCATENATE("R2C",'Mapa final'!$S$47),"")</f>
        <v/>
      </c>
      <c r="M37" s="54" t="str">
        <f>IF(AND('Mapa final'!$AJ$48="Media",'Mapa final'!$AL$48="Leve"),CONCATENATE("R2C",'Mapa final'!$S$48),"")</f>
        <v/>
      </c>
      <c r="N37" s="54" t="str">
        <f>IF(AND('Mapa final'!$AJ$49="Media",'Mapa final'!$AL$49="Leve"),CONCATENATE("R2C",'Mapa final'!$S$49),"")</f>
        <v/>
      </c>
      <c r="O37" s="54" t="str">
        <f>IF(AND('Mapa final'!$AJ$50="Media",'Mapa final'!$AL$50="Leve"),CONCATENATE("R2C",'Mapa final'!$S$50),"")</f>
        <v/>
      </c>
      <c r="P37" s="55" t="str">
        <f>IF(AND('Mapa final'!$AJ$61="Media",'Mapa final'!$AL$51="Leve"),CONCATENATE("R2C",'Mapa final'!$S$51),"")</f>
        <v/>
      </c>
      <c r="Q37" s="53" t="str">
        <f>IF(AND('Mapa final'!$AJ$46="Media",'Mapa final'!$AL$46="Menor"),CONCATENATE("R2C",'Mapa final'!$S$46),"")</f>
        <v/>
      </c>
      <c r="R37" s="54" t="str">
        <f>IF(AND('Mapa final'!$AJ$47="Media",'Mapa final'!$AL$47="Menor"),CONCATENATE("R2C",'Mapa final'!$S$47),"")</f>
        <v/>
      </c>
      <c r="S37" s="54" t="str">
        <f>IF(AND('Mapa final'!$AJ$48="Media",'Mapa final'!$AL$48="Menor"),CONCATENATE("R2C",'Mapa final'!$S$48),"")</f>
        <v/>
      </c>
      <c r="T37" s="54" t="str">
        <f>IF(AND('Mapa final'!$AJ$49="Media",'Mapa final'!$AL$49="Menor"),CONCATENATE("R2C",'Mapa final'!$S$49),"")</f>
        <v/>
      </c>
      <c r="U37" s="54" t="str">
        <f>IF(AND('Mapa final'!$AJ$50="Media",'Mapa final'!$AL$50="Menor"),CONCATENATE("R2C",'Mapa final'!$S$50),"")</f>
        <v/>
      </c>
      <c r="V37" s="55" t="str">
        <f>IF(AND('Mapa final'!$AJ$61="Media",'Mapa final'!$AL$51="Menor"),CONCATENATE("R2C",'Mapa final'!$S$51),"")</f>
        <v/>
      </c>
      <c r="W37" s="53" t="str">
        <f>IF(AND('Mapa final'!$AJ$46="Media",'Mapa final'!$AL$46="Moderado"),CONCATENATE("R2C",'Mapa final'!$S$46),"")</f>
        <v/>
      </c>
      <c r="X37" s="54" t="str">
        <f>IF(AND('Mapa final'!$AJ$47="Media",'Mapa final'!$AL$47="Moderado"),CONCATENATE("R2C",'Mapa final'!$S$47),"")</f>
        <v/>
      </c>
      <c r="Y37" s="54" t="str">
        <f>IF(AND('Mapa final'!$AJ$48="Media",'Mapa final'!$AL$48="Moderado"),CONCATENATE("R2C",'Mapa final'!$S$48),"")</f>
        <v/>
      </c>
      <c r="Z37" s="54" t="str">
        <f>IF(AND('Mapa final'!$AJ$49="Media",'Mapa final'!$AL$49="Moderado"),CONCATENATE("R2C",'Mapa final'!$S$49),"")</f>
        <v/>
      </c>
      <c r="AA37" s="54" t="str">
        <f>IF(AND('Mapa final'!$AJ$50="Media",'Mapa final'!$AL$50="Moderado"),CONCATENATE("R2C",'Mapa final'!$S$50),"")</f>
        <v/>
      </c>
      <c r="AB37" s="55" t="str">
        <f>IF(AND('Mapa final'!$AJ$61="Media",'Mapa final'!$AL$51="Moderado"),CONCATENATE("R2C",'Mapa final'!$S$51),"")</f>
        <v/>
      </c>
      <c r="AC37" s="38" t="str">
        <f>IF(AND('Mapa final'!$AJ$46="Media",'Mapa final'!$AL$46="Mayor"),CONCATENATE("R2C",'Mapa final'!$S$46),"")</f>
        <v/>
      </c>
      <c r="AD37" s="39" t="str">
        <f>IF(AND('Mapa final'!$AJ$47="Media",'Mapa final'!$AL$47="Mayor"),CONCATENATE("R2C",'Mapa final'!$S$47),"")</f>
        <v/>
      </c>
      <c r="AE37" s="39" t="str">
        <f>IF(AND('Mapa final'!$AJ$48="Media",'Mapa final'!$AL$48="Mayor"),CONCATENATE("R2C",'Mapa final'!$S$48),"")</f>
        <v/>
      </c>
      <c r="AF37" s="39" t="str">
        <f>IF(AND('Mapa final'!$AJ$49="Media",'Mapa final'!$AL$49="Mayor"),CONCATENATE("R2C",'Mapa final'!$S$49),"")</f>
        <v/>
      </c>
      <c r="AG37" s="39" t="str">
        <f>IF(AND('Mapa final'!$AJ$50="Media",'Mapa final'!$AL$50="Mayor"),CONCATENATE("R2C",'Mapa final'!$S$50),"")</f>
        <v/>
      </c>
      <c r="AH37" s="40" t="str">
        <f>IF(AND('Mapa final'!$AJ$61="Media",'Mapa final'!$AL$51="Mayor"),CONCATENATE("R2C",'Mapa final'!$S$51),"")</f>
        <v/>
      </c>
      <c r="AI37" s="41" t="str">
        <f>IF(AND('Mapa final'!$AJ$46="Media",'Mapa final'!$AL$46="Catastrófico"),CONCATENATE("R2C",'Mapa final'!$S$46),"")</f>
        <v/>
      </c>
      <c r="AJ37" s="42" t="str">
        <f>IF(AND('Mapa final'!$AJ$47="Media",'Mapa final'!$AL$47="Catastrófico"),CONCATENATE("R2C",'Mapa final'!$S$47),"")</f>
        <v/>
      </c>
      <c r="AK37" s="42" t="str">
        <f>IF(AND('Mapa final'!$AJ$48="Media",'Mapa final'!$AL$48="Catastrófico"),CONCATENATE("R2C",'Mapa final'!$S$48),"")</f>
        <v/>
      </c>
      <c r="AL37" s="42" t="str">
        <f>IF(AND('Mapa final'!$AJ$49="Media",'Mapa final'!$AL$49="Catastrófico"),CONCATENATE("R2C",'Mapa final'!$S$49),"")</f>
        <v/>
      </c>
      <c r="AM37" s="42" t="str">
        <f>IF(AND('Mapa final'!$AJ$50="Media",'Mapa final'!$AL$50="Catastrófico"),CONCATENATE("R2C",'Mapa final'!$S$50),"")</f>
        <v/>
      </c>
      <c r="AN37" s="43" t="str">
        <f>IF(AND('Mapa final'!$AJ$61="Media",'Mapa final'!$AL$51="Catastrófico"),CONCATENATE("R2C",'Mapa final'!$S$51),"")</f>
        <v/>
      </c>
      <c r="AO37" s="69"/>
      <c r="AP37" s="521"/>
      <c r="AQ37" s="522"/>
      <c r="AR37" s="522"/>
      <c r="AS37" s="522"/>
      <c r="AT37" s="522"/>
      <c r="AU37" s="523"/>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row>
    <row r="38" spans="2:77" ht="15" customHeight="1" x14ac:dyDescent="0.25">
      <c r="B38" s="69"/>
      <c r="C38" s="385"/>
      <c r="D38" s="385"/>
      <c r="E38" s="386"/>
      <c r="F38" s="480"/>
      <c r="G38" s="481"/>
      <c r="H38" s="481"/>
      <c r="I38" s="481"/>
      <c r="J38" s="482"/>
      <c r="K38" s="53" t="str">
        <f>IF(AND('Mapa final'!$AJ$52="Media",'Mapa final'!$AL$52="Leve"),CONCATENATE("R2C",'Mapa final'!$S$52),"")</f>
        <v/>
      </c>
      <c r="L38" s="54" t="str">
        <f>IF(AND('Mapa final'!$AJ$53="Media",'Mapa final'!$AL$53="Leve"),CONCATENATE("R2C",'Mapa final'!$S$53),"")</f>
        <v/>
      </c>
      <c r="M38" s="54" t="str">
        <f>IF(AND('Mapa final'!$AJ$54="Media",'Mapa final'!$AL$54="Leve"),CONCATENATE("R2C",'Mapa final'!$S$54),"")</f>
        <v/>
      </c>
      <c r="N38" s="54" t="str">
        <f>IF(AND('Mapa final'!$AJ$55="Media",'Mapa final'!$AL$55="Leve"),CONCATENATE("R2C",'Mapa final'!$S$55),"")</f>
        <v/>
      </c>
      <c r="O38" s="54" t="str">
        <f>IF(AND('Mapa final'!$AJ$56="Media",'Mapa final'!$AL$56="Leve"),CONCATENATE("R2C",'Mapa final'!$S$56),"")</f>
        <v/>
      </c>
      <c r="P38" s="55" t="str">
        <f>IF(AND('Mapa final'!$AJ$57="Media",'Mapa final'!$AL$57="Leve"),CONCATENATE("R2C",'Mapa final'!$S$57),"")</f>
        <v/>
      </c>
      <c r="Q38" s="53" t="str">
        <f>IF(AND('Mapa final'!$AJ$52="Media",'Mapa final'!$AL$52="Menor"),CONCATENATE("R2C",'Mapa final'!$S$52),"")</f>
        <v/>
      </c>
      <c r="R38" s="54" t="str">
        <f>IF(AND('Mapa final'!$AJ$53="Media",'Mapa final'!$AL$53="Menor"),CONCATENATE("R2C",'Mapa final'!$S$53),"")</f>
        <v/>
      </c>
      <c r="S38" s="54" t="str">
        <f>IF(AND('Mapa final'!$AJ$54="Media",'Mapa final'!$AL$54="Menor"),CONCATENATE("R2C",'Mapa final'!$S$54),"")</f>
        <v/>
      </c>
      <c r="T38" s="54" t="str">
        <f>IF(AND('Mapa final'!$AJ$55="Media",'Mapa final'!$AL$55="Menor"),CONCATENATE("R2C",'Mapa final'!$S$55),"")</f>
        <v/>
      </c>
      <c r="U38" s="54" t="str">
        <f>IF(AND('Mapa final'!$AJ$56="Media",'Mapa final'!$AL$56="Menor"),CONCATENATE("R2C",'Mapa final'!$S$56),"")</f>
        <v/>
      </c>
      <c r="V38" s="55" t="str">
        <f>IF(AND('Mapa final'!$AJ$57="Media",'Mapa final'!$AL$57="Menor"),CONCATENATE("R2C",'Mapa final'!$S$57),"")</f>
        <v/>
      </c>
      <c r="W38" s="53" t="str">
        <f>IF(AND('Mapa final'!$AJ$52="Media",'Mapa final'!$AL$52="Moderado"),CONCATENATE("R2C",'Mapa final'!$S$52),"")</f>
        <v/>
      </c>
      <c r="X38" s="54" t="str">
        <f>IF(AND('Mapa final'!$AJ$53="Media",'Mapa final'!$AL$53="Moderado"),CONCATENATE("R2C",'Mapa final'!$S$53),"")</f>
        <v/>
      </c>
      <c r="Y38" s="54" t="str">
        <f>IF(AND('Mapa final'!$AJ$54="Media",'Mapa final'!$AL$54="Moderado"),CONCATENATE("R2C",'Mapa final'!$S$54),"")</f>
        <v/>
      </c>
      <c r="Z38" s="54" t="str">
        <f>IF(AND('Mapa final'!$AJ$55="Media",'Mapa final'!$AL$55="Moderado"),CONCATENATE("R2C",'Mapa final'!$S$55),"")</f>
        <v/>
      </c>
      <c r="AA38" s="54" t="str">
        <f>IF(AND('Mapa final'!$AJ$56="Media",'Mapa final'!$AL$56="Moderado"),CONCATENATE("R2C",'Mapa final'!$S$56),"")</f>
        <v/>
      </c>
      <c r="AB38" s="55" t="str">
        <f>IF(AND('Mapa final'!$AJ$57="Media",'Mapa final'!$AL$57="Moderado"),CONCATENATE("R2C",'Mapa final'!$S$57),"")</f>
        <v/>
      </c>
      <c r="AC38" s="38" t="str">
        <f>IF(AND('Mapa final'!$AJ$52="Media",'Mapa final'!$AL$52="Mayor"),CONCATENATE("R2C",'Mapa final'!$S$52),"")</f>
        <v/>
      </c>
      <c r="AD38" s="39" t="str">
        <f>IF(AND('Mapa final'!$AJ$53="Media",'Mapa final'!$AL$53="Mayor"),CONCATENATE("R2C",'Mapa final'!$S$53),"")</f>
        <v/>
      </c>
      <c r="AE38" s="39" t="str">
        <f>IF(AND('Mapa final'!$AJ$54="Media",'Mapa final'!$AL$54="Mayor"),CONCATENATE("R2C",'Mapa final'!$S$54),"")</f>
        <v/>
      </c>
      <c r="AF38" s="39" t="str">
        <f>IF(AND('Mapa final'!$AJ$55="Media",'Mapa final'!$AL$55="Mayor"),CONCATENATE("R2C",'Mapa final'!$S$55),"")</f>
        <v/>
      </c>
      <c r="AG38" s="39" t="str">
        <f>IF(AND('Mapa final'!$AJ$56="Media",'Mapa final'!$AL$56="Mayor"),CONCATENATE("R2C",'Mapa final'!$S$56),"")</f>
        <v/>
      </c>
      <c r="AH38" s="40" t="str">
        <f>IF(AND('Mapa final'!$AJ$57="Media",'Mapa final'!$AL$57="Mayor"),CONCATENATE("R2C",'Mapa final'!$S$57),"")</f>
        <v/>
      </c>
      <c r="AI38" s="41" t="str">
        <f>IF(AND('Mapa final'!$AJ$52="Media",'Mapa final'!$AL$52="Catastrófico"),CONCATENATE("R2C",'Mapa final'!$S$52),"")</f>
        <v/>
      </c>
      <c r="AJ38" s="42" t="str">
        <f>IF(AND('Mapa final'!$AJ$53="Media",'Mapa final'!$AL$53="Catastrófico"),CONCATENATE("R2C",'Mapa final'!$S$53),"")</f>
        <v/>
      </c>
      <c r="AK38" s="42" t="str">
        <f>IF(AND('Mapa final'!$AJ$54="Media",'Mapa final'!$AL$54="Catastrófico"),CONCATENATE("R2C",'Mapa final'!$S$54),"")</f>
        <v/>
      </c>
      <c r="AL38" s="42" t="str">
        <f>IF(AND('Mapa final'!$AJ$55="Media",'Mapa final'!$AL$55="Catastrófico"),CONCATENATE("R2C",'Mapa final'!$S$55),"")</f>
        <v/>
      </c>
      <c r="AM38" s="42" t="str">
        <f>IF(AND('Mapa final'!$AJ$56="Media",'Mapa final'!$AL$56="Catastrófico"),CONCATENATE("R2C",'Mapa final'!$S$56),"")</f>
        <v/>
      </c>
      <c r="AN38" s="43" t="str">
        <f>IF(AND('Mapa final'!$AJ$57="Media",'Mapa final'!$AL$57="Catastrófico"),CONCATENATE("R2C",'Mapa final'!$S$57),"")</f>
        <v/>
      </c>
      <c r="AO38" s="69"/>
      <c r="AP38" s="521"/>
      <c r="AQ38" s="522"/>
      <c r="AR38" s="522"/>
      <c r="AS38" s="522"/>
      <c r="AT38" s="522"/>
      <c r="AU38" s="523"/>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row>
    <row r="39" spans="2:77" ht="15" customHeight="1" x14ac:dyDescent="0.25">
      <c r="B39" s="69"/>
      <c r="C39" s="385"/>
      <c r="D39" s="385"/>
      <c r="E39" s="386"/>
      <c r="F39" s="480"/>
      <c r="G39" s="481"/>
      <c r="H39" s="481"/>
      <c r="I39" s="481"/>
      <c r="J39" s="482"/>
      <c r="K39" s="53" t="str">
        <f>IF(AND('Mapa final'!$AJ$58="Media",'Mapa final'!$AL$58="Leve"),CONCATENATE("R2C",'Mapa final'!$S$58),"")</f>
        <v/>
      </c>
      <c r="L39" s="54" t="str">
        <f>IF(AND('Mapa final'!$AJ$59="Media",'Mapa final'!$AL$59="Leve"),CONCATENATE("R2C",'Mapa final'!$S$59),"")</f>
        <v/>
      </c>
      <c r="M39" s="54" t="str">
        <f>IF(AND('Mapa final'!$AJ$60="Media",'Mapa final'!$AL$60="Leve"),CONCATENATE("R2C",'Mapa final'!$S$60),"")</f>
        <v/>
      </c>
      <c r="N39" s="54" t="str">
        <f>IF(AND('Mapa final'!$AJ$61="Media",'Mapa final'!$AL$61="Leve"),CONCATENATE("R2C",'Mapa final'!$S$61),"")</f>
        <v/>
      </c>
      <c r="O39" s="54" t="str">
        <f>IF(AND('Mapa final'!$AJ$62="Media",'Mapa final'!$AL$62="Leve"),CONCATENATE("R2C",'Mapa final'!$S$62),"")</f>
        <v/>
      </c>
      <c r="P39" s="55" t="str">
        <f>IF(AND('Mapa final'!$AJ$63="Media",'Mapa final'!$AL$63="Leve"),CONCATENATE("R2C",'Mapa final'!$S$63),"")</f>
        <v/>
      </c>
      <c r="Q39" s="53" t="str">
        <f>IF(AND('Mapa final'!$AJ$58="Media",'Mapa final'!$AL$58="Menor"),CONCATENATE("R2C",'Mapa final'!$S$58),"")</f>
        <v/>
      </c>
      <c r="R39" s="54" t="str">
        <f>IF(AND('Mapa final'!$AJ$59="Media",'Mapa final'!$AL$59="Menor"),CONCATENATE("R2C",'Mapa final'!$S$59),"")</f>
        <v/>
      </c>
      <c r="S39" s="54" t="str">
        <f>IF(AND('Mapa final'!$AJ$60="Media",'Mapa final'!$AL$60="Menor"),CONCATENATE("R2C",'Mapa final'!$S$60),"")</f>
        <v/>
      </c>
      <c r="T39" s="54" t="str">
        <f>IF(AND('Mapa final'!$AJ$61="Media",'Mapa final'!$AL$61="Menor"),CONCATENATE("R2C",'Mapa final'!$S$61),"")</f>
        <v/>
      </c>
      <c r="U39" s="54" t="str">
        <f>IF(AND('Mapa final'!$AJ$62="Media",'Mapa final'!$AL$62="Menor"),CONCATENATE("R2C",'Mapa final'!$S$62),"")</f>
        <v/>
      </c>
      <c r="V39" s="55" t="str">
        <f>IF(AND('Mapa final'!$AJ$63="Media",'Mapa final'!$AL$63="Menor"),CONCATENATE("R2C",'Mapa final'!$S$63),"")</f>
        <v/>
      </c>
      <c r="W39" s="53" t="str">
        <f>IF(AND('Mapa final'!$AJ$58="Media",'Mapa final'!$AL$58="Moderado"),CONCATENATE("R2C",'Mapa final'!$S$58),"")</f>
        <v/>
      </c>
      <c r="X39" s="54" t="str">
        <f>IF(AND('Mapa final'!$AJ$59="Media",'Mapa final'!$AL$59="Moderado"),CONCATENATE("R2C",'Mapa final'!$S$59),"")</f>
        <v/>
      </c>
      <c r="Y39" s="54" t="str">
        <f>IF(AND('Mapa final'!$AJ$60="Media",'Mapa final'!$AL$60="Moderado"),CONCATENATE("R2C",'Mapa final'!$S$60),"")</f>
        <v/>
      </c>
      <c r="Z39" s="54" t="str">
        <f>IF(AND('Mapa final'!$AJ$61="Media",'Mapa final'!$AL$61="Moderado"),CONCATENATE("R2C",'Mapa final'!$S$61),"")</f>
        <v/>
      </c>
      <c r="AA39" s="54" t="str">
        <f>IF(AND('Mapa final'!$AJ$62="Media",'Mapa final'!$AL$62="Moderado"),CONCATENATE("R2C",'Mapa final'!$S$62),"")</f>
        <v/>
      </c>
      <c r="AB39" s="55" t="str">
        <f>IF(AND('Mapa final'!$AJ$63="Media",'Mapa final'!$AL$63="Moderado"),CONCATENATE("R2C",'Mapa final'!$S$63),"")</f>
        <v/>
      </c>
      <c r="AC39" s="38" t="str">
        <f>IF(AND('Mapa final'!$AJ$58="Media",'Mapa final'!$AL$58="Mayor"),CONCATENATE("R2C",'Mapa final'!$S$58),"")</f>
        <v/>
      </c>
      <c r="AD39" s="39" t="str">
        <f>IF(AND('Mapa final'!$AJ$59="Media",'Mapa final'!$AL$59="Mayor"),CONCATENATE("R2C",'Mapa final'!$S$59),"")</f>
        <v/>
      </c>
      <c r="AE39" s="39" t="str">
        <f>IF(AND('Mapa final'!$AJ$60="Media",'Mapa final'!$AL$60="Mayor"),CONCATENATE("R2C",'Mapa final'!$S$60),"")</f>
        <v/>
      </c>
      <c r="AF39" s="39" t="str">
        <f>IF(AND('Mapa final'!$AJ$61="Media",'Mapa final'!$AL$61="Mayor"),CONCATENATE("R2C",'Mapa final'!$S$61),"")</f>
        <v/>
      </c>
      <c r="AG39" s="39" t="str">
        <f>IF(AND('Mapa final'!$AJ$62="Media",'Mapa final'!$AL$62="Mayor"),CONCATENATE("R2C",'Mapa final'!$S$62),"")</f>
        <v/>
      </c>
      <c r="AH39" s="40" t="str">
        <f>IF(AND('Mapa final'!$AJ$63="Media",'Mapa final'!$AL$63="Mayor"),CONCATENATE("R2C",'Mapa final'!$S$63),"")</f>
        <v/>
      </c>
      <c r="AI39" s="41" t="str">
        <f>IF(AND('Mapa final'!$AJ$58="Media",'Mapa final'!$AL$58="Catastrófico"),CONCATENATE("R2C",'Mapa final'!$S$58),"")</f>
        <v/>
      </c>
      <c r="AJ39" s="42" t="str">
        <f>IF(AND('Mapa final'!$AJ$59="Media",'Mapa final'!$AL$59="Catastrófico"),CONCATENATE("R2C",'Mapa final'!$S$59),"")</f>
        <v/>
      </c>
      <c r="AK39" s="42" t="str">
        <f>IF(AND('Mapa final'!$AJ$60="Media",'Mapa final'!$AL$60="Catastrófico"),CONCATENATE("R2C",'Mapa final'!$S$60),"")</f>
        <v/>
      </c>
      <c r="AL39" s="42" t="str">
        <f>IF(AND('Mapa final'!$AJ$61="Media",'Mapa final'!$AL$61="Catastrófico"),CONCATENATE("R2C",'Mapa final'!$S$61),"")</f>
        <v/>
      </c>
      <c r="AM39" s="42" t="str">
        <f>IF(AND('Mapa final'!$AJ$62="Media",'Mapa final'!$AL$62="Catastrófico"),CONCATENATE("R2C",'Mapa final'!$S$62),"")</f>
        <v/>
      </c>
      <c r="AN39" s="43" t="str">
        <f>IF(AND('Mapa final'!$AJ$63="Media",'Mapa final'!$AL$63="Catastrófico"),CONCATENATE("R2C",'Mapa final'!$S$63),"")</f>
        <v/>
      </c>
      <c r="AO39" s="69"/>
      <c r="AP39" s="521"/>
      <c r="AQ39" s="522"/>
      <c r="AR39" s="522"/>
      <c r="AS39" s="522"/>
      <c r="AT39" s="522"/>
      <c r="AU39" s="523"/>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row>
    <row r="40" spans="2:77" ht="15" customHeight="1" x14ac:dyDescent="0.25">
      <c r="B40" s="69"/>
      <c r="C40" s="385"/>
      <c r="D40" s="385"/>
      <c r="E40" s="386"/>
      <c r="F40" s="480"/>
      <c r="G40" s="481"/>
      <c r="H40" s="481"/>
      <c r="I40" s="481"/>
      <c r="J40" s="482"/>
      <c r="K40" s="53" t="str">
        <f>IF(AND('Mapa final'!$AJ$64="Media",'Mapa final'!$AL$64="Leve"),CONCATENATE("R2C",'Mapa final'!$S$64),"")</f>
        <v/>
      </c>
      <c r="L40" s="54" t="str">
        <f>IF(AND('Mapa final'!$AJ$65="Media",'Mapa final'!$AL$65="Leve"),CONCATENATE("R2C",'Mapa final'!$S$65),"")</f>
        <v/>
      </c>
      <c r="M40" s="54" t="str">
        <f>IF(AND('Mapa final'!$AJ$66="Media",'Mapa final'!$AL$66="Leve"),CONCATENATE("R2C",'Mapa final'!$S$66),"")</f>
        <v/>
      </c>
      <c r="N40" s="54" t="str">
        <f>IF(AND('Mapa final'!$AJ$67="Media",'Mapa final'!$AL$67="Leve"),CONCATENATE("R2C",'Mapa final'!$S$67),"")</f>
        <v/>
      </c>
      <c r="O40" s="54" t="str">
        <f>IF(AND('Mapa final'!$AJ$68="Media",'Mapa final'!$AL$68="Leve"),CONCATENATE("R2C",'Mapa final'!$S$68),"")</f>
        <v/>
      </c>
      <c r="P40" s="55" t="str">
        <f>IF(AND('Mapa final'!$AJ$69="Media",'Mapa final'!$AL$69="Leve"),CONCATENATE("R2C",'Mapa final'!$S$69),"")</f>
        <v/>
      </c>
      <c r="Q40" s="53" t="str">
        <f>IF(AND('Mapa final'!$AJ$64="Media",'Mapa final'!$AL$64="Menor"),CONCATENATE("R2C",'Mapa final'!$S$64),"")</f>
        <v/>
      </c>
      <c r="R40" s="54" t="str">
        <f>IF(AND('Mapa final'!$AJ$65="Media",'Mapa final'!$AL$65="Menor"),CONCATENATE("R2C",'Mapa final'!$S$65),"")</f>
        <v/>
      </c>
      <c r="S40" s="54" t="str">
        <f>IF(AND('Mapa final'!$AJ$66="Media",'Mapa final'!$AL$66="Menor"),CONCATENATE("R2C",'Mapa final'!$S$66),"")</f>
        <v/>
      </c>
      <c r="T40" s="54" t="str">
        <f>IF(AND('Mapa final'!$AJ$67="Media",'Mapa final'!$AL$67="Menor"),CONCATENATE("R2C",'Mapa final'!$S$67),"")</f>
        <v/>
      </c>
      <c r="U40" s="54" t="str">
        <f>IF(AND('Mapa final'!$AJ$68="Media",'Mapa final'!$AL$68="Menor"),CONCATENATE("R2C",'Mapa final'!$S$68),"")</f>
        <v/>
      </c>
      <c r="V40" s="55" t="str">
        <f>IF(AND('Mapa final'!$AJ$69="Media",'Mapa final'!$AL$69="Menor"),CONCATENATE("R2C",'Mapa final'!$S$69),"")</f>
        <v/>
      </c>
      <c r="W40" s="53" t="str">
        <f>IF(AND('Mapa final'!$AJ$64="Media",'Mapa final'!$AL$64="Moderado"),CONCATENATE("R2C",'Mapa final'!$S$64),"")</f>
        <v/>
      </c>
      <c r="X40" s="54" t="str">
        <f>IF(AND('Mapa final'!$AJ$65="Media",'Mapa final'!$AL$65="Moderado"),CONCATENATE("R2C",'Mapa final'!$S$65),"")</f>
        <v/>
      </c>
      <c r="Y40" s="54" t="str">
        <f>IF(AND('Mapa final'!$AJ$66="Media",'Mapa final'!$AL$66="Moderado"),CONCATENATE("R2C",'Mapa final'!$S$66),"")</f>
        <v/>
      </c>
      <c r="Z40" s="54" t="str">
        <f>IF(AND('Mapa final'!$AJ$67="Media",'Mapa final'!$AL$67="Moderado"),CONCATENATE("R2C",'Mapa final'!$S$67),"")</f>
        <v/>
      </c>
      <c r="AA40" s="54" t="str">
        <f>IF(AND('Mapa final'!$AJ$68="Media",'Mapa final'!$AL$68="Moderado"),CONCATENATE("R2C",'Mapa final'!$S$68),"")</f>
        <v/>
      </c>
      <c r="AB40" s="55" t="str">
        <f>IF(AND('Mapa final'!$AJ$69="Media",'Mapa final'!$AL$69="Moderado"),CONCATENATE("R2C",'Mapa final'!$S$69),"")</f>
        <v/>
      </c>
      <c r="AC40" s="38" t="str">
        <f>IF(AND('Mapa final'!$AJ$64="Media",'Mapa final'!$AL$64="Mayor"),CONCATENATE("R2C",'Mapa final'!$S$64),"")</f>
        <v/>
      </c>
      <c r="AD40" s="39" t="str">
        <f>IF(AND('Mapa final'!$AJ$65="Media",'Mapa final'!$AL$65="Mayor"),CONCATENATE("R2C",'Mapa final'!$S$65),"")</f>
        <v/>
      </c>
      <c r="AE40" s="39" t="str">
        <f>IF(AND('Mapa final'!$AJ$66="Media",'Mapa final'!$AL$66="Mayor"),CONCATENATE("R2C",'Mapa final'!$S$66),"")</f>
        <v/>
      </c>
      <c r="AF40" s="39" t="str">
        <f>IF(AND('Mapa final'!$AJ$67="Media",'Mapa final'!$AL$67="Mayor"),CONCATENATE("R2C",'Mapa final'!$S$67),"")</f>
        <v/>
      </c>
      <c r="AG40" s="39" t="str">
        <f>IF(AND('Mapa final'!$AJ$68="Media",'Mapa final'!$AL$68="Mayor"),CONCATENATE("R2C",'Mapa final'!$S$68),"")</f>
        <v/>
      </c>
      <c r="AH40" s="40" t="str">
        <f>IF(AND('Mapa final'!$AJ$69="Media",'Mapa final'!$AL$69="Mayor"),CONCATENATE("R2C",'Mapa final'!$S$69),"")</f>
        <v/>
      </c>
      <c r="AI40" s="41" t="str">
        <f>IF(AND('Mapa final'!$AJ$64="Media",'Mapa final'!$AL$64="Catastrófico"),CONCATENATE("R2C",'Mapa final'!$S$64),"")</f>
        <v/>
      </c>
      <c r="AJ40" s="42" t="str">
        <f>IF(AND('Mapa final'!$AJ$65="Media",'Mapa final'!$AL$65="Catastrófico"),CONCATENATE("R2C",'Mapa final'!$S$65),"")</f>
        <v/>
      </c>
      <c r="AK40" s="42" t="str">
        <f>IF(AND('Mapa final'!$AJ$66="Media",'Mapa final'!$AL$66="Catastrófico"),CONCATENATE("R2C",'Mapa final'!$S$66),"")</f>
        <v/>
      </c>
      <c r="AL40" s="42" t="str">
        <f>IF(AND('Mapa final'!$AJ$67="Media",'Mapa final'!$AL$67="Catastrófico"),CONCATENATE("R2C",'Mapa final'!$S$67),"")</f>
        <v/>
      </c>
      <c r="AM40" s="42" t="str">
        <f>IF(AND('Mapa final'!$AJ$68="Media",'Mapa final'!$AL$68="Catastrófico"),CONCATENATE("R2C",'Mapa final'!$S$68),"")</f>
        <v/>
      </c>
      <c r="AN40" s="43" t="str">
        <f>IF(AND('Mapa final'!$AJ$69="Media",'Mapa final'!$AL$69="Catastrófico"),CONCATENATE("R2C",'Mapa final'!$S$69),"")</f>
        <v/>
      </c>
      <c r="AO40" s="69"/>
      <c r="AP40" s="521"/>
      <c r="AQ40" s="522"/>
      <c r="AR40" s="522"/>
      <c r="AS40" s="522"/>
      <c r="AT40" s="522"/>
      <c r="AU40" s="523"/>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row>
    <row r="41" spans="2:77" ht="15.75" customHeight="1" thickBot="1" x14ac:dyDescent="0.3">
      <c r="B41" s="69"/>
      <c r="C41" s="385"/>
      <c r="D41" s="385"/>
      <c r="E41" s="386"/>
      <c r="F41" s="483"/>
      <c r="G41" s="484"/>
      <c r="H41" s="484"/>
      <c r="I41" s="484"/>
      <c r="J41" s="485"/>
      <c r="K41" s="53" t="str">
        <f>IF(AND('Mapa final'!$AJ$70="Media",'Mapa final'!$AL$70="Leve"),CONCATENATE("R2C",'Mapa final'!$S$70),"")</f>
        <v/>
      </c>
      <c r="L41" s="54" t="str">
        <f>IF(AND('Mapa final'!$AJ$71="Media",'Mapa final'!$AL$71="Leve"),CONCATENATE("R2C",'Mapa final'!$S$71),"")</f>
        <v/>
      </c>
      <c r="M41" s="54" t="str">
        <f>IF(AND('Mapa final'!$AJ$72="Media",'Mapa final'!$AL$72="Leve"),CONCATENATE("R2C",'Mapa final'!$S$72),"")</f>
        <v/>
      </c>
      <c r="N41" s="54" t="str">
        <f>IF(AND('Mapa final'!$AJ$73="Media",'Mapa final'!$AL$73="Leve"),CONCATENATE("R2C",'Mapa final'!$S$73),"")</f>
        <v/>
      </c>
      <c r="O41" s="54" t="str">
        <f>IF(AND('Mapa final'!$AJ$75="Media",'Mapa final'!$AL$75="Leve"),CONCATENATE("R2C",'Mapa final'!$S$75),"")</f>
        <v/>
      </c>
      <c r="P41" s="55" t="str">
        <f>IF(AND('Mapa final'!$AJ$76="Media",'Mapa final'!$AL$76="Leve"),CONCATENATE("R2C",'Mapa final'!$S$76),"")</f>
        <v/>
      </c>
      <c r="Q41" s="53" t="str">
        <f>IF(AND('Mapa final'!$AJ$70="Media",'Mapa final'!$AL$70="Menor"),CONCATENATE("R2C",'Mapa final'!$S$70),"")</f>
        <v/>
      </c>
      <c r="R41" s="54" t="str">
        <f>IF(AND('Mapa final'!$AJ$71="Media",'Mapa final'!$AL$71="Menor"),CONCATENATE("R2C",'Mapa final'!$S$71),"")</f>
        <v/>
      </c>
      <c r="S41" s="54" t="str">
        <f>IF(AND('Mapa final'!$AJ$72="Media",'Mapa final'!$AL$72="Menor"),CONCATENATE("R2C",'Mapa final'!$S$72),"")</f>
        <v/>
      </c>
      <c r="T41" s="54" t="str">
        <f>IF(AND('Mapa final'!$AJ$73="Media",'Mapa final'!$AL$73="Menor"),CONCATENATE("R2C",'Mapa final'!$S$73),"")</f>
        <v/>
      </c>
      <c r="U41" s="54" t="str">
        <f>IF(AND('Mapa final'!$AJ$75="Media",'Mapa final'!$AL$75="Menor"),CONCATENATE("R2C",'Mapa final'!$S$75),"")</f>
        <v/>
      </c>
      <c r="V41" s="55" t="str">
        <f>IF(AND('Mapa final'!$AJ$76="Media",'Mapa final'!$AL$76="Menor"),CONCATENATE("R2C",'Mapa final'!$S$76),"")</f>
        <v/>
      </c>
      <c r="W41" s="53" t="str">
        <f>IF(AND('Mapa final'!$AJ$70="Media",'Mapa final'!$AL$70="Moderado"),CONCATENATE("R2C",'Mapa final'!$S$70),"")</f>
        <v/>
      </c>
      <c r="X41" s="54" t="str">
        <f>IF(AND('Mapa final'!$AJ$71="Media",'Mapa final'!$AL$71="Moderado"),CONCATENATE("R2C",'Mapa final'!$S$71),"")</f>
        <v/>
      </c>
      <c r="Y41" s="54" t="str">
        <f>IF(AND('Mapa final'!$AJ$72="Media",'Mapa final'!$AL$72="Moderado"),CONCATENATE("R2C",'Mapa final'!$S$72),"")</f>
        <v/>
      </c>
      <c r="Z41" s="54" t="str">
        <f>IF(AND('Mapa final'!$AJ$73="Media",'Mapa final'!$AL$73="Moderado"),CONCATENATE("R2C",'Mapa final'!$S$73),"")</f>
        <v/>
      </c>
      <c r="AA41" s="54" t="str">
        <f>IF(AND('Mapa final'!$AJ$75="Media",'Mapa final'!$AL$75="Moderado"),CONCATENATE("R2C",'Mapa final'!$S$75),"")</f>
        <v/>
      </c>
      <c r="AB41" s="55" t="str">
        <f>IF(AND('Mapa final'!$AJ$76="Media",'Mapa final'!$AL$76="Moderado"),CONCATENATE("R2C",'Mapa final'!$S$76),"")</f>
        <v/>
      </c>
      <c r="AC41" s="38" t="str">
        <f>IF(AND('Mapa final'!$AJ$70="Media",'Mapa final'!$AL$70="Mayor"),CONCATENATE("R2C",'Mapa final'!$S$70),"")</f>
        <v/>
      </c>
      <c r="AD41" s="178" t="str">
        <f>IF(AND('Mapa final'!$AJ$71="Media",'Mapa final'!$AL$71="Mayor"),CONCATENATE("R2C",'Mapa final'!$S$71),"")</f>
        <v/>
      </c>
      <c r="AE41" s="178" t="str">
        <f>IF(AND('Mapa final'!$AJ$72="Media",'Mapa final'!$AL$72="Mayor"),CONCATENATE("R2C",'Mapa final'!$S$72),"")</f>
        <v/>
      </c>
      <c r="AF41" s="178" t="str">
        <f>IF(AND('Mapa final'!$AJ$73="Media",'Mapa final'!$AL$73="Mayor"),CONCATENATE("R2C",'Mapa final'!$S$73),"")</f>
        <v/>
      </c>
      <c r="AG41" s="178" t="str">
        <f>IF(AND('Mapa final'!$AJ$75="Media",'Mapa final'!$AL$75="Mayor"),CONCATENATE("R2C",'Mapa final'!$S$75),"")</f>
        <v/>
      </c>
      <c r="AH41" s="40" t="str">
        <f>IF(AND('Mapa final'!$AJ$76="Media",'Mapa final'!$AL$76="Mayor"),CONCATENATE("R2C",'Mapa final'!$S$76),"")</f>
        <v/>
      </c>
      <c r="AI41" s="47" t="str">
        <f>IF(AND('Mapa final'!$AJ$70="Media",'Mapa final'!$AL$70="Catastrófico"),CONCATENATE("R2C",'Mapa final'!$S$70),"")</f>
        <v/>
      </c>
      <c r="AJ41" s="48" t="str">
        <f>IF(AND('Mapa final'!$AJ$71="Media",'Mapa final'!$AL$71="Catastrófico"),CONCATENATE("R2C",'Mapa final'!$S$71),"")</f>
        <v/>
      </c>
      <c r="AK41" s="48" t="str">
        <f>IF(AND('Mapa final'!$AJ$72="Media",'Mapa final'!$AL$72="Catastrófico"),CONCATENATE("R2C",'Mapa final'!$S$72),"")</f>
        <v/>
      </c>
      <c r="AL41" s="48" t="str">
        <f>IF(AND('Mapa final'!$AJ$73="Media",'Mapa final'!$AL$73="Catastrófico"),CONCATENATE("R2C",'Mapa final'!$S$73),"")</f>
        <v/>
      </c>
      <c r="AM41" s="48" t="str">
        <f>IF(AND('Mapa final'!$AJ$75="Media",'Mapa final'!$AL$75="Catastrófico"),CONCATENATE("R2C",'Mapa final'!$S$75),"")</f>
        <v/>
      </c>
      <c r="AN41" s="49" t="str">
        <f>IF(AND('Mapa final'!$AJ$76="Muy Alta",'Mapa final'!$AL$76="Catastrófico"),CONCATENATE("R2C",'Mapa final'!$S$76),"")</f>
        <v/>
      </c>
      <c r="AO41" s="69"/>
      <c r="AP41" s="524"/>
      <c r="AQ41" s="525"/>
      <c r="AR41" s="525"/>
      <c r="AS41" s="525"/>
      <c r="AT41" s="525"/>
      <c r="AU41" s="526"/>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row>
    <row r="42" spans="2:77" ht="15" customHeight="1" x14ac:dyDescent="0.25">
      <c r="B42" s="69"/>
      <c r="C42" s="385"/>
      <c r="D42" s="385"/>
      <c r="E42" s="386"/>
      <c r="F42" s="477" t="s">
        <v>113</v>
      </c>
      <c r="G42" s="478"/>
      <c r="H42" s="478"/>
      <c r="I42" s="478"/>
      <c r="J42" s="478"/>
      <c r="K42" s="59" t="str">
        <f ca="1">IF(AND('Mapa final'!$AJ$15="Baja",'Mapa final'!$AL$15="Leve"),CONCATENATE("R2C",'Mapa final'!$S$15),"")</f>
        <v/>
      </c>
      <c r="L42" s="60" t="str">
        <f ca="1">IF(AND('Mapa final'!$AJ$18="Baja",'Mapa final'!$AL$18="Leve"),CONCATENATE("R2C",'Mapa final'!$D$18),"")</f>
        <v>R2C2</v>
      </c>
      <c r="M42" s="60" t="str">
        <f>IF(AND('Mapa final'!$AJ$19="Baja",'Mapa final'!$AL$19="Leve"),CONCATENATE("R2C",'Mapa final'!$S$19),"")</f>
        <v/>
      </c>
      <c r="N42" s="60" t="str">
        <f>IF(AND('Mapa final'!$AJ$19="Baja",'Mapa final'!$AL$19="Leve"),CONCATENATE("R2C",'Mapa final'!$S$19),"")</f>
        <v/>
      </c>
      <c r="O42" s="60" t="str">
        <f>IF(AND('Mapa final'!$AJ$20="Baja",'Mapa final'!$AL$20="Leve"),CONCATENATE("R2C",'Mapa final'!$S$20),"")</f>
        <v/>
      </c>
      <c r="P42" s="61" t="str">
        <f>IF(AND('Mapa final'!$AJ$21="Baja",'Mapa final'!$AL$21="Leve"),CONCATENATE("R2C",'Mapa final'!$S$21),"")</f>
        <v/>
      </c>
      <c r="Q42" s="50" t="str">
        <f ca="1">IF(AND('Mapa final'!$AJ$15="Baja",'Mapa final'!$AL$15="Menor"),CONCATENATE("R2C",'Mapa final'!$S$15),"")</f>
        <v/>
      </c>
      <c r="R42" s="51" t="str">
        <f>IF(AND('Mapa final'!$AJ$16="Baja",'Mapa final'!$AL$16="Menore"),CONCATENATE("R2C",'Mapa final'!$S$16),"")</f>
        <v/>
      </c>
      <c r="S42" s="51" t="str">
        <f ca="1">IF(AND('Mapa final'!$AJ$18="Baja",'Mapa final'!$AL$18="Menor"),CONCATENATE("R2C",'Mapa final'!$S$18),"")</f>
        <v/>
      </c>
      <c r="T42" s="51" t="str">
        <f>IF(AND('Mapa final'!$AJ$19="Baja",'Mapa final'!$AL$19="Menor"),CONCATENATE("R2C",'Mapa final'!$S$19),"")</f>
        <v/>
      </c>
      <c r="U42" s="51" t="str">
        <f>IF(AND('Mapa final'!$AJ$20="Baja",'Mapa final'!$AL$20="Menor"),CONCATENATE("R2C",'Mapa final'!$S$20),"")</f>
        <v/>
      </c>
      <c r="V42" s="52" t="str">
        <f>IF(AND('Mapa final'!$AJ$21="Baja",'Mapa final'!$AL$21="Menor"),CONCATENATE("R2C",'Mapa final'!$S$21),"")</f>
        <v/>
      </c>
      <c r="W42" s="50" t="str">
        <f ca="1">IF(AND('Mapa final'!$AJ$15="Baja",'Mapa final'!$AL$15="Moderado"),CONCATENATE("R2C",'Mapa final'!$S$15),"")</f>
        <v/>
      </c>
      <c r="X42" s="51" t="str">
        <f>IF(AND('Mapa final'!$AJ$16="Baja",'Mapa final'!$AL$16="Moderado"),CONCATENATE("R2C",'Mapa final'!$S$16),"")</f>
        <v/>
      </c>
      <c r="Y42" s="51"/>
      <c r="Z42" s="51" t="str">
        <f>IF(AND('Mapa final'!$AJ$19="Baja",'Mapa final'!$AL$19="Moderado"),CONCATENATE("R2C",'Mapa final'!$S$19),"")</f>
        <v/>
      </c>
      <c r="AA42" s="51" t="str">
        <f>IF(AND('Mapa final'!$AJ$20="Baja",'Mapa final'!$AL$20="Moderado"),CONCATENATE("R2C",'Mapa final'!$S$20),"")</f>
        <v/>
      </c>
      <c r="AB42" s="52" t="str">
        <f>IF(AND('Mapa final'!$AJ$21="Baja",'Mapa final'!$AL$21="Moderado"),CONCATENATE("R2C",'Mapa final'!$S$21),"")</f>
        <v/>
      </c>
      <c r="AC42" s="32" t="str">
        <f ca="1">IF(AND('Mapa final'!$AJ$15="Baja",'Mapa final'!$AL$15="Mayor"),CONCATENATE("R2C",'Mapa final'!$D$15),"")</f>
        <v>R2C1</v>
      </c>
      <c r="AD42" s="33" t="str">
        <f>IF(AND('Mapa final'!$AJ$16="Baja",'Mapa final'!$AL$16="Mayor"),CONCATENATE("R2C",'Mapa final'!$S$16),"")</f>
        <v/>
      </c>
      <c r="AE42" s="33" t="str">
        <f ca="1">IF(AND('Mapa final'!$AJ$18="Baja",'Mapa final'!$AL$18="Mayor"),CONCATENATE("R2C",'Mapa final'!$D$18),"")</f>
        <v/>
      </c>
      <c r="AF42" s="33" t="str">
        <f ca="1">IF(AND('Mapa final'!$AJ$18="Baja",'Mapa final'!$AL$18="Mayor"),CONCATENATE("R2C",'Mapa final'!$D$18),"")</f>
        <v/>
      </c>
      <c r="AG42" s="33" t="str">
        <f>IF(AND('Mapa final'!$AJ$20="Baja",'Mapa final'!$AL$20="Mayor"),CONCATENATE("R2C",'Mapa final'!$S$20),"")</f>
        <v/>
      </c>
      <c r="AH42" s="34" t="str">
        <f>IF(AND('Mapa final'!$AJ$21="Baja",'Mapa final'!$AL$21="Mayor"),CONCATENATE("R2C",'Mapa final'!$S$21),"")</f>
        <v/>
      </c>
      <c r="AI42" s="35" t="str">
        <f ca="1">IF(AND('Mapa final'!$AJ$15="Baja",'Mapa final'!$AL$15="Catastrófico"),CONCATENATE("R2C",'Mapa final'!$S$15),"")</f>
        <v/>
      </c>
      <c r="AJ42" s="36" t="str">
        <f>IF(AND('Mapa final'!$AJ$16="Baja",'Mapa final'!$AL$16="Catastrófico"),CONCATENATE("R2C",'Mapa final'!$S$16),"")</f>
        <v/>
      </c>
      <c r="AK42" s="36" t="str">
        <f ca="1">IF(AND('Mapa final'!$AJ$18="Baja",'Mapa final'!$AL$18="Catastrófico"),CONCATENATE("R2C",'Mapa final'!$S$18),"")</f>
        <v/>
      </c>
      <c r="AL42" s="36" t="str">
        <f>IF(AND('Mapa final'!$AJ$19="Baja",'Mapa final'!$AL$19="Catastrófico"),CONCATENATE("R2C",'Mapa final'!$S$19),"")</f>
        <v/>
      </c>
      <c r="AM42" s="36" t="str">
        <f>IF(AND('Mapa final'!$AJ$20="Baja",'Mapa final'!$AL$20="Catastrófico"),CONCATENATE("R2C",'Mapa final'!$S$20),"")</f>
        <v/>
      </c>
      <c r="AN42" s="37" t="str">
        <f>IF(AND('Mapa final'!$AJ$21="Baja",'Mapa final'!$AL$21="Catastrófico"),CONCATENATE("R2C",'Mapa final'!$S$21),"")</f>
        <v/>
      </c>
      <c r="AO42" s="69"/>
      <c r="AP42" s="509" t="s">
        <v>81</v>
      </c>
      <c r="AQ42" s="510"/>
      <c r="AR42" s="510"/>
      <c r="AS42" s="510"/>
      <c r="AT42" s="510"/>
      <c r="AU42" s="511"/>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row>
    <row r="43" spans="2:77" ht="15" customHeight="1" x14ac:dyDescent="0.25">
      <c r="B43" s="69"/>
      <c r="C43" s="385"/>
      <c r="D43" s="385"/>
      <c r="E43" s="386"/>
      <c r="F43" s="495"/>
      <c r="G43" s="481"/>
      <c r="H43" s="481"/>
      <c r="I43" s="481"/>
      <c r="J43" s="481"/>
      <c r="K43" s="62" t="str">
        <f>IF(AND('Mapa final'!$AJ$22="Baja",'Mapa final'!$AL$22="Leve"),CONCATENATE("R2C",'Mapa final'!$S$22),"")</f>
        <v/>
      </c>
      <c r="L43" s="63" t="str">
        <f>IF(AND('Mapa final'!$AJ$23="Baja",'Mapa final'!$AL$23="Leve"),CONCATENATE("R2C",'Mapa final'!$S$23),"")</f>
        <v/>
      </c>
      <c r="M43" s="63" t="str">
        <f>IF(AND('Mapa final'!$AJ$24="Baja",'Mapa final'!$AL$24="Leve"),CONCATENATE("R2C",'Mapa final'!$S$24),"")</f>
        <v/>
      </c>
      <c r="N43" s="63" t="str">
        <f>IF(AND('Mapa final'!$AJ$25="Baja",'Mapa final'!$AL$25="Leve"),CONCATENATE("R2C",'Mapa final'!$S$25),"")</f>
        <v/>
      </c>
      <c r="O43" s="63" t="str">
        <f>IF(AND('Mapa final'!$AJ$26="Baja",'Mapa final'!$AL$26="Leve"),CONCATENATE("R2C",'Mapa final'!$S$26),"")</f>
        <v/>
      </c>
      <c r="P43" s="64" t="str">
        <f>IF(AND('Mapa final'!$AJ$27="Baja",'Mapa final'!$AL$27="Leve"),CONCATENATE("R2C",'Mapa final'!$S$27),"")</f>
        <v/>
      </c>
      <c r="Q43" s="53" t="str">
        <f>IF(AND('Mapa final'!$AJ$22="Baja",'Mapa final'!$AL$22="Menor"),CONCATENATE("R2C",'Mapa final'!$S$22),"")</f>
        <v/>
      </c>
      <c r="R43" s="54" t="str">
        <f>IF(AND('Mapa final'!$AJ$23="Baja",'Mapa final'!$AL$23="Menor"),CONCATENATE("R2C",'Mapa final'!$S$23),"")</f>
        <v/>
      </c>
      <c r="S43" s="54" t="str">
        <f>IF(AND('Mapa final'!$AJ$24="Baja",'Mapa final'!$AL$24="Menor"),CONCATENATE("R2C",'Mapa final'!$S$24),"")</f>
        <v/>
      </c>
      <c r="T43" s="54" t="str">
        <f>IF(AND('Mapa final'!$AJ$25="Baja",'Mapa final'!$AL$25="Menor"),CONCATENATE("R2C",'Mapa final'!$S$25),"")</f>
        <v/>
      </c>
      <c r="U43" s="54" t="str">
        <f>IF(AND('Mapa final'!$AJ$26="Baja",'Mapa final'!$AL$26="Menor"),CONCATENATE("R2C",'Mapa final'!$S$26),"")</f>
        <v/>
      </c>
      <c r="V43" s="55" t="str">
        <f>IF(AND('Mapa final'!$AJ$27="Baja",'Mapa final'!$AL$27="Menor"),CONCATENATE("R2C",'Mapa final'!$S$27),"")</f>
        <v/>
      </c>
      <c r="W43" s="53" t="str">
        <f>IF(AND('Mapa final'!$AJ$22="Baja",'Mapa final'!$AL$22="Moderado"),CONCATENATE("R2C",'Mapa final'!$S$22),"")</f>
        <v/>
      </c>
      <c r="X43" s="54" t="str">
        <f>IF(AND('Mapa final'!$AJ$23="Baja",'Mapa final'!$AL$23="Moderado"),CONCATENATE("R2C",'Mapa final'!$S$23),"")</f>
        <v/>
      </c>
      <c r="Y43" s="54" t="str">
        <f>IF(AND('Mapa final'!$AJ$24="Baja",'Mapa final'!$AL$24="Moderado"),CONCATENATE("R2C",'Mapa final'!$S$24),"")</f>
        <v/>
      </c>
      <c r="Z43" s="54" t="str">
        <f>IF(AND('Mapa final'!$AJ$25="Baja",'Mapa final'!$AL$25="Moderado"),CONCATENATE("R2C",'Mapa final'!$S$25),"")</f>
        <v/>
      </c>
      <c r="AA43" s="54" t="str">
        <f>IF(AND('Mapa final'!$AJ$26="Baja",'Mapa final'!$AL$26="Moderado"),CONCATENATE("R2C",'Mapa final'!$S$26),"")</f>
        <v/>
      </c>
      <c r="AB43" s="55" t="str">
        <f>IF(AND('Mapa final'!$AJ$27="Baja",'Mapa final'!$AL$27="Moderado"),CONCATENATE("R2C",'Mapa final'!$S$27),"")</f>
        <v/>
      </c>
      <c r="AC43" s="38" t="str">
        <f>IF(AND('Mapa final'!$AJ$22="Baja",'Mapa final'!$AL$22="Mayor"),CONCATENATE("R2C",'Mapa final'!$S$22),"")</f>
        <v/>
      </c>
      <c r="AD43" s="178" t="str">
        <f>IF(AND('Mapa final'!$AJ$23="Baja",'Mapa final'!$AL$23="Mayor"),CONCATENATE("R2C",'Mapa final'!$S$23),"")</f>
        <v/>
      </c>
      <c r="AE43" s="178" t="str">
        <f>IF(AND('Mapa final'!$AJ$24="Baja",'Mapa final'!$AL$24="Mayor"),CONCATENATE("R2C",'Mapa final'!$S$24),"")</f>
        <v/>
      </c>
      <c r="AF43" s="178" t="str">
        <f>IF(AND('Mapa final'!$AJ$25="Baja",'Mapa final'!$AL$25="Mayor"),CONCATENATE("R2C",'Mapa final'!$S$25),"")</f>
        <v/>
      </c>
      <c r="AG43" s="178" t="str">
        <f>IF(AND('Mapa final'!$AJ$26="Baja",'Mapa final'!$AL$26="Mayor"),CONCATENATE("R2C",'Mapa final'!$S$26),"")</f>
        <v/>
      </c>
      <c r="AH43" s="40" t="str">
        <f>IF(AND('Mapa final'!$AJ$27="Baja",'Mapa final'!$AL$27="Mayor"),CONCATENATE("R2C",'Mapa final'!$S$27),"")</f>
        <v/>
      </c>
      <c r="AI43" s="41" t="str">
        <f>IF(AND('Mapa final'!$AJ$22="Baja",'Mapa final'!$AL$22="Catastrófico"),CONCATENATE("R2C",'Mapa final'!$S$22),"")</f>
        <v/>
      </c>
      <c r="AJ43" s="42" t="str">
        <f>IF(AND('Mapa final'!$AJ$23="Baja",'Mapa final'!$AL$23="Catastrófico"),CONCATENATE("R2C",'Mapa final'!$S$23),"")</f>
        <v/>
      </c>
      <c r="AK43" s="42" t="str">
        <f>IF(AND('Mapa final'!$AJ$24="Baja",'Mapa final'!$AL$24="Catastrófico"),CONCATENATE("R2C",'Mapa final'!$S$24),"")</f>
        <v/>
      </c>
      <c r="AL43" s="42" t="str">
        <f>IF(AND('Mapa final'!$AJ$25="Baja",'Mapa final'!$AL$25="Catastrófico"),CONCATENATE("R2C",'Mapa final'!$S$25),"")</f>
        <v/>
      </c>
      <c r="AM43" s="42" t="str">
        <f>IF(AND('Mapa final'!$AJ$26="Baja",'Mapa final'!$AL$26="Catastrófico"),CONCATENATE("R2C",'Mapa final'!$S$26),"")</f>
        <v/>
      </c>
      <c r="AN43" s="43" t="str">
        <f>IF(AND('Mapa final'!$AJ$27="Baja",'Mapa final'!$AL$27="Catastrófico"),CONCATENATE("R2C",'Mapa final'!$S$27),"")</f>
        <v/>
      </c>
      <c r="AO43" s="69"/>
      <c r="AP43" s="512"/>
      <c r="AQ43" s="513"/>
      <c r="AR43" s="513"/>
      <c r="AS43" s="513"/>
      <c r="AT43" s="513"/>
      <c r="AU43" s="514"/>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row>
    <row r="44" spans="2:77" ht="15" customHeight="1" x14ac:dyDescent="0.25">
      <c r="B44" s="69"/>
      <c r="C44" s="385"/>
      <c r="D44" s="385"/>
      <c r="E44" s="386"/>
      <c r="F44" s="480"/>
      <c r="G44" s="481"/>
      <c r="H44" s="481"/>
      <c r="I44" s="481"/>
      <c r="J44" s="481"/>
      <c r="K44" s="62" t="str">
        <f>IF(AND('Mapa final'!$AJ$28="Baja",'Mapa final'!$AL$28="Leve"),CONCATENATE("R2C",'Mapa final'!$S$28),"")</f>
        <v/>
      </c>
      <c r="L44" s="63" t="str">
        <f>IF(AND('Mapa final'!$AJ$29="Baja",'Mapa final'!$AL$29="Leve"),CONCATENATE("R2C",'Mapa final'!$S$29),"")</f>
        <v/>
      </c>
      <c r="M44" s="63" t="str">
        <f>IF(AND('Mapa final'!$AJ$30="Baja",'Mapa final'!$AL$30="Leve"),CONCATENATE("R2C",'Mapa final'!$S$30),"")</f>
        <v/>
      </c>
      <c r="N44" s="63" t="str">
        <f>IF(AND('Mapa final'!$AJ$31="Baja",'Mapa final'!$AL$31="Leve"),CONCATENATE("R2C",'Mapa final'!$S$31),"")</f>
        <v/>
      </c>
      <c r="O44" s="63" t="str">
        <f>IF(AND('Mapa final'!$AJ$32="Baja",'Mapa final'!$AL$32="Leve"),CONCATENATE("R2C",'Mapa final'!$S$32),"")</f>
        <v/>
      </c>
      <c r="P44" s="64" t="str">
        <f>IF(AND('Mapa final'!$AJ$33="Baja",'Mapa final'!$AL$33="Leve"),CONCATENATE("R2C",'Mapa final'!$S$33),"")</f>
        <v/>
      </c>
      <c r="Q44" s="53" t="str">
        <f>IF(AND('Mapa final'!$AJ$28="Baja",'Mapa final'!$AL$28="Menor"),CONCATENATE("R2C",'Mapa final'!$S$28),"")</f>
        <v/>
      </c>
      <c r="R44" s="54" t="str">
        <f>IF(AND('Mapa final'!$AJ$29="Baja",'Mapa final'!$AL$29="Menor"),CONCATENATE("R2C",'Mapa final'!$S$29),"")</f>
        <v/>
      </c>
      <c r="S44" s="54" t="str">
        <f>IF(AND('Mapa final'!$AJ$30="Baja",'Mapa final'!$AL$30="Menor"),CONCATENATE("R2C",'Mapa final'!$S$30),"")</f>
        <v/>
      </c>
      <c r="T44" s="54" t="str">
        <f>IF(AND('Mapa final'!$AJ$31="Baja",'Mapa final'!$AL$31="Menor"),CONCATENATE("R2C",'Mapa final'!$S$31),"")</f>
        <v/>
      </c>
      <c r="U44" s="54" t="str">
        <f>IF(AND('Mapa final'!$AJ$32="Baja",'Mapa final'!$AL$32="Menor"),CONCATENATE("R2C",'Mapa final'!$S$32),"")</f>
        <v/>
      </c>
      <c r="V44" s="55" t="str">
        <f>IF(AND('Mapa final'!$AJ$33="Baja",'Mapa final'!$AL$33="Menor"),CONCATENATE("R2C",'Mapa final'!$S$33),"")</f>
        <v/>
      </c>
      <c r="W44" s="53" t="str">
        <f>IF(AND('Mapa final'!$AJ$28="Baja",'Mapa final'!$AL$28="Moderado"),CONCATENATE("R2C",'Mapa final'!$S$28),"")</f>
        <v/>
      </c>
      <c r="X44" s="54" t="str">
        <f>IF(AND('Mapa final'!$AJ$29="Baja",'Mapa final'!$AL$29="Moderado"),CONCATENATE("R2C",'Mapa final'!$S$29),"")</f>
        <v/>
      </c>
      <c r="Y44" s="54" t="str">
        <f>IF(AND('Mapa final'!$AJ$30="Baja",'Mapa final'!$AL$30="Moderado"),CONCATENATE("R2C",'Mapa final'!$S$30),"")</f>
        <v/>
      </c>
      <c r="Z44" s="54" t="str">
        <f>IF(AND('Mapa final'!$AJ$31="Baja",'Mapa final'!$AL$31="Moderado"),CONCATENATE("R2C",'Mapa final'!$S$31),"")</f>
        <v/>
      </c>
      <c r="AA44" s="54" t="str">
        <f>IF(AND('Mapa final'!$AJ$32="Baja",'Mapa final'!$AL$32="Moderado"),CONCATENATE("R2C",'Mapa final'!$S$32),"")</f>
        <v/>
      </c>
      <c r="AB44" s="55" t="str">
        <f>IF(AND('Mapa final'!$AJ$33="Baja",'Mapa final'!$AL$33="Moderado"),CONCATENATE("R2C",'Mapa final'!$S$33),"")</f>
        <v/>
      </c>
      <c r="AC44" s="38" t="str">
        <f>IF(AND('Mapa final'!$AJ$28="Baja",'Mapa final'!$AL$28="Mayor"),CONCATENATE("R2C",'Mapa final'!$S$28),"")</f>
        <v/>
      </c>
      <c r="AD44" s="178" t="str">
        <f>IF(AND('Mapa final'!$AJ$29="Baja",'Mapa final'!$AL$29="Mayor"),CONCATENATE("R2C",'Mapa final'!$S$29),"")</f>
        <v/>
      </c>
      <c r="AE44" s="178" t="str">
        <f>IF(AND('Mapa final'!$AJ$30="Baja",'Mapa final'!$AL$30="Mayor"),CONCATENATE("R2C",'Mapa final'!$S$30),"")</f>
        <v/>
      </c>
      <c r="AF44" s="178" t="str">
        <f>IF(AND('Mapa final'!$AJ$31="Baja",'Mapa final'!$AL$31="Mayor"),CONCATENATE("R2C",'Mapa final'!$S$31),"")</f>
        <v/>
      </c>
      <c r="AG44" s="178" t="str">
        <f>IF(AND('Mapa final'!$AJ$32="Baja",'Mapa final'!$AL$32="Mayor"),CONCATENATE("R2C",'Mapa final'!$S$32),"")</f>
        <v/>
      </c>
      <c r="AH44" s="40" t="str">
        <f>IF(AND('Mapa final'!$AJ$33="Baja",'Mapa final'!$AL$33="Mayor"),CONCATENATE("R2C",'Mapa final'!$S$33),"")</f>
        <v/>
      </c>
      <c r="AI44" s="41" t="str">
        <f>IF(AND('Mapa final'!$AJ$28="Baja",'Mapa final'!$AL$28="Catastrófico"),CONCATENATE("R2C",'Mapa final'!$S$28),"")</f>
        <v/>
      </c>
      <c r="AJ44" s="42" t="str">
        <f>IF(AND('Mapa final'!$AJ$29="Baja",'Mapa final'!$AL$29="Catastrófico"),CONCATENATE("R2C",'Mapa final'!$S$29),"")</f>
        <v/>
      </c>
      <c r="AK44" s="42" t="str">
        <f>IF(AND('Mapa final'!$AJ$30="Baja",'Mapa final'!$AL$30="Catastrófico"),CONCATENATE("R2C",'Mapa final'!$S$30),"")</f>
        <v/>
      </c>
      <c r="AL44" s="42" t="str">
        <f>IF(AND('Mapa final'!$AJ$31="Baja",'Mapa final'!$AL$31="Catastrófico"),CONCATENATE("R2C",'Mapa final'!$S$31),"")</f>
        <v/>
      </c>
      <c r="AM44" s="42" t="str">
        <f>IF(AND('Mapa final'!$AJ$32="Baja",'Mapa final'!$AL$32="Catastrófico"),CONCATENATE("R2C",'Mapa final'!$S$32),"")</f>
        <v/>
      </c>
      <c r="AN44" s="43" t="str">
        <f>IF(AND('Mapa final'!$AJ$33="Baja",'Mapa final'!$AL$33="Catastrófico"),CONCATENATE("R2C",'Mapa final'!$S$33),"")</f>
        <v/>
      </c>
      <c r="AO44" s="69"/>
      <c r="AP44" s="512"/>
      <c r="AQ44" s="513"/>
      <c r="AR44" s="513"/>
      <c r="AS44" s="513"/>
      <c r="AT44" s="513"/>
      <c r="AU44" s="514"/>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row>
    <row r="45" spans="2:77" ht="15" customHeight="1" x14ac:dyDescent="0.25">
      <c r="B45" s="69"/>
      <c r="C45" s="385"/>
      <c r="D45" s="385"/>
      <c r="E45" s="386"/>
      <c r="F45" s="480"/>
      <c r="G45" s="481"/>
      <c r="H45" s="481"/>
      <c r="I45" s="481"/>
      <c r="J45" s="481"/>
      <c r="K45" s="62" t="str">
        <f>IF(AND('Mapa final'!$AJ$34="Baja",'Mapa final'!$AL$34="Leve"),CONCATENATE("R2C",'Mapa final'!$S$34),"")</f>
        <v/>
      </c>
      <c r="L45" s="63" t="str">
        <f>IF(AND('Mapa final'!$AJ$35="Baja",'Mapa final'!$AL$35="Leve"),CONCATENATE("R2C",'Mapa final'!$S$35),"")</f>
        <v/>
      </c>
      <c r="M45" s="63" t="str">
        <f>IF(AND('Mapa final'!$AJ$36="Baja",'Mapa final'!$AL$36="Leve"),CONCATENATE("R2C",'Mapa final'!$S$36),"")</f>
        <v/>
      </c>
      <c r="N45" s="63" t="str">
        <f>IF(AND('Mapa final'!$AJ$37="Baja",'Mapa final'!$AL$37="Leve"),CONCATENATE("R2C",'Mapa final'!$S$37),"")</f>
        <v/>
      </c>
      <c r="O45" s="63" t="str">
        <f>IF(AND('Mapa final'!$AJ$38="Baja",'Mapa final'!$AL$38="Leve"),CONCATENATE("R2C",'Mapa final'!$S$38),"")</f>
        <v/>
      </c>
      <c r="P45" s="64" t="str">
        <f>IF(AND('Mapa final'!$AJ$39="Baja",'Mapa final'!$AL$39="Leve"),CONCATENATE("R2C",'Mapa final'!$S$39),"")</f>
        <v/>
      </c>
      <c r="Q45" s="53" t="str">
        <f>IF(AND('Mapa final'!$AJ$34="Baja",'Mapa final'!$AL$34="Menor"),CONCATENATE("R2C",'Mapa final'!$S$34),"")</f>
        <v/>
      </c>
      <c r="R45" s="54" t="str">
        <f>IF(AND('Mapa final'!$AJ$35="Baja",'Mapa final'!$AL$35="Menor"),CONCATENATE("R2C",'Mapa final'!$S$35),"")</f>
        <v/>
      </c>
      <c r="S45" s="54" t="str">
        <f>IF(AND('Mapa final'!$AJ$36="Baja",'Mapa final'!$AL$36="Menor"),CONCATENATE("R2C",'Mapa final'!$S$36),"")</f>
        <v/>
      </c>
      <c r="T45" s="54" t="str">
        <f>IF(AND('Mapa final'!$AJ$37="Baja",'Mapa final'!$AL$37="Menor"),CONCATENATE("R2C",'Mapa final'!$S$37),"")</f>
        <v/>
      </c>
      <c r="U45" s="54" t="str">
        <f>IF(AND('Mapa final'!$AJ$38="Baja",'Mapa final'!$AL$38="LMenor"),CONCATENATE("R2C",'Mapa final'!$S$38),"")</f>
        <v/>
      </c>
      <c r="V45" s="55" t="str">
        <f>IF(AND('Mapa final'!$AJ$39="Baja",'Mapa final'!$AL$39="Menor"),CONCATENATE("R2C",'Mapa final'!$S$39),"")</f>
        <v/>
      </c>
      <c r="W45" s="53" t="str">
        <f>IF(AND('Mapa final'!$AJ$34="Baja",'Mapa final'!$AL$34="Moderado"),CONCATENATE("R2C",'Mapa final'!$S$34),"")</f>
        <v/>
      </c>
      <c r="X45" s="54" t="str">
        <f>IF(AND('Mapa final'!$AJ$35="Baja",'Mapa final'!$AL$35="Moderado"),CONCATENATE("R2C",'Mapa final'!$S$35),"")</f>
        <v/>
      </c>
      <c r="Y45" s="54" t="str">
        <f>IF(AND('Mapa final'!$AJ$36="Baja",'Mapa final'!$AL$36="Moderado"),CONCATENATE("R2C",'Mapa final'!$S$36),"")</f>
        <v/>
      </c>
      <c r="Z45" s="54" t="str">
        <f>IF(AND('Mapa final'!$AJ$37="Baja",'Mapa final'!$AL$37="Moderado"),CONCATENATE("R2C",'Mapa final'!$S$37),"")</f>
        <v/>
      </c>
      <c r="AA45" s="54" t="str">
        <f>IF(AND('Mapa final'!$AJ$38="Baja",'Mapa final'!$AL$38="Moderado"),CONCATENATE("R2C",'Mapa final'!$S$38),"")</f>
        <v/>
      </c>
      <c r="AB45" s="55" t="str">
        <f>IF(AND('Mapa final'!$AJ$39="Baja",'Mapa final'!$AL$39="Moderado"),CONCATENATE("R2C",'Mapa final'!$S$39),"")</f>
        <v/>
      </c>
      <c r="AC45" s="38" t="str">
        <f>IF(AND('Mapa final'!$AJ$34="Baja",'Mapa final'!$AL$34="Mayor"),CONCATENATE("R2C",'Mapa final'!$S$34),"")</f>
        <v/>
      </c>
      <c r="AD45" s="178" t="str">
        <f>IF(AND('Mapa final'!$AJ$35="Baja",'Mapa final'!$AL$35="Mayor"),CONCATENATE("R2C",'Mapa final'!$S$35),"")</f>
        <v/>
      </c>
      <c r="AE45" s="178" t="str">
        <f>IF(AND('Mapa final'!$AJ$36="Baja",'Mapa final'!$AL$36="Mayor"),CONCATENATE("R2C",'Mapa final'!$S$36),"")</f>
        <v/>
      </c>
      <c r="AF45" s="178" t="str">
        <f>IF(AND('Mapa final'!$AJ$37="Baja",'Mapa final'!$AL$37="Mayor"),CONCATENATE("R2C",'Mapa final'!$S$37),"")</f>
        <v/>
      </c>
      <c r="AG45" s="178" t="str">
        <f>IF(AND('Mapa final'!$AJ$38="Baja",'Mapa final'!$AL$38="Mayor"),CONCATENATE("R2C",'Mapa final'!$S$38),"")</f>
        <v/>
      </c>
      <c r="AH45" s="40" t="str">
        <f>IF(AND('Mapa final'!$AJ$39="Baja",'Mapa final'!$AL$39="Mayor"),CONCATENATE("R2C",'Mapa final'!$S$39),"")</f>
        <v/>
      </c>
      <c r="AI45" s="41" t="str">
        <f>IF(AND('Mapa final'!$AJ$34="Baja",'Mapa final'!$AL$34="Catastrófico"),CONCATENATE("R2C",'Mapa final'!$S$34),"")</f>
        <v/>
      </c>
      <c r="AJ45" s="42" t="str">
        <f>IF(AND('Mapa final'!$AJ$35="Baja",'Mapa final'!$AL$35="Catastrófico"),CONCATENATE("R2C",'Mapa final'!$S$35),"")</f>
        <v/>
      </c>
      <c r="AK45" s="42" t="str">
        <f>IF(AND('Mapa final'!$AJ$36="Baja",'Mapa final'!$AL$36="Catastrófico"),CONCATENATE("R2C",'Mapa final'!$S$36),"")</f>
        <v/>
      </c>
      <c r="AL45" s="42" t="str">
        <f>IF(AND('Mapa final'!$AJ$37="Baja",'Mapa final'!$AL$37="Catastrófico"),CONCATENATE("R2C",'Mapa final'!$S$37),"")</f>
        <v/>
      </c>
      <c r="AM45" s="42" t="str">
        <f>IF(AND('Mapa final'!$AJ$38="Baja",'Mapa final'!$AL$38="LCatastrófico"),CONCATENATE("R2C",'Mapa final'!$S$38),"")</f>
        <v/>
      </c>
      <c r="AN45" s="43" t="str">
        <f>IF(AND('Mapa final'!$AJ$39="Baja",'Mapa final'!$AL$39="Catastrófico"),CONCATENATE("R2C",'Mapa final'!$S$39),"")</f>
        <v/>
      </c>
      <c r="AO45" s="69"/>
      <c r="AP45" s="512"/>
      <c r="AQ45" s="513"/>
      <c r="AR45" s="513"/>
      <c r="AS45" s="513"/>
      <c r="AT45" s="513"/>
      <c r="AU45" s="514"/>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row>
    <row r="46" spans="2:77" ht="15" customHeight="1" x14ac:dyDescent="0.25">
      <c r="B46" s="69"/>
      <c r="C46" s="385"/>
      <c r="D46" s="385"/>
      <c r="E46" s="386"/>
      <c r="F46" s="480"/>
      <c r="G46" s="481"/>
      <c r="H46" s="481"/>
      <c r="I46" s="481"/>
      <c r="J46" s="481"/>
      <c r="K46" s="62" t="str">
        <f>IF(AND('Mapa final'!$AJ$40="Baja",'Mapa final'!$AL$40="Leve"),CONCATENATE("R2C",'Mapa final'!$S$40),"")</f>
        <v/>
      </c>
      <c r="L46" s="63" t="str">
        <f>IF(AND('Mapa final'!$AJ$41="Baja",'Mapa final'!$AL$41="Leve"),CONCATENATE("R2C",'Mapa final'!$S$41),"")</f>
        <v/>
      </c>
      <c r="M46" s="63" t="str">
        <f>IF(AND('Mapa final'!$AJ$42="Baja",'Mapa final'!$AL$42="Leve"),CONCATENATE("R2C",'Mapa final'!$S$42),"")</f>
        <v/>
      </c>
      <c r="N46" s="63" t="str">
        <f>IF(AND('Mapa final'!$AJ$43="Baja",'Mapa final'!$AL$43="Leve"),CONCATENATE("R2C",'Mapa final'!$S$43),"")</f>
        <v/>
      </c>
      <c r="O46" s="63" t="str">
        <f>IF(AND('Mapa final'!$AJ$44="Baja",'Mapa final'!$AL$44="Leve"),CONCATENATE("R2C",'Mapa final'!$S$44),"")</f>
        <v/>
      </c>
      <c r="P46" s="64" t="str">
        <f>IF(AND('Mapa final'!$AJ$45="Baja",'Mapa final'!$AL$45="Leve"),CONCATENATE("R2C",'Mapa final'!$S$45),"")</f>
        <v/>
      </c>
      <c r="Q46" s="53" t="str">
        <f>IF(AND('Mapa final'!$AJ$40="Baja",'Mapa final'!$AL$40="Menor"),CONCATENATE("R2C",'Mapa final'!$S$40),"")</f>
        <v/>
      </c>
      <c r="R46" s="54" t="str">
        <f>IF(AND('Mapa final'!$AJ$41="Baja",'Mapa final'!$AL$41="Menor"),CONCATENATE("R2C",'Mapa final'!$S$41),"")</f>
        <v/>
      </c>
      <c r="S46" s="54" t="str">
        <f>IF(AND('Mapa final'!$AJ$42="Baja",'Mapa final'!$AL$42="Menor"),CONCATENATE("R2C",'Mapa final'!$S$42),"")</f>
        <v/>
      </c>
      <c r="T46" s="54" t="str">
        <f>IF(AND('Mapa final'!$AJ$43="Baja",'Mapa final'!$AL$43="Menor"),CONCATENATE("R2C",'Mapa final'!$S$43),"")</f>
        <v/>
      </c>
      <c r="U46" s="54" t="str">
        <f>IF(AND('Mapa final'!$AJ$44="Baja",'Mapa final'!$AL$44="Menor"),CONCATENATE("R2C",'Mapa final'!$S$44),"")</f>
        <v/>
      </c>
      <c r="V46" s="55" t="str">
        <f>IF(AND('Mapa final'!$AJ$45="Baja",'Mapa final'!$AL$45="Menor"),CONCATENATE("R2C",'Mapa final'!$S$45),"")</f>
        <v/>
      </c>
      <c r="W46" s="53" t="str">
        <f>IF(AND('Mapa final'!$AJ$40="Baja",'Mapa final'!$AL$40="Moderado"),CONCATENATE("R2C",'Mapa final'!$S$40),"")</f>
        <v/>
      </c>
      <c r="X46" s="54" t="str">
        <f>IF(AND('Mapa final'!$AJ$41="Baja",'Mapa final'!$AL$41="Moderado"),CONCATENATE("R2C",'Mapa final'!$S$41),"")</f>
        <v/>
      </c>
      <c r="Y46" s="54" t="str">
        <f>IF(AND('Mapa final'!$AJ$42="Baja",'Mapa final'!$AL$42="Moderado"),CONCATENATE("R2C",'Mapa final'!$S$42),"")</f>
        <v/>
      </c>
      <c r="Z46" s="54" t="str">
        <f>IF(AND('Mapa final'!$AJ$43="Baja",'Mapa final'!$AL$43="Moderado"),CONCATENATE("R2C",'Mapa final'!$S$43),"")</f>
        <v/>
      </c>
      <c r="AA46" s="54" t="str">
        <f>IF(AND('Mapa final'!$AJ$44="Baja",'Mapa final'!$AL$44="Moderado"),CONCATENATE("R2C",'Mapa final'!$S$44),"")</f>
        <v/>
      </c>
      <c r="AB46" s="55" t="str">
        <f>IF(AND('Mapa final'!$AJ$45="Baja",'Mapa final'!$AL$45="Moderado"),CONCATENATE("R2C",'Mapa final'!$S$45),"")</f>
        <v/>
      </c>
      <c r="AC46" s="38" t="str">
        <f>IF(AND('Mapa final'!$AJ$40="Baja",'Mapa final'!$AL$40="Mayor"),CONCATENATE("R2C",'Mapa final'!$S$40),"")</f>
        <v/>
      </c>
      <c r="AD46" s="178" t="str">
        <f>IF(AND('Mapa final'!$AJ$41="Baja",'Mapa final'!$AL$41="Mayor"),CONCATENATE("R2C",'Mapa final'!$S$41),"")</f>
        <v/>
      </c>
      <c r="AE46" s="178" t="str">
        <f>IF(AND('Mapa final'!$AJ$42="Baja",'Mapa final'!$AL$42="Mayor"),CONCATENATE("R2C",'Mapa final'!$S$42),"")</f>
        <v/>
      </c>
      <c r="AF46" s="178" t="str">
        <f>IF(AND('Mapa final'!$AJ$43="Baja",'Mapa final'!$AL$43="Mayor"),CONCATENATE("R2C",'Mapa final'!$S$43),"")</f>
        <v/>
      </c>
      <c r="AG46" s="178" t="str">
        <f>IF(AND('Mapa final'!$AJ$44="Baja",'Mapa final'!$AL$44="Mayor"),CONCATENATE("R2C",'Mapa final'!$S$44),"")</f>
        <v/>
      </c>
      <c r="AH46" s="40" t="str">
        <f>IF(AND('Mapa final'!$AJ$45="Baja",'Mapa final'!$AL$45="Mayor"),CONCATENATE("R2C",'Mapa final'!$S$45),"")</f>
        <v/>
      </c>
      <c r="AI46" s="41" t="str">
        <f>IF(AND('Mapa final'!$AJ$40="Baja",'Mapa final'!$AL$40="Catastrófico"),CONCATENATE("R2C",'Mapa final'!$S$40),"")</f>
        <v/>
      </c>
      <c r="AJ46" s="42" t="str">
        <f>IF(AND('Mapa final'!$AJ$41="Baja",'Mapa final'!$AL$41="Catastrófico"),CONCATENATE("R2C",'Mapa final'!$S$41),"")</f>
        <v/>
      </c>
      <c r="AK46" s="42" t="str">
        <f>IF(AND('Mapa final'!$AJ$42="Baja",'Mapa final'!$AL$42="Catastrófico"),CONCATENATE("R2C",'Mapa final'!$S$42),"")</f>
        <v/>
      </c>
      <c r="AL46" s="42" t="str">
        <f>IF(AND('Mapa final'!$AJ$43="Baja",'Mapa final'!$AL$43="Catastrófico"),CONCATENATE("R2C",'Mapa final'!$S$43),"")</f>
        <v/>
      </c>
      <c r="AM46" s="42" t="str">
        <f>IF(AND('Mapa final'!$AJ$44="Baja",'Mapa final'!$AL$44="Catastrófico"),CONCATENATE("R2C",'Mapa final'!$S$44),"")</f>
        <v/>
      </c>
      <c r="AN46" s="43" t="str">
        <f>IF(AND('Mapa final'!$AJ$45="Baja",'Mapa final'!$AL$45="Catastrófico"),CONCATENATE("R2C",'Mapa final'!$S$45),"")</f>
        <v/>
      </c>
      <c r="AO46" s="69"/>
      <c r="AP46" s="512"/>
      <c r="AQ46" s="513"/>
      <c r="AR46" s="513"/>
      <c r="AS46" s="513"/>
      <c r="AT46" s="513"/>
      <c r="AU46" s="514"/>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row>
    <row r="47" spans="2:77" ht="15" customHeight="1" x14ac:dyDescent="0.25">
      <c r="B47" s="69"/>
      <c r="C47" s="385"/>
      <c r="D47" s="385"/>
      <c r="E47" s="386"/>
      <c r="F47" s="480"/>
      <c r="G47" s="481"/>
      <c r="H47" s="481"/>
      <c r="I47" s="481"/>
      <c r="J47" s="481"/>
      <c r="K47" s="62" t="str">
        <f>IF(AND('Mapa final'!$AJ$46="Baja",'Mapa final'!$AL$46="Leve"),CONCATENATE("R2C",'Mapa final'!$S$46),"")</f>
        <v/>
      </c>
      <c r="L47" s="63" t="str">
        <f>IF(AND('Mapa final'!$AJ$47="Baja",'Mapa final'!$AL$47="Leve"),CONCATENATE("R2C",'Mapa final'!$S$47),"")</f>
        <v/>
      </c>
      <c r="M47" s="63" t="str">
        <f>IF(AND('Mapa final'!$AJ$48="Baja",'Mapa final'!$AL$48="Leve"),CONCATENATE("R2C",'Mapa final'!$S$48),"")</f>
        <v/>
      </c>
      <c r="N47" s="63" t="str">
        <f>IF(AND('Mapa final'!$AJ$49="Baja",'Mapa final'!$AL$49="Leve"),CONCATENATE("R2C",'Mapa final'!$S$49),"")</f>
        <v/>
      </c>
      <c r="O47" s="63" t="str">
        <f>IF(AND('Mapa final'!$AJ$50="Baja",'Mapa final'!$AL$50="Leve"),CONCATENATE("R2C",'Mapa final'!$S$50),"")</f>
        <v/>
      </c>
      <c r="P47" s="64" t="str">
        <f>IF(AND('Mapa final'!$AJ$61="Baja",'Mapa final'!$AL$51="Leve"),CONCATENATE("R2C",'Mapa final'!$S$51),"")</f>
        <v/>
      </c>
      <c r="Q47" s="53" t="str">
        <f>IF(AND('Mapa final'!$AJ$46="Baja",'Mapa final'!$AL$46="Menor"),CONCATENATE("R2C",'Mapa final'!$S$46),"")</f>
        <v/>
      </c>
      <c r="R47" s="54" t="str">
        <f>IF(AND('Mapa final'!$AJ$47="Baja",'Mapa final'!$AL$47="Menor"),CONCATENATE("R2C",'Mapa final'!$S$47),"")</f>
        <v/>
      </c>
      <c r="S47" s="54" t="str">
        <f>IF(AND('Mapa final'!$AJ$48="Baja",'Mapa final'!$AL$48="Menor"),CONCATENATE("R2C",'Mapa final'!$S$48),"")</f>
        <v/>
      </c>
      <c r="T47" s="54" t="str">
        <f>IF(AND('Mapa final'!$AJ$49="Baja",'Mapa final'!$AL$49="Menor"),CONCATENATE("R2C",'Mapa final'!$S$49),"")</f>
        <v/>
      </c>
      <c r="U47" s="54" t="str">
        <f>IF(AND('Mapa final'!$AJ$50="Baja",'Mapa final'!$AL$50="Menor"),CONCATENATE("R2C",'Mapa final'!$S$50),"")</f>
        <v/>
      </c>
      <c r="V47" s="55" t="str">
        <f>IF(AND('Mapa final'!$AJ$61="Baja",'Mapa final'!$AL$51="Menor"),CONCATENATE("R2C",'Mapa final'!$S$51),"")</f>
        <v/>
      </c>
      <c r="W47" s="53" t="str">
        <f>IF(AND('Mapa final'!$AJ$46="Baja",'Mapa final'!$AL$46="Moderado"),CONCATENATE("R2C",'Mapa final'!$S$46),"")</f>
        <v/>
      </c>
      <c r="X47" s="54" t="str">
        <f>IF(AND('Mapa final'!$AJ$47="Baja",'Mapa final'!$AL$47="Moderado"),CONCATENATE("R2C",'Mapa final'!$S$47),"")</f>
        <v/>
      </c>
      <c r="Y47" s="54" t="str">
        <f>IF(AND('Mapa final'!$AJ$48="Baja",'Mapa final'!$AL$48="Moderado"),CONCATENATE("R2C",'Mapa final'!$S$48),"")</f>
        <v/>
      </c>
      <c r="Z47" s="54" t="str">
        <f>IF(AND('Mapa final'!$AJ$49="Baja",'Mapa final'!$AL$49="Moderado"),CONCATENATE("R2C",'Mapa final'!$S$49),"")</f>
        <v/>
      </c>
      <c r="AA47" s="54" t="str">
        <f>IF(AND('Mapa final'!$AJ$50="Baja",'Mapa final'!$AL$50="Moderado"),CONCATENATE("R2C",'Mapa final'!$S$50),"")</f>
        <v/>
      </c>
      <c r="AB47" s="55" t="str">
        <f>IF(AND('Mapa final'!$AJ$61="Baja",'Mapa final'!$AL$51="Moderado"),CONCATENATE("R2C",'Mapa final'!$S$51),"")</f>
        <v/>
      </c>
      <c r="AC47" s="38" t="str">
        <f>IF(AND('Mapa final'!$AJ$46="Baja",'Mapa final'!$AL$46="Mayor"),CONCATENATE("R2C",'Mapa final'!$S$46),"")</f>
        <v/>
      </c>
      <c r="AD47" s="178" t="str">
        <f>IF(AND('Mapa final'!$AJ$47="Baja",'Mapa final'!$AL$47="Mayor"),CONCATENATE("R2C",'Mapa final'!$S$47),"")</f>
        <v/>
      </c>
      <c r="AE47" s="178" t="str">
        <f>IF(AND('Mapa final'!$AJ$48="Baja",'Mapa final'!$AL$48="Mayor"),CONCATENATE("R2C",'Mapa final'!$S$48),"")</f>
        <v/>
      </c>
      <c r="AF47" s="178" t="str">
        <f>IF(AND('Mapa final'!$AJ$49="Baja",'Mapa final'!$AL$49="Mayor"),CONCATENATE("R2C",'Mapa final'!$S$49),"")</f>
        <v/>
      </c>
      <c r="AG47" s="178" t="str">
        <f>IF(AND('Mapa final'!$AJ$50="Baja",'Mapa final'!$AL$50="Mayor"),CONCATENATE("R2C",'Mapa final'!$S$50),"")</f>
        <v/>
      </c>
      <c r="AH47" s="40" t="str">
        <f>IF(AND('Mapa final'!$AJ$61="Baja",'Mapa final'!$AL$51="Mayor"),CONCATENATE("R2C",'Mapa final'!$S$51),"")</f>
        <v/>
      </c>
      <c r="AI47" s="41" t="str">
        <f>IF(AND('Mapa final'!$AJ$46="Baja",'Mapa final'!$AL$46="Catastrófico"),CONCATENATE("R2C",'Mapa final'!$S$46),"")</f>
        <v/>
      </c>
      <c r="AJ47" s="42" t="str">
        <f>IF(AND('Mapa final'!$AJ$47="Baja",'Mapa final'!$AL$47="Catastrófico"),CONCATENATE("R2C",'Mapa final'!$S$47),"")</f>
        <v/>
      </c>
      <c r="AK47" s="42" t="str">
        <f>IF(AND('Mapa final'!$AJ$48="Baja",'Mapa final'!$AL$48="Catastrófico"),CONCATENATE("R2C",'Mapa final'!$S$48),"")</f>
        <v/>
      </c>
      <c r="AL47" s="42" t="str">
        <f>IF(AND('Mapa final'!$AJ$49="Baja",'Mapa final'!$AL$49="Catastrófico"),CONCATENATE("R2C",'Mapa final'!$S$49),"")</f>
        <v/>
      </c>
      <c r="AM47" s="42" t="str">
        <f>IF(AND('Mapa final'!$AJ$50="Baja",'Mapa final'!$AL$50="Catastrófico"),CONCATENATE("R2C",'Mapa final'!$S$50),"")</f>
        <v/>
      </c>
      <c r="AN47" s="43" t="str">
        <f>IF(AND('Mapa final'!$AJ$61="Baja",'Mapa final'!$AL$51="Catastrófico"),CONCATENATE("R2C",'Mapa final'!$S$51),"")</f>
        <v/>
      </c>
      <c r="AO47" s="69"/>
      <c r="AP47" s="512"/>
      <c r="AQ47" s="513"/>
      <c r="AR47" s="513"/>
      <c r="AS47" s="513"/>
      <c r="AT47" s="513"/>
      <c r="AU47" s="514"/>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row>
    <row r="48" spans="2:77" ht="15" customHeight="1" x14ac:dyDescent="0.25">
      <c r="B48" s="69"/>
      <c r="C48" s="385"/>
      <c r="D48" s="385"/>
      <c r="E48" s="386"/>
      <c r="F48" s="480"/>
      <c r="G48" s="481"/>
      <c r="H48" s="481"/>
      <c r="I48" s="481"/>
      <c r="J48" s="481"/>
      <c r="K48" s="62" t="str">
        <f>IF(AND('Mapa final'!$AJ$52="Baja",'Mapa final'!$AL$52="Leve"),CONCATENATE("R2C",'Mapa final'!$S$52),"")</f>
        <v/>
      </c>
      <c r="L48" s="63" t="str">
        <f>IF(AND('Mapa final'!$AJ$53="Baja",'Mapa final'!$AL$53="Leve"),CONCATENATE("R2C",'Mapa final'!$S$53),"")</f>
        <v/>
      </c>
      <c r="M48" s="63" t="str">
        <f>IF(AND('Mapa final'!$AJ$54="Baja",'Mapa final'!$AL$54="Leve"),CONCATENATE("R2C",'Mapa final'!$S$54),"")</f>
        <v/>
      </c>
      <c r="N48" s="63" t="str">
        <f>IF(AND('Mapa final'!$AJ$55="Baja",'Mapa final'!$AL$55="Leve"),CONCATENATE("R2C",'Mapa final'!$S$55),"")</f>
        <v/>
      </c>
      <c r="O48" s="63" t="str">
        <f>IF(AND('Mapa final'!$AJ$56="Baja",'Mapa final'!$AL$56="Leve"),CONCATENATE("R2C",'Mapa final'!$S$56),"")</f>
        <v/>
      </c>
      <c r="P48" s="64" t="str">
        <f>IF(AND('Mapa final'!$AJ$57="Baja",'Mapa final'!$AL$57="Leve"),CONCATENATE("R2C",'Mapa final'!$S$57),"")</f>
        <v/>
      </c>
      <c r="Q48" s="53" t="str">
        <f>IF(AND('Mapa final'!$AJ$52="Baja",'Mapa final'!$AL$52="Menor"),CONCATENATE("R2C",'Mapa final'!$S$52),"")</f>
        <v/>
      </c>
      <c r="R48" s="54" t="str">
        <f>IF(AND('Mapa final'!$AJ$53="Baja",'Mapa final'!$AL$53="Menor"),CONCATENATE("R2C",'Mapa final'!$S$53),"")</f>
        <v/>
      </c>
      <c r="S48" s="54" t="str">
        <f>IF(AND('Mapa final'!$AJ$54="Baja",'Mapa final'!$AL$54="Menor"),CONCATENATE("R2C",'Mapa final'!$S$54),"")</f>
        <v/>
      </c>
      <c r="T48" s="54" t="str">
        <f>IF(AND('Mapa final'!$AJ$55="Baja",'Mapa final'!$AL$55="Menor"),CONCATENATE("R2C",'Mapa final'!$S$55),"")</f>
        <v/>
      </c>
      <c r="U48" s="54" t="str">
        <f>IF(AND('Mapa final'!$AJ$56="Baja",'Mapa final'!$AL$56="Menor"),CONCATENATE("R2C",'Mapa final'!$S$56),"")</f>
        <v/>
      </c>
      <c r="V48" s="55" t="str">
        <f>IF(AND('Mapa final'!$AJ$57="Baja",'Mapa final'!$AL$57="Menor"),CONCATENATE("R2C",'Mapa final'!$S$57),"")</f>
        <v/>
      </c>
      <c r="W48" s="53" t="str">
        <f>IF(AND('Mapa final'!$AJ$52="Baja",'Mapa final'!$AL$52="Moderado"),CONCATENATE("R2C",'Mapa final'!$S$52),"")</f>
        <v/>
      </c>
      <c r="X48" s="54" t="str">
        <f>IF(AND('Mapa final'!$AJ$53="Baja",'Mapa final'!$AL$53="Moderado"),CONCATENATE("R2C",'Mapa final'!$S$53),"")</f>
        <v/>
      </c>
      <c r="Y48" s="54" t="str">
        <f>IF(AND('Mapa final'!$AJ$54="Baja",'Mapa final'!$AL$54="Moderado"),CONCATENATE("R2C",'Mapa final'!$S$54),"")</f>
        <v/>
      </c>
      <c r="Z48" s="54" t="str">
        <f>IF(AND('Mapa final'!$AJ$55="Baja",'Mapa final'!$AL$55="Moderado"),CONCATENATE("R2C",'Mapa final'!$S$55),"")</f>
        <v/>
      </c>
      <c r="AA48" s="54" t="str">
        <f>IF(AND('Mapa final'!$AJ$56="Baja",'Mapa final'!$AL$56="Moderado"),CONCATENATE("R2C",'Mapa final'!$S$56),"")</f>
        <v/>
      </c>
      <c r="AB48" s="55" t="str">
        <f>IF(AND('Mapa final'!$AJ$57="Baja",'Mapa final'!$AL$57="Moderado"),CONCATENATE("R2C",'Mapa final'!$S$57),"")</f>
        <v/>
      </c>
      <c r="AC48" s="38" t="str">
        <f>IF(AND('Mapa final'!$AJ$52="Baja",'Mapa final'!$AL$52="Mayor"),CONCATENATE("R2C",'Mapa final'!$S$52),"")</f>
        <v/>
      </c>
      <c r="AD48" s="178" t="str">
        <f>IF(AND('Mapa final'!$AJ$53="Baja",'Mapa final'!$AL$53="Mayor"),CONCATENATE("R2C",'Mapa final'!$S$53),"")</f>
        <v/>
      </c>
      <c r="AE48" s="178" t="str">
        <f>IF(AND('Mapa final'!$AJ$54="Baja",'Mapa final'!$AL$54="Mayor"),CONCATENATE("R2C",'Mapa final'!$S$54),"")</f>
        <v/>
      </c>
      <c r="AF48" s="178" t="str">
        <f>IF(AND('Mapa final'!$AJ$55="Baja",'Mapa final'!$AL$55="Mayor"),CONCATENATE("R2C",'Mapa final'!$S$55),"")</f>
        <v/>
      </c>
      <c r="AG48" s="178" t="str">
        <f>IF(AND('Mapa final'!$AJ$56="Baja",'Mapa final'!$AL$56="Mayor"),CONCATENATE("R2C",'Mapa final'!$S$56),"")</f>
        <v/>
      </c>
      <c r="AH48" s="40" t="str">
        <f>IF(AND('Mapa final'!$AJ$57="Baja",'Mapa final'!$AL$57="Mayor"),CONCATENATE("R2C",'Mapa final'!$S$57),"")</f>
        <v/>
      </c>
      <c r="AI48" s="41" t="str">
        <f>IF(AND('Mapa final'!$AJ$52="Baja",'Mapa final'!$AL$52="Catastrófico"),CONCATENATE("R2C",'Mapa final'!$S$52),"")</f>
        <v/>
      </c>
      <c r="AJ48" s="42" t="str">
        <f>IF(AND('Mapa final'!$AJ$53="Baja",'Mapa final'!$AL$53="Catastrófico"),CONCATENATE("R2C",'Mapa final'!$S$53),"")</f>
        <v/>
      </c>
      <c r="AK48" s="42" t="str">
        <f>IF(AND('Mapa final'!$AJ$54="Baja",'Mapa final'!$AL$54="Catastrófico"),CONCATENATE("R2C",'Mapa final'!$S$54),"")</f>
        <v/>
      </c>
      <c r="AL48" s="42" t="str">
        <f>IF(AND('Mapa final'!$AJ$55="Baja",'Mapa final'!$AL$55="Catastrófico"),CONCATENATE("R2C",'Mapa final'!$S$55),"")</f>
        <v/>
      </c>
      <c r="AM48" s="42" t="str">
        <f>IF(AND('Mapa final'!$AJ$56="Baja",'Mapa final'!$AL$56="Catastrófico"),CONCATENATE("R2C",'Mapa final'!$S$56),"")</f>
        <v/>
      </c>
      <c r="AN48" s="43" t="str">
        <f>IF(AND('Mapa final'!$AJ$57="Baja",'Mapa final'!$AL$57="Catastrófico"),CONCATENATE("R2C",'Mapa final'!$S$57),"")</f>
        <v/>
      </c>
      <c r="AO48" s="69"/>
      <c r="AP48" s="512"/>
      <c r="AQ48" s="513"/>
      <c r="AR48" s="513"/>
      <c r="AS48" s="513"/>
      <c r="AT48" s="513"/>
      <c r="AU48" s="514"/>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row>
    <row r="49" spans="2:81" ht="15" customHeight="1" x14ac:dyDescent="0.25">
      <c r="B49" s="69"/>
      <c r="C49" s="385"/>
      <c r="D49" s="385"/>
      <c r="E49" s="386"/>
      <c r="F49" s="480"/>
      <c r="G49" s="481"/>
      <c r="H49" s="481"/>
      <c r="I49" s="481"/>
      <c r="J49" s="481"/>
      <c r="K49" s="62" t="str">
        <f>IF(AND('Mapa final'!$AJ$58="Baja",'Mapa final'!$AL$58="Leve"),CONCATENATE("R2C",'Mapa final'!$S$58),"")</f>
        <v/>
      </c>
      <c r="L49" s="63" t="str">
        <f>IF(AND('Mapa final'!$AJ$59="Baja",'Mapa final'!$AL$59="Leve"),CONCATENATE("R2C",'Mapa final'!$S$59),"")</f>
        <v/>
      </c>
      <c r="M49" s="63" t="str">
        <f>IF(AND('Mapa final'!$AJ$60="Baja",'Mapa final'!$AL$60="Leve"),CONCATENATE("R2C",'Mapa final'!$S$60),"")</f>
        <v/>
      </c>
      <c r="N49" s="63" t="str">
        <f>IF(AND('Mapa final'!$AJ$61="Baja",'Mapa final'!$AL$61="Leve"),CONCATENATE("R2C",'Mapa final'!$S$61),"")</f>
        <v/>
      </c>
      <c r="O49" s="63" t="str">
        <f>IF(AND('Mapa final'!$AJ$62="Baja",'Mapa final'!$AL$62="Leve"),CONCATENATE("R2C",'Mapa final'!$S$62),"")</f>
        <v/>
      </c>
      <c r="P49" s="64" t="str">
        <f>IF(AND('Mapa final'!$AJ$63="Baja",'Mapa final'!$AL$63="Leve"),CONCATENATE("R2C",'Mapa final'!$S$63),"")</f>
        <v/>
      </c>
      <c r="Q49" s="53" t="str">
        <f>IF(AND('Mapa final'!$AJ$58="Baja",'Mapa final'!$AL$58="Menor"),CONCATENATE("R2C",'Mapa final'!$S$58),"")</f>
        <v/>
      </c>
      <c r="R49" s="54" t="str">
        <f>IF(AND('Mapa final'!$AJ$59="Baja",'Mapa final'!$AL$59="Menor"),CONCATENATE("R2C",'Mapa final'!$S$59),"")</f>
        <v/>
      </c>
      <c r="S49" s="54" t="str">
        <f>IF(AND('Mapa final'!$AJ$60="Baja",'Mapa final'!$AL$60="Menor"),CONCATENATE("R2C",'Mapa final'!$S$60),"")</f>
        <v/>
      </c>
      <c r="T49" s="54" t="str">
        <f>IF(AND('Mapa final'!$AJ$61="Baja",'Mapa final'!$AL$61="Menor"),CONCATENATE("R2C",'Mapa final'!$S$61),"")</f>
        <v/>
      </c>
      <c r="U49" s="54" t="str">
        <f>IF(AND('Mapa final'!$AJ$62="Baja",'Mapa final'!$AL$62="Menor"),CONCATENATE("R2C",'Mapa final'!$S$62),"")</f>
        <v/>
      </c>
      <c r="V49" s="55" t="str">
        <f>IF(AND('Mapa final'!$AJ$63="Baja",'Mapa final'!$AL$63="Menor"),CONCATENATE("R2C",'Mapa final'!$S$63),"")</f>
        <v/>
      </c>
      <c r="W49" s="53" t="str">
        <f>IF(AND('Mapa final'!$AJ$58="Baja",'Mapa final'!$AL$58="Moderado"),CONCATENATE("R2C",'Mapa final'!$S$58),"")</f>
        <v/>
      </c>
      <c r="X49" s="54" t="str">
        <f>IF(AND('Mapa final'!$AJ$59="Baja",'Mapa final'!$AL$59="Moderado"),CONCATENATE("R2C",'Mapa final'!$S$59),"")</f>
        <v/>
      </c>
      <c r="Y49" s="54" t="str">
        <f>IF(AND('Mapa final'!$AJ$60="Baja",'Mapa final'!$AL$60="Moderado"),CONCATENATE("R2C",'Mapa final'!$S$60),"")</f>
        <v/>
      </c>
      <c r="Z49" s="54" t="str">
        <f>IF(AND('Mapa final'!$AJ$61="Baja",'Mapa final'!$AL$61="Moderado"),CONCATENATE("R2C",'Mapa final'!$S$61),"")</f>
        <v/>
      </c>
      <c r="AA49" s="54" t="str">
        <f>IF(AND('Mapa final'!$AJ$62="Baja",'Mapa final'!$AL$62="Moderado"),CONCATENATE("R2C",'Mapa final'!$S$62),"")</f>
        <v/>
      </c>
      <c r="AB49" s="55" t="str">
        <f>IF(AND('Mapa final'!$AJ$63="Baja",'Mapa final'!$AL$63="Moderado"),CONCATENATE("R2C",'Mapa final'!$S$63),"")</f>
        <v/>
      </c>
      <c r="AC49" s="38" t="str">
        <f>IF(AND('Mapa final'!$AJ$58="Baja",'Mapa final'!$AL$58="Mayor"),CONCATENATE("R2C",'Mapa final'!$S$58),"")</f>
        <v/>
      </c>
      <c r="AD49" s="178" t="str">
        <f>IF(AND('Mapa final'!$AJ$59="Baja",'Mapa final'!$AL$59="Mayor"),CONCATENATE("R2C",'Mapa final'!$S$59),"")</f>
        <v/>
      </c>
      <c r="AE49" s="178" t="str">
        <f>IF(AND('Mapa final'!$AJ$60="Baja",'Mapa final'!$AL$60="Mayor"),CONCATENATE("R2C",'Mapa final'!$S$60),"")</f>
        <v/>
      </c>
      <c r="AF49" s="178" t="str">
        <f>IF(AND('Mapa final'!$AJ$61="Baja",'Mapa final'!$AL$61="Mayor"),CONCATENATE("R2C",'Mapa final'!$S$61),"")</f>
        <v/>
      </c>
      <c r="AG49" s="178" t="str">
        <f>IF(AND('Mapa final'!$AJ$62="Baja",'Mapa final'!$AL$62="Mayor"),CONCATENATE("R2C",'Mapa final'!$S$62),"")</f>
        <v/>
      </c>
      <c r="AH49" s="40" t="str">
        <f>IF(AND('Mapa final'!$AJ$63="Baja",'Mapa final'!$AL$63="Mayor"),CONCATENATE("R2C",'Mapa final'!$S$63),"")</f>
        <v/>
      </c>
      <c r="AI49" s="41" t="str">
        <f>IF(AND('Mapa final'!$AJ$58="Baja",'Mapa final'!$AL$58="Catastrófico"),CONCATENATE("R2C",'Mapa final'!$S$58),"")</f>
        <v/>
      </c>
      <c r="AJ49" s="42" t="str">
        <f>IF(AND('Mapa final'!$AJ$59="Baja",'Mapa final'!$AL$59="Catastrófico"),CONCATENATE("R2C",'Mapa final'!$S$59),"")</f>
        <v/>
      </c>
      <c r="AK49" s="42" t="str">
        <f>IF(AND('Mapa final'!$AJ$60="Baja",'Mapa final'!$AL$60="Catastrófico"),CONCATENATE("R2C",'Mapa final'!$S$60),"")</f>
        <v/>
      </c>
      <c r="AL49" s="42" t="str">
        <f>IF(AND('Mapa final'!$AJ$61="Baja",'Mapa final'!$AL$61="Catastrófico"),CONCATENATE("R2C",'Mapa final'!$S$61),"")</f>
        <v/>
      </c>
      <c r="AM49" s="42" t="str">
        <f>IF(AND('Mapa final'!$AJ$62="Baja",'Mapa final'!$AL$62="Catastrófico"),CONCATENATE("R2C",'Mapa final'!$S$62),"")</f>
        <v/>
      </c>
      <c r="AN49" s="43" t="str">
        <f>IF(AND('Mapa final'!$AJ$63="Baja",'Mapa final'!$AL$63="Catastrófico"),CONCATENATE("R2C",'Mapa final'!$S$63),"")</f>
        <v/>
      </c>
      <c r="AO49" s="69"/>
      <c r="AP49" s="512"/>
      <c r="AQ49" s="513"/>
      <c r="AR49" s="513"/>
      <c r="AS49" s="513"/>
      <c r="AT49" s="513"/>
      <c r="AU49" s="514"/>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row>
    <row r="50" spans="2:81" ht="15" customHeight="1" x14ac:dyDescent="0.25">
      <c r="B50" s="69"/>
      <c r="C50" s="385"/>
      <c r="D50" s="385"/>
      <c r="E50" s="386"/>
      <c r="F50" s="480"/>
      <c r="G50" s="481"/>
      <c r="H50" s="481"/>
      <c r="I50" s="481"/>
      <c r="J50" s="481"/>
      <c r="K50" s="62" t="str">
        <f>IF(AND('Mapa final'!$AJ$64="Baja",'Mapa final'!$AL$64="Leve"),CONCATENATE("R2C",'Mapa final'!$S$64),"")</f>
        <v/>
      </c>
      <c r="L50" s="63" t="str">
        <f>IF(AND('Mapa final'!$AJ$65="Baja",'Mapa final'!$AL$65="Leve"),CONCATENATE("R2C",'Mapa final'!$S$65),"")</f>
        <v/>
      </c>
      <c r="M50" s="63" t="str">
        <f>IF(AND('Mapa final'!$AJ$66="Baja",'Mapa final'!$AL$66="Leve"),CONCATENATE("R2C",'Mapa final'!$S$66),"")</f>
        <v/>
      </c>
      <c r="N50" s="63" t="str">
        <f>IF(AND('Mapa final'!$AJ$67="Baja",'Mapa final'!$AL$67="Leve"),CONCATENATE("R2C",'Mapa final'!$S$67),"")</f>
        <v/>
      </c>
      <c r="O50" s="63" t="str">
        <f>IF(AND('Mapa final'!$AJ$68="Baja",'Mapa final'!$AL$68="Leve"),CONCATENATE("R2C",'Mapa final'!$S$68),"")</f>
        <v/>
      </c>
      <c r="P50" s="64" t="str">
        <f>IF(AND('Mapa final'!$AJ$69="Baja",'Mapa final'!$AL$69="Leve"),CONCATENATE("R2C",'Mapa final'!$S$69),"")</f>
        <v/>
      </c>
      <c r="Q50" s="53" t="str">
        <f>IF(AND('Mapa final'!$AJ$64="Baja",'Mapa final'!$AL$64="Menor"),CONCATENATE("R2C",'Mapa final'!$S$64),"")</f>
        <v/>
      </c>
      <c r="R50" s="54" t="str">
        <f>IF(AND('Mapa final'!$AJ$65="Baja",'Mapa final'!$AL$65="Menor"),CONCATENATE("R2C",'Mapa final'!$S$65),"")</f>
        <v/>
      </c>
      <c r="S50" s="54" t="str">
        <f>IF(AND('Mapa final'!$AJ$66="Baja",'Mapa final'!$AL$66="Menor"),CONCATENATE("R2C",'Mapa final'!$S$66),"")</f>
        <v/>
      </c>
      <c r="T50" s="54" t="str">
        <f>IF(AND('Mapa final'!$AJ$67="Baja",'Mapa final'!$AL$67="Menor"),CONCATENATE("R2C",'Mapa final'!$S$67),"")</f>
        <v/>
      </c>
      <c r="U50" s="54" t="str">
        <f>IF(AND('Mapa final'!$AJ$68="Baja",'Mapa final'!$AL$68="Menor"),CONCATENATE("R2C",'Mapa final'!$S$68),"")</f>
        <v/>
      </c>
      <c r="V50" s="55" t="str">
        <f>IF(AND('Mapa final'!$AJ$69="Baja",'Mapa final'!$AL$69="Menor"),CONCATENATE("R2C",'Mapa final'!$S$69),"")</f>
        <v/>
      </c>
      <c r="W50" s="53" t="str">
        <f>IF(AND('Mapa final'!$AJ$64="Baja",'Mapa final'!$AL$64="Moderado"),CONCATENATE("R2C",'Mapa final'!$S$64),"")</f>
        <v/>
      </c>
      <c r="X50" s="54" t="str">
        <f>IF(AND('Mapa final'!$AJ$65="Baja",'Mapa final'!$AL$65="Moderado"),CONCATENATE("R2C",'Mapa final'!$S$65),"")</f>
        <v/>
      </c>
      <c r="Y50" s="54" t="str">
        <f>IF(AND('Mapa final'!$AJ$66="Baja",'Mapa final'!$AL$66="Moderado"),CONCATENATE("R2C",'Mapa final'!$S$66),"")</f>
        <v/>
      </c>
      <c r="Z50" s="54" t="str">
        <f>IF(AND('Mapa final'!$AJ$67="Baja",'Mapa final'!$AL$67="Moderado"),CONCATENATE("R2C",'Mapa final'!$S$67),"")</f>
        <v/>
      </c>
      <c r="AA50" s="54" t="str">
        <f>IF(AND('Mapa final'!$AJ$68="Baja",'Mapa final'!$AL$68="Moderado"),CONCATENATE("R2C",'Mapa final'!$S$68),"")</f>
        <v/>
      </c>
      <c r="AB50" s="55" t="str">
        <f>IF(AND('Mapa final'!$AJ$69="Baja",'Mapa final'!$AL$69="Moderado"),CONCATENATE("R2C",'Mapa final'!$S$69),"")</f>
        <v/>
      </c>
      <c r="AC50" s="38" t="str">
        <f>IF(AND('Mapa final'!$AJ$64="Baja",'Mapa final'!$AL$64="Mayor"),CONCATENATE("R2C",'Mapa final'!$S$64),"")</f>
        <v/>
      </c>
      <c r="AD50" s="178" t="str">
        <f>IF(AND('Mapa final'!$AJ$65="Baja",'Mapa final'!$AL$65="Mayor"),CONCATENATE("R2C",'Mapa final'!$S$65),"")</f>
        <v/>
      </c>
      <c r="AE50" s="178" t="str">
        <f>IF(AND('Mapa final'!$AJ$66="Baja",'Mapa final'!$AL$66="Mayor"),CONCATENATE("R2C",'Mapa final'!$S$66),"")</f>
        <v/>
      </c>
      <c r="AF50" s="178" t="str">
        <f>IF(AND('Mapa final'!$AJ$67="Baja",'Mapa final'!$AL$67="Mayor"),CONCATENATE("R2C",'Mapa final'!$S$67),"")</f>
        <v/>
      </c>
      <c r="AG50" s="178" t="str">
        <f>IF(AND('Mapa final'!$AJ$68="Baja",'Mapa final'!$AL$68="Mayor"),CONCATENATE("R2C",'Mapa final'!$S$68),"")</f>
        <v/>
      </c>
      <c r="AH50" s="40" t="str">
        <f>IF(AND('Mapa final'!$AJ$69="Baja",'Mapa final'!$AL$69="Mayor"),CONCATENATE("R2C",'Mapa final'!$S$69),"")</f>
        <v/>
      </c>
      <c r="AI50" s="41" t="str">
        <f>IF(AND('Mapa final'!$AJ$64="Baja",'Mapa final'!$AL$64="Catastrófico"),CONCATENATE("R2C",'Mapa final'!$S$64),"")</f>
        <v/>
      </c>
      <c r="AJ50" s="42" t="str">
        <f>IF(AND('Mapa final'!$AJ$65="Baja",'Mapa final'!$AL$65="Catastrófico"),CONCATENATE("R2C",'Mapa final'!$S$65),"")</f>
        <v/>
      </c>
      <c r="AK50" s="42" t="str">
        <f>IF(AND('Mapa final'!$AJ$66="Baja",'Mapa final'!$AL$66="Catastrófico"),CONCATENATE("R2C",'Mapa final'!$S$66),"")</f>
        <v/>
      </c>
      <c r="AL50" s="42" t="str">
        <f>IF(AND('Mapa final'!$AJ$67="Baja",'Mapa final'!$AL$67="Catastrófico"),CONCATENATE("R2C",'Mapa final'!$S$67),"")</f>
        <v/>
      </c>
      <c r="AM50" s="42" t="str">
        <f>IF(AND('Mapa final'!$AJ$68="Baja",'Mapa final'!$AL$68="Catastrófico"),CONCATENATE("R2C",'Mapa final'!$S$68),"")</f>
        <v/>
      </c>
      <c r="AN50" s="43" t="str">
        <f>IF(AND('Mapa final'!$AJ$69="Baja",'Mapa final'!$AL$69="Catastrófico"),CONCATENATE("R2C",'Mapa final'!$S$69),"")</f>
        <v/>
      </c>
      <c r="AO50" s="69"/>
      <c r="AP50" s="512"/>
      <c r="AQ50" s="513"/>
      <c r="AR50" s="513"/>
      <c r="AS50" s="513"/>
      <c r="AT50" s="513"/>
      <c r="AU50" s="514"/>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row>
    <row r="51" spans="2:81" ht="15.75" customHeight="1" thickBot="1" x14ac:dyDescent="0.3">
      <c r="B51" s="69"/>
      <c r="C51" s="385"/>
      <c r="D51" s="385"/>
      <c r="E51" s="386"/>
      <c r="F51" s="483"/>
      <c r="G51" s="484"/>
      <c r="H51" s="484"/>
      <c r="I51" s="484"/>
      <c r="J51" s="484"/>
      <c r="K51" s="65" t="str">
        <f>IF(AND('Mapa final'!$AJ$70="Baja",'Mapa final'!$AL$70="Leve"),CONCATENATE("R2C",'Mapa final'!$S$70),"")</f>
        <v/>
      </c>
      <c r="L51" s="66" t="str">
        <f>IF(AND('Mapa final'!$AJ$71="Baja",'Mapa final'!$AL$71="Leve"),CONCATENATE("R2C",'Mapa final'!$S$71),"")</f>
        <v/>
      </c>
      <c r="M51" s="66" t="str">
        <f>IF(AND('Mapa final'!$AJ$72="Baja",'Mapa final'!$AL$72="Leve"),CONCATENATE("R2C",'Mapa final'!$S$72),"")</f>
        <v/>
      </c>
      <c r="N51" s="66" t="str">
        <f>IF(AND('Mapa final'!$AJ$73="Baja",'Mapa final'!$AL$73="Leve"),CONCATENATE("R2C",'Mapa final'!$S$73),"")</f>
        <v/>
      </c>
      <c r="O51" s="66" t="str">
        <f>IF(AND('Mapa final'!$AJ$75="Baja",'Mapa final'!$AL$75="Leve"),CONCATENATE("R2C",'Mapa final'!$S$75),"")</f>
        <v/>
      </c>
      <c r="P51" s="67" t="str">
        <f>IF(AND('Mapa final'!$AJ$76="Baja",'Mapa final'!$AL$76="Leve"),CONCATENATE("R2C",'Mapa final'!$S$76),"")</f>
        <v/>
      </c>
      <c r="Q51" s="53" t="str">
        <f>IF(AND('Mapa final'!$AJ$70="Baja",'Mapa final'!$AL$70="Menor"),CONCATENATE("R2C",'Mapa final'!$S$70),"")</f>
        <v/>
      </c>
      <c r="R51" s="54" t="str">
        <f>IF(AND('Mapa final'!$AJ$71="Baja",'Mapa final'!$AL$71="Menor"),CONCATENATE("R2C",'Mapa final'!$S$71),"")</f>
        <v/>
      </c>
      <c r="S51" s="54" t="str">
        <f>IF(AND('Mapa final'!$AJ$72="Baja",'Mapa final'!$AL$72="Menor"),CONCATENATE("R2C",'Mapa final'!$S$72),"")</f>
        <v/>
      </c>
      <c r="T51" s="54" t="str">
        <f>IF(AND('Mapa final'!$AJ$73="Baja",'Mapa final'!$AL$73="Menor"),CONCATENATE("R2C",'Mapa final'!$S$73),"")</f>
        <v/>
      </c>
      <c r="U51" s="54" t="str">
        <f>IF(AND('Mapa final'!$AJ$75="Baja",'Mapa final'!$AL$75="Menor"),CONCATENATE("R2C",'Mapa final'!$S$75),"")</f>
        <v/>
      </c>
      <c r="V51" s="55" t="str">
        <f>IF(AND('Mapa final'!$AJ$76="Baja",'Mapa final'!$AL$76="Menor"),CONCATENATE("R2C",'Mapa final'!$S$76),"")</f>
        <v/>
      </c>
      <c r="W51" s="56" t="str">
        <f>IF(AND('Mapa final'!$AJ$70="Baja",'Mapa final'!$AL$70="Moderado"),CONCATENATE("R2C",'Mapa final'!$S$70),"")</f>
        <v/>
      </c>
      <c r="X51" s="57" t="str">
        <f>IF(AND('Mapa final'!$AJ$71="Baja",'Mapa final'!$AL$71="Moderado"),CONCATENATE("R2C",'Mapa final'!$S$71),"")</f>
        <v/>
      </c>
      <c r="Y51" s="57" t="str">
        <f>IF(AND('Mapa final'!$AJ$72="Baja",'Mapa final'!$AL$72="Moderado"),CONCATENATE("R2C",'Mapa final'!$S$72),"")</f>
        <v/>
      </c>
      <c r="Z51" s="57" t="str">
        <f>IF(AND('Mapa final'!$AJ$73="Baja",'Mapa final'!$AL$73="Moderado"),CONCATENATE("R2C",'Mapa final'!$S$73),"")</f>
        <v/>
      </c>
      <c r="AA51" s="57" t="str">
        <f>IF(AND('Mapa final'!$AJ$75="Baja",'Mapa final'!$AL$75="Moderado"),CONCATENATE("R2C",'Mapa final'!$S$75),"")</f>
        <v/>
      </c>
      <c r="AB51" s="58" t="str">
        <f>IF(AND('Mapa final'!$AJ$76="Baja",'Mapa final'!$AL$76="Moderado"),CONCATENATE("R2C",'Mapa final'!$S$76),"")</f>
        <v/>
      </c>
      <c r="AC51" s="44" t="str">
        <f>IF(AND('Mapa final'!$AJ$70="Baja",'Mapa final'!$AL$70="Mayor"),CONCATENATE("R2C",'Mapa final'!$S$70),"")</f>
        <v/>
      </c>
      <c r="AD51" s="45" t="str">
        <f>IF(AND('Mapa final'!$AJ$71="Baja",'Mapa final'!$AL$71="Mayor"),CONCATENATE("R2C",'Mapa final'!$S$71),"")</f>
        <v/>
      </c>
      <c r="AE51" s="45" t="str">
        <f>IF(AND('Mapa final'!$AJ$72="Baja",'Mapa final'!$AL$72="Mayor"),CONCATENATE("R2C",'Mapa final'!$S$72),"")</f>
        <v/>
      </c>
      <c r="AF51" s="45" t="str">
        <f>IF(AND('Mapa final'!$AJ$73="Baja",'Mapa final'!$AL$73="Mayor"),CONCATENATE("R2C",'Mapa final'!$S$73),"")</f>
        <v/>
      </c>
      <c r="AG51" s="45" t="str">
        <f>IF(AND('Mapa final'!$AJ$75="Baja",'Mapa final'!$AL$75="Mayor"),CONCATENATE("R2C",'Mapa final'!$S$75),"")</f>
        <v/>
      </c>
      <c r="AH51" s="46" t="str">
        <f>IF(AND('Mapa final'!$AJ$76="Baja",'Mapa final'!$AL$76="Mayor"),CONCATENATE("R2C",'Mapa final'!$S$76),"")</f>
        <v/>
      </c>
      <c r="AI51" s="47" t="str">
        <f>IF(AND('Mapa final'!$AJ$70="Baja",'Mapa final'!$AL$70="Catastrófico"),CONCATENATE("R2C",'Mapa final'!$S$70),"")</f>
        <v/>
      </c>
      <c r="AJ51" s="48" t="str">
        <f>IF(AND('Mapa final'!$AJ$71="Baja",'Mapa final'!$AL$71="Catastrófico"),CONCATENATE("R2C",'Mapa final'!$S$71),"")</f>
        <v/>
      </c>
      <c r="AK51" s="48" t="str">
        <f>IF(AND('Mapa final'!$AJ$72="Baja",'Mapa final'!$AL$72="Catastrófico"),CONCATENATE("R2C",'Mapa final'!$S$72),"")</f>
        <v/>
      </c>
      <c r="AL51" s="48" t="str">
        <f>IF(AND('Mapa final'!$AJ$73="Baja",'Mapa final'!$AL$73="Catastrófico"),CONCATENATE("R2C",'Mapa final'!$S$73),"")</f>
        <v/>
      </c>
      <c r="AM51" s="48" t="str">
        <f>IF(AND('Mapa final'!$AJ$75="Baja",'Mapa final'!$AL$75="Catastrófico"),CONCATENATE("R2C",'Mapa final'!$S$75),"")</f>
        <v/>
      </c>
      <c r="AN51" s="49" t="str">
        <f>IF(AND('Mapa final'!$AJ$76="Baja",'Mapa final'!$AL$76="Catastrófico"),CONCATENATE("R2C",'Mapa final'!$S$76),"")</f>
        <v/>
      </c>
      <c r="AO51" s="69"/>
      <c r="AP51" s="515"/>
      <c r="AQ51" s="516"/>
      <c r="AR51" s="516"/>
      <c r="AS51" s="516"/>
      <c r="AT51" s="516"/>
      <c r="AU51" s="517"/>
    </row>
    <row r="52" spans="2:81" ht="41.25" customHeight="1" x14ac:dyDescent="0.35">
      <c r="B52" s="69"/>
      <c r="C52" s="385"/>
      <c r="D52" s="385"/>
      <c r="E52" s="386"/>
      <c r="F52" s="477" t="s">
        <v>112</v>
      </c>
      <c r="G52" s="478"/>
      <c r="H52" s="478"/>
      <c r="I52" s="478"/>
      <c r="J52" s="479"/>
      <c r="K52" s="59" t="str">
        <f ca="1">IF(AND('Mapa final'!$AJ$15="Muy Baja",'Mapa final'!$AL$15="Leve"),CONCATENATE("R2C",'Mapa final'!$S$15),"")</f>
        <v/>
      </c>
      <c r="L52" s="60" t="str">
        <f>IF(AND('Mapa final'!$AJ$16="Muy Baja",'Mapa final'!$AL$16="Leve"),CONCATENATE("R2C",'Mapa final'!$D$16),"")</f>
        <v/>
      </c>
      <c r="M52" s="60" t="str">
        <f ca="1">IF(AND('Mapa final'!$AJ$18="Muy Baja",'Mapa final'!$AL$18="Leve"),CONCATENATE("R2C",'Mapa final'!$D$18),"")</f>
        <v/>
      </c>
      <c r="N52" s="60" t="str">
        <f>IF(AND('Mapa final'!$AJ$19="Muy Baja",'Mapa final'!$AL$19="Leve"),CONCATENATE("R2C",'Mapa final'!$S$19),"")</f>
        <v/>
      </c>
      <c r="O52" s="60" t="str">
        <f>IF(AND('Mapa final'!$AJ$20="Muy Baja",'Mapa final'!$AL$20="Leve"),CONCATENATE("R2C",'Mapa final'!$S$20),"")</f>
        <v/>
      </c>
      <c r="P52" s="61" t="str">
        <f>IF(AND('Mapa final'!$AJ$21="Muy Baja",'Mapa final'!$AL$21="Leve"),CONCATENATE("R2C",'Mapa final'!$S$21),"")</f>
        <v/>
      </c>
      <c r="Q52" s="59" t="str">
        <f ca="1">IF(AND('Mapa final'!$AJ$15="Muy Baja",'Mapa final'!$AL$15="Menor"),CONCATENATE("R2C",'Mapa final'!$S$15),"")</f>
        <v/>
      </c>
      <c r="R52" s="60" t="str">
        <f>IF(AND('Mapa final'!$AJ$16="Muy Baja",'Mapa final'!$AL$16="Menore"),CONCATENATE("R2C",'Mapa final'!$S$16),"")</f>
        <v/>
      </c>
      <c r="S52" s="60" t="str">
        <f ca="1">IF(AND('Mapa final'!$AJ$18="Muy Baja",'Mapa final'!$AL$18="Menor"),CONCATENATE("R2C",'Mapa final'!$D$18),"")</f>
        <v/>
      </c>
      <c r="T52" s="60" t="str">
        <f>IF(AND('Mapa final'!$AJ$19="Muy Baja",'Mapa final'!$AL$19="Menor"),CONCATENATE("R2C",'Mapa final'!$S$19),"")</f>
        <v/>
      </c>
      <c r="U52" s="60" t="str">
        <f>IF(AND('Mapa final'!$AJ$20="Muy Baja",'Mapa final'!$AL$20="Menor"),CONCATENATE("R2C",'Mapa final'!$S$20),"")</f>
        <v/>
      </c>
      <c r="V52" s="61" t="str">
        <f>IF(AND('Mapa final'!$AJ$21="Muy Baja",'Mapa final'!$AL$21="Menor"),CONCATENATE("R2C",'Mapa final'!$S$21),"")</f>
        <v/>
      </c>
      <c r="W52" s="50" t="str">
        <f ca="1">IF(AND('Mapa final'!$AJ$15="Muy Baja",'Mapa final'!$AL$15="Moderado"),CONCATENATE("R2C",'Mapa final'!$S$15),"")</f>
        <v/>
      </c>
      <c r="X52" s="68" t="str">
        <f>IF(AND('Mapa final'!$AJ$16="Muy Baja",'Mapa final'!$AL$16="Moderado"),CONCATENATE("R2C",'Mapa final'!$S$16),"")</f>
        <v/>
      </c>
      <c r="Y52" s="51"/>
      <c r="Z52" s="51" t="str">
        <f>IF(AND('Mapa final'!$AJ$19="Muy Baja",'Mapa final'!$AL$19="Moderado"),CONCATENATE("R2C",'Mapa final'!$S$19),"")</f>
        <v/>
      </c>
      <c r="AA52" s="51" t="str">
        <f>IF(AND('Mapa final'!$AJ$20="Muy Baja",'Mapa final'!$AL$20="Moderado"),CONCATENATE("R2C",'Mapa final'!$S$20),"")</f>
        <v/>
      </c>
      <c r="AB52" s="52" t="str">
        <f>IF(AND('Mapa final'!$AJ$21="Muy Baja",'Mapa final'!$AL$21="Moderado"),CONCATENATE("R2C",'Mapa final'!$S$21),"")</f>
        <v/>
      </c>
      <c r="AC52" s="32" t="str">
        <f ca="1">IF(AND('Mapa final'!$AJ$15="Muy Baja",'Mapa final'!$AL$15="Mayor"),CONCATENATE("R2C",'Mapa final'!$S$15),"")</f>
        <v/>
      </c>
      <c r="AD52" s="33" t="str">
        <f>IF(AND('Mapa final'!$AJ$16="Muy Baja",'Mapa final'!$AL$16="Mayor"),CONCATENATE("R2C",'Mapa final'!$S$16),"")</f>
        <v/>
      </c>
      <c r="AE52" s="33" t="str">
        <f ca="1">IF(AND('Mapa final'!$AJ$18="Muy Baja",'Mapa final'!$AL$18="Mayor"),CONCATENATE("R2C",'Mapa final'!$S$18),"")</f>
        <v/>
      </c>
      <c r="AF52" s="33" t="str">
        <f>IF(AND('Mapa final'!$AJ$19="Muy Baja",'Mapa final'!$AL$19="Mayor"),CONCATENATE("R2C",'Mapa final'!$S$19),"")</f>
        <v/>
      </c>
      <c r="AG52" s="33" t="str">
        <f>IF(AND('Mapa final'!$AJ$20="Muy Baja",'Mapa final'!$AL$20="Mayor"),CONCATENATE("R2C",'Mapa final'!$S$20),"")</f>
        <v/>
      </c>
      <c r="AH52" s="34" t="str">
        <f>IF(AND('Mapa final'!$AJ$21="Muy Baja",'Mapa final'!$AL$21="Mayor"),CONCATENATE("R2C",'Mapa final'!$S$21),"")</f>
        <v/>
      </c>
      <c r="AI52" s="35" t="str">
        <f ca="1">IF(AND('Mapa final'!$AJ$15="Muy Baja",'Mapa final'!$AL$15="Catastrófico"),CONCATENATE("R2C",'Mapa final'!$S$15),"")</f>
        <v/>
      </c>
      <c r="AJ52" s="36" t="str">
        <f>IF(AND('Mapa final'!$AJ$16="Muy Baja",'Mapa final'!$AL$16="Catastrófico"),CONCATENATE("R2C",'Mapa final'!$S$16),"")</f>
        <v/>
      </c>
      <c r="AK52" s="36" t="str">
        <f ca="1">IF(AND('Mapa final'!$AJ$18="Muy Baja",'Mapa final'!$AL$18="Catastrófico"),CONCATENATE("R2C",'Mapa final'!$S$18),"")</f>
        <v/>
      </c>
      <c r="AL52" s="36" t="str">
        <f>IF(AND('Mapa final'!$AJ$19="Muy Baja",'Mapa final'!$AL$19="Catastrófico"),CONCATENATE("R2C",'Mapa final'!$S$19),"")</f>
        <v/>
      </c>
      <c r="AM52" s="36" t="str">
        <f>IF(AND('Mapa final'!$AJ$20="Muy Baja",'Mapa final'!$AL$20="Catastrófico"),CONCATENATE("R2C",'Mapa final'!$S$20),"")</f>
        <v/>
      </c>
      <c r="AN52" s="37" t="str">
        <f>IF(AND('Mapa final'!$AJ$21="Muy Baja",'Mapa final'!$AL$21="Catastrófico"),CONCATENATE("R2C",'Mapa final'!$S$21),"")</f>
        <v/>
      </c>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row>
    <row r="53" spans="2:81" ht="57.75" customHeight="1" x14ac:dyDescent="0.25">
      <c r="B53" s="69"/>
      <c r="C53" s="385"/>
      <c r="D53" s="385"/>
      <c r="E53" s="386"/>
      <c r="F53" s="495"/>
      <c r="G53" s="481"/>
      <c r="H53" s="481"/>
      <c r="I53" s="481"/>
      <c r="J53" s="482"/>
      <c r="K53" s="62" t="str">
        <f>IF(AND('Mapa final'!$AJ$22="Muy Baja",'Mapa final'!$AL$22="Leve"),CONCATENATE("R2C",'Mapa final'!$S$22),"")</f>
        <v/>
      </c>
      <c r="L53" s="63" t="str">
        <f>IF(AND('Mapa final'!$AJ$23="Muy Baja",'Mapa final'!$AL$23="Leve"),CONCATENATE("R2C",'Mapa final'!$S$23),"")</f>
        <v/>
      </c>
      <c r="M53" s="63" t="str">
        <f>IF(AND('Mapa final'!$AJ$24="Muy Baja",'Mapa final'!$AL$24="Leve"),CONCATENATE("R2C",'Mapa final'!$S$24),"")</f>
        <v/>
      </c>
      <c r="N53" s="63" t="str">
        <f>IF(AND('Mapa final'!$AJ$25="Muy Baja",'Mapa final'!$AL$25="Leve"),CONCATENATE("R2C",'Mapa final'!$S$25),"")</f>
        <v/>
      </c>
      <c r="O53" s="63" t="str">
        <f>IF(AND('Mapa final'!$AJ$26="Muy Baja",'Mapa final'!$AL$26="Leve"),CONCATENATE("R2C",'Mapa final'!$S$26),"")</f>
        <v/>
      </c>
      <c r="P53" s="64" t="str">
        <f>IF(AND('Mapa final'!$AJ$27="Muy Baja",'Mapa final'!$AL$27="Leve"),CONCATENATE("R2C",'Mapa final'!$S$27),"")</f>
        <v/>
      </c>
      <c r="Q53" s="62" t="str">
        <f>IF(AND('Mapa final'!$AJ$22="Muy Baja",'Mapa final'!$AL$22="Menor"),CONCATENATE("R2C",'Mapa final'!$S$22),"")</f>
        <v/>
      </c>
      <c r="R53" s="63" t="str">
        <f>IF(AND('Mapa final'!$AJ$23="Muy Baja",'Mapa final'!$AL$23="Menor"),CONCATENATE("R2C",'Mapa final'!$S$23),"")</f>
        <v/>
      </c>
      <c r="S53" s="63" t="str">
        <f>IF(AND('Mapa final'!$AJ$24="Muy Baja",'Mapa final'!$AL$24="Menor"),CONCATENATE("R2C",'Mapa final'!$S$24),"")</f>
        <v/>
      </c>
      <c r="T53" s="63" t="str">
        <f>IF(AND('Mapa final'!$AJ$25="Muy Baja",'Mapa final'!$AL$25="Menor"),CONCATENATE("R2C",'Mapa final'!$S$25),"")</f>
        <v/>
      </c>
      <c r="U53" s="63" t="str">
        <f>IF(AND('Mapa final'!$AJ$26="Muy Baja",'Mapa final'!$AL$26="Menor"),CONCATENATE("R2C",'Mapa final'!$S$26),"")</f>
        <v/>
      </c>
      <c r="V53" s="64" t="str">
        <f>IF(AND('Mapa final'!$AJ$27="Muy Baja",'Mapa final'!$AL$27="Menor"),CONCATENATE("R2C",'Mapa final'!$S$27),"")</f>
        <v/>
      </c>
      <c r="W53" s="53" t="str">
        <f>IF(AND('Mapa final'!$AJ$22="Muy Baja",'Mapa final'!$AL$22="Moderado"),CONCATENATE("R2C",'Mapa final'!$S$22),"")</f>
        <v/>
      </c>
      <c r="X53" s="54" t="str">
        <f>IF(AND('Mapa final'!$AJ$23="Muy Baja",'Mapa final'!$AL$23="Moderado"),CONCATENATE("R2C",'Mapa final'!$S$23),"")</f>
        <v/>
      </c>
      <c r="Y53" s="54" t="str">
        <f>IF(AND('Mapa final'!$AJ$24="Muy Baja",'Mapa final'!$AL$24="Moderado"),CONCATENATE("R2C",'Mapa final'!$S$24),"")</f>
        <v/>
      </c>
      <c r="Z53" s="54" t="str">
        <f>IF(AND('Mapa final'!$AJ$25="Muy Baja",'Mapa final'!$AL$25="Moderado"),CONCATENATE("R2C",'Mapa final'!$S$25),"")</f>
        <v/>
      </c>
      <c r="AA53" s="54" t="str">
        <f>IF(AND('Mapa final'!$AJ$26="Muy Baja",'Mapa final'!$AL$26="Moderado"),CONCATENATE("R2C",'Mapa final'!$S$26),"")</f>
        <v/>
      </c>
      <c r="AB53" s="55" t="str">
        <f>IF(AND('Mapa final'!$AJ$27="Muy Baja",'Mapa final'!$AL$27="Moderado"),CONCATENATE("R2C",'Mapa final'!$S$27),"")</f>
        <v/>
      </c>
      <c r="AC53" s="38" t="str">
        <f>IF(AND('Mapa final'!$AJ$22="Muy Baja",'Mapa final'!$AL$22="Mayor"),CONCATENATE("R2C",'Mapa final'!$S$22),"")</f>
        <v/>
      </c>
      <c r="AD53" s="39" t="str">
        <f>IF(AND('Mapa final'!$AJ$23="Muy Baja",'Mapa final'!$AL$23="Mayor"),CONCATENATE("R2C",'Mapa final'!$S$23),"")</f>
        <v/>
      </c>
      <c r="AE53" s="39" t="str">
        <f>IF(AND('Mapa final'!$AJ$24="Muy Baja",'Mapa final'!$AL$24="Mayor"),CONCATENATE("R2C",'Mapa final'!$S$24),"")</f>
        <v/>
      </c>
      <c r="AF53" s="39" t="str">
        <f>IF(AND('Mapa final'!$AJ$25="Muy Baja",'Mapa final'!$AL$25="Mayor"),CONCATENATE("R2C",'Mapa final'!$S$25),"")</f>
        <v/>
      </c>
      <c r="AG53" s="39" t="str">
        <f>IF(AND('Mapa final'!$AJ$26="Muy Baja",'Mapa final'!$AL$26="Mayor"),CONCATENATE("R2C",'Mapa final'!$S$26),"")</f>
        <v/>
      </c>
      <c r="AH53" s="40" t="str">
        <f>IF(AND('Mapa final'!$AJ$27="Muy Baja",'Mapa final'!$AL$27="Mayor"),CONCATENATE("R2C",'Mapa final'!$S$27),"")</f>
        <v/>
      </c>
      <c r="AI53" s="41" t="str">
        <f>IF(AND('Mapa final'!$AJ$22="Muy Baja",'Mapa final'!$AL$22="Catastrófico"),CONCATENATE("R2C",'Mapa final'!$S$22),"")</f>
        <v/>
      </c>
      <c r="AJ53" s="42" t="str">
        <f>IF(AND('Mapa final'!$AJ$23="Muy Baja",'Mapa final'!$AL$23="Catastrófico"),CONCATENATE("R2C",'Mapa final'!$S$23),"")</f>
        <v/>
      </c>
      <c r="AK53" s="42" t="str">
        <f>IF(AND('Mapa final'!$AJ$24="Muy Baja",'Mapa final'!$AL$24="Catastrófico"),CONCATENATE("R2C",'Mapa final'!$S$24),"")</f>
        <v/>
      </c>
      <c r="AL53" s="42" t="str">
        <f>IF(AND('Mapa final'!$AJ$25="Muy Baja",'Mapa final'!$AL$25="Catastrófico"),CONCATENATE("R2C",'Mapa final'!$S$25),"")</f>
        <v/>
      </c>
      <c r="AM53" s="42" t="str">
        <f>IF(AND('Mapa final'!$AJ$26="Muy Baja",'Mapa final'!$AL$26="Catastrófico"),CONCATENATE("R2C",'Mapa final'!$S$26),"")</f>
        <v/>
      </c>
      <c r="AN53" s="43" t="str">
        <f>IF(AND('Mapa final'!$AJ$27="Muy Baja",'Mapa final'!$AL$27="Catastrófico"),CONCATENATE("R2C",'Mapa final'!$S$27),"")</f>
        <v/>
      </c>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row>
    <row r="54" spans="2:81" ht="15" customHeight="1" x14ac:dyDescent="0.25">
      <c r="B54" s="69"/>
      <c r="C54" s="385"/>
      <c r="D54" s="385"/>
      <c r="E54" s="386"/>
      <c r="F54" s="495"/>
      <c r="G54" s="481"/>
      <c r="H54" s="481"/>
      <c r="I54" s="481"/>
      <c r="J54" s="482"/>
      <c r="K54" s="62" t="str">
        <f>IF(AND('Mapa final'!$AJ$28="Muy Baja",'Mapa final'!$AL$28="Leve"),CONCATENATE("R2C",'Mapa final'!$S$28),"")</f>
        <v/>
      </c>
      <c r="L54" s="63" t="str">
        <f>IF(AND('Mapa final'!$AJ$29="Muy Baja",'Mapa final'!$AL$29="Leve"),CONCATENATE("R2C",'Mapa final'!$S$29),"")</f>
        <v/>
      </c>
      <c r="M54" s="63" t="str">
        <f>IF(AND('Mapa final'!$AJ$30="Muy Baja",'Mapa final'!$AL$30="Leve"),CONCATENATE("R2C",'Mapa final'!$S$30),"")</f>
        <v/>
      </c>
      <c r="N54" s="63" t="str">
        <f>IF(AND('Mapa final'!$AJ$31="Muy Baja",'Mapa final'!$AL$31="Leve"),CONCATENATE("R2C",'Mapa final'!$S$31),"")</f>
        <v/>
      </c>
      <c r="O54" s="63" t="str">
        <f>IF(AND('Mapa final'!$AJ$32="Muy Baja",'Mapa final'!$AL$32="Leve"),CONCATENATE("R2C",'Mapa final'!$S$32),"")</f>
        <v/>
      </c>
      <c r="P54" s="64" t="str">
        <f>IF(AND('Mapa final'!$AJ$33="Muy Baja",'Mapa final'!$AL$33="Leve"),CONCATENATE("R2C",'Mapa final'!$S$33),"")</f>
        <v/>
      </c>
      <c r="Q54" s="62" t="str">
        <f>IF(AND('Mapa final'!$AJ$28="Muy Baja",'Mapa final'!$AL$28="Menor"),CONCATENATE("R2C",'Mapa final'!$S$28),"")</f>
        <v/>
      </c>
      <c r="R54" s="63" t="str">
        <f>IF(AND('Mapa final'!$AJ$29="Muy Baja",'Mapa final'!$AL$29="Menor"),CONCATENATE("R2C",'Mapa final'!$S$29),"")</f>
        <v/>
      </c>
      <c r="S54" s="63" t="str">
        <f>IF(AND('Mapa final'!$AJ$30="Muy Baja",'Mapa final'!$AL$30="Menor"),CONCATENATE("R2C",'Mapa final'!$S$30),"")</f>
        <v/>
      </c>
      <c r="T54" s="63" t="str">
        <f>IF(AND('Mapa final'!$AJ$31="Muy Baja",'Mapa final'!$AL$31="Menor"),CONCATENATE("R2C",'Mapa final'!$S$31),"")</f>
        <v/>
      </c>
      <c r="U54" s="63" t="str">
        <f>IF(AND('Mapa final'!$AJ$32="Muy Baja",'Mapa final'!$AL$32="Menor"),CONCATENATE("R2C",'Mapa final'!$S$32),"")</f>
        <v/>
      </c>
      <c r="V54" s="64" t="str">
        <f>IF(AND('Mapa final'!$AJ$33="Muy Baja",'Mapa final'!$AL$33="Menor"),CONCATENATE("R2C",'Mapa final'!$S$33),"")</f>
        <v/>
      </c>
      <c r="W54" s="53" t="str">
        <f>IF(AND('Mapa final'!$AJ$28="Muy Baja",'Mapa final'!$AL$28="Moderado"),CONCATENATE("R2C",'Mapa final'!$S$28),"")</f>
        <v/>
      </c>
      <c r="X54" s="54" t="str">
        <f>IF(AND('Mapa final'!$AJ$29="Muy Baja",'Mapa final'!$AL$29="Moderado"),CONCATENATE("R2C",'Mapa final'!$S$29),"")</f>
        <v/>
      </c>
      <c r="Y54" s="54" t="str">
        <f>IF(AND('Mapa final'!$AJ$30="Muy Baja",'Mapa final'!$AL$30="Moderado"),CONCATENATE("R2C",'Mapa final'!$S$30),"")</f>
        <v/>
      </c>
      <c r="Z54" s="54" t="str">
        <f>IF(AND('Mapa final'!$AJ$31="Muy Baja",'Mapa final'!$AL$31="Moderado"),CONCATENATE("R2C",'Mapa final'!$S$31),"")</f>
        <v/>
      </c>
      <c r="AA54" s="54" t="str">
        <f>IF(AND('Mapa final'!$AJ$32="Muy Baja",'Mapa final'!$AL$32="Moderado"),CONCATENATE("R2C",'Mapa final'!$S$32),"")</f>
        <v/>
      </c>
      <c r="AB54" s="55" t="str">
        <f>IF(AND('Mapa final'!$AJ$33="Muy Baja",'Mapa final'!$AL$33="Moderado"),CONCATENATE("R2C",'Mapa final'!$S$33),"")</f>
        <v/>
      </c>
      <c r="AC54" s="38" t="str">
        <f>IF(AND('Mapa final'!$AJ$28="Muy Baja",'Mapa final'!$AL$28="Mayor"),CONCATENATE("R2C",'Mapa final'!$S$28),"")</f>
        <v/>
      </c>
      <c r="AD54" s="39" t="str">
        <f>IF(AND('Mapa final'!$AJ$29="Muy Baja",'Mapa final'!$AL$29="Mayor"),CONCATENATE("R2C",'Mapa final'!$S$29),"")</f>
        <v/>
      </c>
      <c r="AE54" s="39" t="str">
        <f>IF(AND('Mapa final'!$AJ$30="Muy Baja",'Mapa final'!$AL$30="Mayor"),CONCATENATE("R2C",'Mapa final'!$S$30),"")</f>
        <v/>
      </c>
      <c r="AF54" s="39" t="str">
        <f>IF(AND('Mapa final'!$AJ$31="Muy Baja",'Mapa final'!$AL$31="Mayor"),CONCATENATE("R2C",'Mapa final'!$S$31),"")</f>
        <v/>
      </c>
      <c r="AG54" s="39" t="str">
        <f>IF(AND('Mapa final'!$AJ$32="Muy Baja",'Mapa final'!$AL$32="Mayor"),CONCATENATE("R2C",'Mapa final'!$S$32),"")</f>
        <v/>
      </c>
      <c r="AH54" s="40" t="str">
        <f>IF(AND('Mapa final'!$AJ$33="Muy Baja",'Mapa final'!$AL$33="Mayor"),CONCATENATE("R2C",'Mapa final'!$S$33),"")</f>
        <v/>
      </c>
      <c r="AI54" s="41" t="str">
        <f>IF(AND('Mapa final'!$AJ$28="Muy Baja",'Mapa final'!$AL$28="Catastrófico"),CONCATENATE("R2C",'Mapa final'!$S$28),"")</f>
        <v/>
      </c>
      <c r="AJ54" s="42" t="str">
        <f>IF(AND('Mapa final'!$AJ$29="Muy Baja",'Mapa final'!$AL$29="Catastrófico"),CONCATENATE("R2C",'Mapa final'!$S$29),"")</f>
        <v/>
      </c>
      <c r="AK54" s="42" t="str">
        <f>IF(AND('Mapa final'!$AJ$30="Muy Baja",'Mapa final'!$AL$30="Catastrófico"),CONCATENATE("R2C",'Mapa final'!$S$30),"")</f>
        <v/>
      </c>
      <c r="AL54" s="42" t="str">
        <f>IF(AND('Mapa final'!$AJ$31="Muy Baja",'Mapa final'!$AL$31="Catastrófico"),CONCATENATE("R2C",'Mapa final'!$S$31),"")</f>
        <v/>
      </c>
      <c r="AM54" s="42" t="str">
        <f>IF(AND('Mapa final'!$AJ$32="Muy Baja",'Mapa final'!$AL$32="Catastrófico"),CONCATENATE("R2C",'Mapa final'!$S$32),"")</f>
        <v/>
      </c>
      <c r="AN54" s="43" t="str">
        <f>IF(AND('Mapa final'!$AJ$33="Muy Baja",'Mapa final'!$AL$33="Catastrófico"),CONCATENATE("R2C",'Mapa final'!$S$33),"")</f>
        <v/>
      </c>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row>
    <row r="55" spans="2:81" ht="15" customHeight="1" x14ac:dyDescent="0.25">
      <c r="B55" s="69"/>
      <c r="C55" s="385"/>
      <c r="D55" s="385"/>
      <c r="E55" s="386"/>
      <c r="F55" s="480"/>
      <c r="G55" s="481"/>
      <c r="H55" s="481"/>
      <c r="I55" s="481"/>
      <c r="J55" s="482"/>
      <c r="K55" s="62" t="str">
        <f>IF(AND('Mapa final'!$AJ$34="Muy Baja",'Mapa final'!$AL$34="Leve"),CONCATENATE("R2C",'Mapa final'!$S$34),"")</f>
        <v/>
      </c>
      <c r="L55" s="63" t="str">
        <f>IF(AND('Mapa final'!$AJ$35="Muy Baja",'Mapa final'!$AL$35="Leve"),CONCATENATE("R2C",'Mapa final'!$S$35),"")</f>
        <v/>
      </c>
      <c r="M55" s="63" t="str">
        <f>IF(AND('Mapa final'!$AJ$36="Muy Baja",'Mapa final'!$AL$36="Leve"),CONCATENATE("R2C",'Mapa final'!$S$36),"")</f>
        <v/>
      </c>
      <c r="N55" s="63" t="str">
        <f>IF(AND('Mapa final'!$AJ$37="Muy Baja",'Mapa final'!$AL$37="Leve"),CONCATENATE("R2C",'Mapa final'!$S$37),"")</f>
        <v/>
      </c>
      <c r="O55" s="63" t="str">
        <f>IF(AND('Mapa final'!$AJ$38="Muy Baja",'Mapa final'!$AL$38="Leve"),CONCATENATE("R2C",'Mapa final'!$S$38),"")</f>
        <v/>
      </c>
      <c r="P55" s="64" t="str">
        <f>IF(AND('Mapa final'!$AJ$39="Muy Baja",'Mapa final'!$AL$39="Leve"),CONCATENATE("R2C",'Mapa final'!$S$39),"")</f>
        <v/>
      </c>
      <c r="Q55" s="62" t="str">
        <f>IF(AND('Mapa final'!$AJ$34="Muy Baja",'Mapa final'!$AL$34="Menor"),CONCATENATE("R2C",'Mapa final'!$S$34),"")</f>
        <v/>
      </c>
      <c r="R55" s="63" t="str">
        <f>IF(AND('Mapa final'!$AJ$35="Muy Baja",'Mapa final'!$AL$35="Menor"),CONCATENATE("R2C",'Mapa final'!$S$35),"")</f>
        <v/>
      </c>
      <c r="S55" s="63" t="str">
        <f>IF(AND('Mapa final'!$AJ$36="Muy Baja",'Mapa final'!$AL$36="Menor"),CONCATENATE("R2C",'Mapa final'!$S$36),"")</f>
        <v/>
      </c>
      <c r="T55" s="63" t="str">
        <f>IF(AND('Mapa final'!$AJ$37="Muy Baja",'Mapa final'!$AL$37="Menor"),CONCATENATE("R2C",'Mapa final'!$S$37),"")</f>
        <v/>
      </c>
      <c r="U55" s="63" t="str">
        <f>IF(AND('Mapa final'!$AJ$38="Muy Baja",'Mapa final'!$AL$38="LMenor"),CONCATENATE("R2C",'Mapa final'!$S$38),"")</f>
        <v/>
      </c>
      <c r="V55" s="64" t="str">
        <f>IF(AND('Mapa final'!$AJ$39="Muy Baja",'Mapa final'!$AL$39="Menor"),CONCATENATE("R2C",'Mapa final'!$S$39),"")</f>
        <v/>
      </c>
      <c r="W55" s="53" t="str">
        <f>IF(AND('Mapa final'!$AJ$34="Muy Baja",'Mapa final'!$AL$34="Moderado"),CONCATENATE("R2C",'Mapa final'!$S$34),"")</f>
        <v/>
      </c>
      <c r="X55" s="54" t="str">
        <f>IF(AND('Mapa final'!$AJ$35="Muy Baja",'Mapa final'!$AL$35="Moderado"),CONCATENATE("R2C",'Mapa final'!$S$35),"")</f>
        <v/>
      </c>
      <c r="Y55" s="54" t="str">
        <f>IF(AND('Mapa final'!$AJ$36="Muy Baja",'Mapa final'!$AL$36="Moderado"),CONCATENATE("R2C",'Mapa final'!$S$36),"")</f>
        <v/>
      </c>
      <c r="Z55" s="54" t="str">
        <f>IF(AND('Mapa final'!$AJ$37="Muy Baja",'Mapa final'!$AL$37="Moderado"),CONCATENATE("R2C",'Mapa final'!$S$37),"")</f>
        <v/>
      </c>
      <c r="AA55" s="54" t="str">
        <f>IF(AND('Mapa final'!$AJ$38="Muy Baja",'Mapa final'!$AL$38="Moderado"),CONCATENATE("R2C",'Mapa final'!$S$38),"")</f>
        <v/>
      </c>
      <c r="AB55" s="55" t="str">
        <f>IF(AND('Mapa final'!$AJ$39="Muy Baja",'Mapa final'!$AL$39="Moderado"),CONCATENATE("R2C",'Mapa final'!$S$39),"")</f>
        <v/>
      </c>
      <c r="AC55" s="38" t="str">
        <f>IF(AND('Mapa final'!$AJ$34="Muy Baja",'Mapa final'!$AL$34="Mayor"),CONCATENATE("R2C",'Mapa final'!$S$34),"")</f>
        <v/>
      </c>
      <c r="AD55" s="39" t="str">
        <f>IF(AND('Mapa final'!$AJ$35="Muy Baja",'Mapa final'!$AL$35="Mayor"),CONCATENATE("R2C",'Mapa final'!$S$35),"")</f>
        <v/>
      </c>
      <c r="AE55" s="39" t="str">
        <f>IF(AND('Mapa final'!$AJ$36="Muy Baja",'Mapa final'!$AL$36="Mayor"),CONCATENATE("R2C",'Mapa final'!$S$36),"")</f>
        <v/>
      </c>
      <c r="AF55" s="39" t="str">
        <f>IF(AND('Mapa final'!$AJ$37="Muy Baja",'Mapa final'!$AL$37="Mayor"),CONCATENATE("R2C",'Mapa final'!$S$37),"")</f>
        <v/>
      </c>
      <c r="AG55" s="39" t="str">
        <f>IF(AND('Mapa final'!$AJ$38="Muy Baja",'Mapa final'!$AL$38="Mayor"),CONCATENATE("R2C",'Mapa final'!$S$38),"")</f>
        <v/>
      </c>
      <c r="AH55" s="40" t="str">
        <f>IF(AND('Mapa final'!$AJ$39="Muy Baja",'Mapa final'!$AL$39="Mayor"),CONCATENATE("R2C",'Mapa final'!$S$39),"")</f>
        <v/>
      </c>
      <c r="AI55" s="41" t="str">
        <f>IF(AND('Mapa final'!$AJ$34="Muy Baja",'Mapa final'!$AL$34="Catastrófico"),CONCATENATE("R2C",'Mapa final'!$S$34),"")</f>
        <v/>
      </c>
      <c r="AJ55" s="42" t="str">
        <f>IF(AND('Mapa final'!$AJ$35="Muy Baja",'Mapa final'!$AL$35="Catastrófico"),CONCATENATE("R2C",'Mapa final'!$S$35),"")</f>
        <v/>
      </c>
      <c r="AK55" s="42" t="str">
        <f>IF(AND('Mapa final'!$AJ$36="Muy Baja",'Mapa final'!$AL$36="Catastrófico"),CONCATENATE("R2C",'Mapa final'!$S$36),"")</f>
        <v/>
      </c>
      <c r="AL55" s="42" t="str">
        <f>IF(AND('Mapa final'!$AJ$37="Muy Baja",'Mapa final'!$AL$37="Catastrófico"),CONCATENATE("R2C",'Mapa final'!$S$37),"")</f>
        <v/>
      </c>
      <c r="AM55" s="42" t="str">
        <f>IF(AND('Mapa final'!$AJ$38="Muy Baja",'Mapa final'!$AL$38="LCatastrófico"),CONCATENATE("R2C",'Mapa final'!$S$38),"")</f>
        <v/>
      </c>
      <c r="AN55" s="43" t="str">
        <f>IF(AND('Mapa final'!$AJ$39="Muy Baja",'Mapa final'!$AL$39="Catastrófico"),CONCATENATE("R2C",'Mapa final'!$S$39),"")</f>
        <v/>
      </c>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row>
    <row r="56" spans="2:81" ht="15" customHeight="1" x14ac:dyDescent="0.25">
      <c r="B56" s="69"/>
      <c r="C56" s="385"/>
      <c r="D56" s="385"/>
      <c r="E56" s="386"/>
      <c r="F56" s="480"/>
      <c r="G56" s="481"/>
      <c r="H56" s="481"/>
      <c r="I56" s="481"/>
      <c r="J56" s="482"/>
      <c r="K56" s="62" t="str">
        <f>IF(AND('Mapa final'!$AJ$40="Muy Baja",'Mapa final'!$AL$40="Leve"),CONCATENATE("R2C",'Mapa final'!$S$40),"")</f>
        <v/>
      </c>
      <c r="L56" s="63" t="str">
        <f>IF(AND('Mapa final'!$AJ$41="Muy Baja",'Mapa final'!$AL$41="Leve"),CONCATENATE("R2C",'Mapa final'!$S$41),"")</f>
        <v/>
      </c>
      <c r="M56" s="63" t="str">
        <f>IF(AND('Mapa final'!$AJ$42="Muy Baja",'Mapa final'!$AL$42="Leve"),CONCATENATE("R2C",'Mapa final'!$S$42),"")</f>
        <v/>
      </c>
      <c r="N56" s="63" t="str">
        <f>IF(AND('Mapa final'!$AJ$43="Muy Baja",'Mapa final'!$AL$43="Leve"),CONCATENATE("R2C",'Mapa final'!$S$43),"")</f>
        <v/>
      </c>
      <c r="O56" s="63" t="str">
        <f>IF(AND('Mapa final'!$AJ$44="Muy Baja",'Mapa final'!$AL$44="Leve"),CONCATENATE("R2C",'Mapa final'!$S$44),"")</f>
        <v/>
      </c>
      <c r="P56" s="64" t="str">
        <f>IF(AND('Mapa final'!$AJ$45="Muy Baja",'Mapa final'!$AL$45="Leve"),CONCATENATE("R2C",'Mapa final'!$S$45),"")</f>
        <v/>
      </c>
      <c r="Q56" s="62" t="str">
        <f>IF(AND('Mapa final'!$AJ$40="Muy Baja",'Mapa final'!$AL$40="Menor"),CONCATENATE("R2C",'Mapa final'!$S$40),"")</f>
        <v/>
      </c>
      <c r="R56" s="63" t="str">
        <f>IF(AND('Mapa final'!$AJ$41="Muy Baja",'Mapa final'!$AL$41="Menor"),CONCATENATE("R2C",'Mapa final'!$S$41),"")</f>
        <v/>
      </c>
      <c r="S56" s="63" t="str">
        <f>IF(AND('Mapa final'!$AJ$42="Muy Baja",'Mapa final'!$AL$42="Menor"),CONCATENATE("R2C",'Mapa final'!$S$42),"")</f>
        <v/>
      </c>
      <c r="T56" s="63" t="str">
        <f>IF(AND('Mapa final'!$AJ$43="Muy Baja",'Mapa final'!$AL$43="Menor"),CONCATENATE("R2C",'Mapa final'!$S$43),"")</f>
        <v/>
      </c>
      <c r="U56" s="63" t="str">
        <f>IF(AND('Mapa final'!$AJ$44="Muy Baja",'Mapa final'!$AL$44="Menor"),CONCATENATE("R2C",'Mapa final'!$S$44),"")</f>
        <v/>
      </c>
      <c r="V56" s="64" t="str">
        <f>IF(AND('Mapa final'!$AJ$45="Muy Baja",'Mapa final'!$AL$45="Menor"),CONCATENATE("R2C",'Mapa final'!$S$45),"")</f>
        <v/>
      </c>
      <c r="W56" s="53" t="str">
        <f>IF(AND('Mapa final'!$AJ$40="Muy Baja",'Mapa final'!$AL$40="Moderado"),CONCATENATE("R2C",'Mapa final'!$S$40),"")</f>
        <v/>
      </c>
      <c r="X56" s="54" t="str">
        <f>IF(AND('Mapa final'!$AJ$41="Muy Baja",'Mapa final'!$AL$41="Moderado"),CONCATENATE("R2C",'Mapa final'!$S$41),"")</f>
        <v/>
      </c>
      <c r="Y56" s="54" t="str">
        <f>IF(AND('Mapa final'!$AJ$42="Muy Baja",'Mapa final'!$AL$42="Moderado"),CONCATENATE("R2C",'Mapa final'!$S$42),"")</f>
        <v/>
      </c>
      <c r="Z56" s="54" t="str">
        <f>IF(AND('Mapa final'!$AJ$43="Muy Baja",'Mapa final'!$AL$43="Moderado"),CONCATENATE("R2C",'Mapa final'!$S$43),"")</f>
        <v/>
      </c>
      <c r="AA56" s="54" t="str">
        <f>IF(AND('Mapa final'!$AJ$44="Muy Baja",'Mapa final'!$AL$44="Moderado"),CONCATENATE("R2C",'Mapa final'!$S$44),"")</f>
        <v/>
      </c>
      <c r="AB56" s="55" t="str">
        <f>IF(AND('Mapa final'!$AJ$45="Muy Baja",'Mapa final'!$AL$45="Moderado"),CONCATENATE("R2C",'Mapa final'!$S$45),"")</f>
        <v/>
      </c>
      <c r="AC56" s="38" t="str">
        <f>IF(AND('Mapa final'!$AJ$40="Muy Baja",'Mapa final'!$AL$40="Mayor"),CONCATENATE("R2C",'Mapa final'!$S$40),"")</f>
        <v/>
      </c>
      <c r="AD56" s="39" t="str">
        <f>IF(AND('Mapa final'!$AJ$41="Muy Baja",'Mapa final'!$AL$41="Mayor"),CONCATENATE("R2C",'Mapa final'!$S$41),"")</f>
        <v/>
      </c>
      <c r="AE56" s="39" t="str">
        <f>IF(AND('Mapa final'!$AJ$42="Muy Baja",'Mapa final'!$AL$42="Mayor"),CONCATENATE("R2C",'Mapa final'!$S$42),"")</f>
        <v/>
      </c>
      <c r="AF56" s="39" t="str">
        <f>IF(AND('Mapa final'!$AJ$43="Muy Baja",'Mapa final'!$AL$43="Mayor"),CONCATENATE("R2C",'Mapa final'!$S$43),"")</f>
        <v/>
      </c>
      <c r="AG56" s="39" t="str">
        <f>IF(AND('Mapa final'!$AJ$44="Muy Baja",'Mapa final'!$AL$44="Mayor"),CONCATENATE("R2C",'Mapa final'!$S$44),"")</f>
        <v/>
      </c>
      <c r="AH56" s="40" t="str">
        <f>IF(AND('Mapa final'!$AJ$45="Muy Baja",'Mapa final'!$AL$45="Mayor"),CONCATENATE("R2C",'Mapa final'!$S$45),"")</f>
        <v/>
      </c>
      <c r="AI56" s="41" t="str">
        <f>IF(AND('Mapa final'!$AJ$40="Muy Baja",'Mapa final'!$AL$40="Catastrófico"),CONCATENATE("R2C",'Mapa final'!$S$40),"")</f>
        <v/>
      </c>
      <c r="AJ56" s="42" t="str">
        <f>IF(AND('Mapa final'!$AJ$41="Muy Baja",'Mapa final'!$AL$41="Catastrófico"),CONCATENATE("R2C",'Mapa final'!$S$41),"")</f>
        <v/>
      </c>
      <c r="AK56" s="42" t="str">
        <f>IF(AND('Mapa final'!$AJ$42="Muy Baja",'Mapa final'!$AL$42="Catastrófico"),CONCATENATE("R2C",'Mapa final'!$S$42),"")</f>
        <v/>
      </c>
      <c r="AL56" s="42" t="str">
        <f>IF(AND('Mapa final'!$AJ$43="Muy Baja",'Mapa final'!$AL$43="Catastrófico"),CONCATENATE("R2C",'Mapa final'!$S$43),"")</f>
        <v/>
      </c>
      <c r="AM56" s="42" t="str">
        <f>IF(AND('Mapa final'!$AJ$44="Muy Baja",'Mapa final'!$AL$44="Catastrófico"),CONCATENATE("R2C",'Mapa final'!$S$44),"")</f>
        <v/>
      </c>
      <c r="AN56" s="43" t="str">
        <f>IF(AND('Mapa final'!$AJ$45="Muy Baja",'Mapa final'!$AL$45="Catastrófico"),CONCATENATE("R2C",'Mapa final'!$S$45),"")</f>
        <v/>
      </c>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row>
    <row r="57" spans="2:81" ht="15" customHeight="1" x14ac:dyDescent="0.25">
      <c r="B57" s="69"/>
      <c r="C57" s="385"/>
      <c r="D57" s="385"/>
      <c r="E57" s="386"/>
      <c r="F57" s="480"/>
      <c r="G57" s="481"/>
      <c r="H57" s="481"/>
      <c r="I57" s="481"/>
      <c r="J57" s="482"/>
      <c r="K57" s="62" t="str">
        <f>IF(AND('Mapa final'!$AJ$46="Muy Baja",'Mapa final'!$AL$46="Leve"),CONCATENATE("R2C",'Mapa final'!$S$46),"")</f>
        <v/>
      </c>
      <c r="L57" s="63" t="str">
        <f>IF(AND('Mapa final'!$AJ$47="Muy Baja",'Mapa final'!$AL$47="Leve"),CONCATENATE("R2C",'Mapa final'!$S$47),"")</f>
        <v/>
      </c>
      <c r="M57" s="63" t="str">
        <f>IF(AND('Mapa final'!$AJ$48="Muy Baja",'Mapa final'!$AL$48="Leve"),CONCATENATE("R2C",'Mapa final'!$S$48),"")</f>
        <v/>
      </c>
      <c r="N57" s="63" t="str">
        <f>IF(AND('Mapa final'!$AJ$49="Muy Baja",'Mapa final'!$AL$49="Leve"),CONCATENATE("R2C",'Mapa final'!$S$49),"")</f>
        <v/>
      </c>
      <c r="O57" s="63" t="str">
        <f>IF(AND('Mapa final'!$AJ$50="Muy Baja",'Mapa final'!$AL$50="Leve"),CONCATENATE("R2C",'Mapa final'!$S$50),"")</f>
        <v/>
      </c>
      <c r="P57" s="64" t="str">
        <f>IF(AND('Mapa final'!$AJ$61="Muy Baja",'Mapa final'!$AL$51="Leve"),CONCATENATE("R2C",'Mapa final'!$S$51),"")</f>
        <v/>
      </c>
      <c r="Q57" s="62" t="str">
        <f>IF(AND('Mapa final'!$AJ$46="Muy Baja",'Mapa final'!$AL$46="Menor"),CONCATENATE("R2C",'Mapa final'!$S$46),"")</f>
        <v/>
      </c>
      <c r="R57" s="63" t="str">
        <f>IF(AND('Mapa final'!$AJ$47="Muy Baja",'Mapa final'!$AL$47="Menor"),CONCATENATE("R2C",'Mapa final'!$S$47),"")</f>
        <v/>
      </c>
      <c r="S57" s="63" t="str">
        <f>IF(AND('Mapa final'!$AJ$48="Muy Baja",'Mapa final'!$AL$48="Menor"),CONCATENATE("R2C",'Mapa final'!$S$48),"")</f>
        <v/>
      </c>
      <c r="T57" s="63" t="str">
        <f>IF(AND('Mapa final'!$AJ$49="Muy Baja",'Mapa final'!$AL$49="Menor"),CONCATENATE("R2C",'Mapa final'!$S$49),"")</f>
        <v/>
      </c>
      <c r="U57" s="63" t="str">
        <f>IF(AND('Mapa final'!$AJ$50="Muy Baja",'Mapa final'!$AL$50="Menor"),CONCATENATE("R2C",'Mapa final'!$S$50),"")</f>
        <v/>
      </c>
      <c r="V57" s="64" t="str">
        <f>IF(AND('Mapa final'!$AJ$61="Muy Baja",'Mapa final'!$AL$51="Menor"),CONCATENATE("R2C",'Mapa final'!$S$51),"")</f>
        <v/>
      </c>
      <c r="W57" s="53" t="str">
        <f>IF(AND('Mapa final'!$AJ$46="Muy Baja",'Mapa final'!$AL$46="Moderado"),CONCATENATE("R2C",'Mapa final'!$S$46),"")</f>
        <v/>
      </c>
      <c r="X57" s="54" t="str">
        <f>IF(AND('Mapa final'!$AJ$47="Muy Baja",'Mapa final'!$AL$47="Moderado"),CONCATENATE("R2C",'Mapa final'!$S$47),"")</f>
        <v/>
      </c>
      <c r="Y57" s="54" t="str">
        <f>IF(AND('Mapa final'!$AJ$48="Muy Baja",'Mapa final'!$AL$48="Moderado"),CONCATENATE("R2C",'Mapa final'!$S$48),"")</f>
        <v/>
      </c>
      <c r="Z57" s="54" t="str">
        <f>IF(AND('Mapa final'!$AJ$49="Muy Baja",'Mapa final'!$AL$49="Moderado"),CONCATENATE("R2C",'Mapa final'!$S$49),"")</f>
        <v/>
      </c>
      <c r="AA57" s="54" t="str">
        <f>IF(AND('Mapa final'!$AJ$50="Muy Baja",'Mapa final'!$AL$50="Moderado"),CONCATENATE("R2C",'Mapa final'!$S$50),"")</f>
        <v/>
      </c>
      <c r="AB57" s="55" t="str">
        <f>IF(AND('Mapa final'!$AJ$61="Muy Baja",'Mapa final'!$AL$51="Moderado"),CONCATENATE("R2C",'Mapa final'!$S$51),"")</f>
        <v/>
      </c>
      <c r="AC57" s="38" t="str">
        <f>IF(AND('Mapa final'!$AJ$46="Muy Baja",'Mapa final'!$AL$46="Mayor"),CONCATENATE("R2C",'Mapa final'!$S$46),"")</f>
        <v/>
      </c>
      <c r="AD57" s="39" t="str">
        <f>IF(AND('Mapa final'!$AJ$47="Muy Baja",'Mapa final'!$AL$47="Mayor"),CONCATENATE("R2C",'Mapa final'!$S$47),"")</f>
        <v/>
      </c>
      <c r="AE57" s="39" t="str">
        <f>IF(AND('Mapa final'!$AJ$48="Muy Baja",'Mapa final'!$AL$48="Mayor"),CONCATENATE("R2C",'Mapa final'!$S$48),"")</f>
        <v/>
      </c>
      <c r="AF57" s="39" t="str">
        <f>IF(AND('Mapa final'!$AJ$49="Muy Baja",'Mapa final'!$AL$49="Mayor"),CONCATENATE("R2C",'Mapa final'!$S$49),"")</f>
        <v/>
      </c>
      <c r="AG57" s="39" t="str">
        <f>IF(AND('Mapa final'!$AJ$50="Muy Baja",'Mapa final'!$AL$50="Mayor"),CONCATENATE("R2C",'Mapa final'!$S$50),"")</f>
        <v/>
      </c>
      <c r="AH57" s="40" t="str">
        <f>IF(AND('Mapa final'!$AJ$61="Muy Baja",'Mapa final'!$AL$51="Mayor"),CONCATENATE("R2C",'Mapa final'!$S$51),"")</f>
        <v/>
      </c>
      <c r="AI57" s="41" t="str">
        <f>IF(AND('Mapa final'!$AJ$46="Muy Baja",'Mapa final'!$AL$46="Catastrófico"),CONCATENATE("R2C",'Mapa final'!$S$46),"")</f>
        <v/>
      </c>
      <c r="AJ57" s="42" t="str">
        <f>IF(AND('Mapa final'!$AJ$47="Muy Baja",'Mapa final'!$AL$47="Catastrófico"),CONCATENATE("R2C",'Mapa final'!$S$47),"")</f>
        <v/>
      </c>
      <c r="AK57" s="42" t="str">
        <f>IF(AND('Mapa final'!$AJ$48="Muy Baja",'Mapa final'!$AL$48="Catastrófico"),CONCATENATE("R2C",'Mapa final'!$S$48),"")</f>
        <v/>
      </c>
      <c r="AL57" s="42" t="str">
        <f>IF(AND('Mapa final'!$AJ$49="Muy Baja",'Mapa final'!$AL$49="Catastrófico"),CONCATENATE("R2C",'Mapa final'!$S$49),"")</f>
        <v/>
      </c>
      <c r="AM57" s="42" t="str">
        <f>IF(AND('Mapa final'!$AJ$50="Muy Baja",'Mapa final'!$AL$50="Catastrófico"),CONCATENATE("R2C",'Mapa final'!$S$50),"")</f>
        <v/>
      </c>
      <c r="AN57" s="43" t="str">
        <f>IF(AND('Mapa final'!$AJ$61="Muy Baja",'Mapa final'!$AL$51="Catastrófico"),CONCATENATE("R2C",'Mapa final'!$S$51),"")</f>
        <v/>
      </c>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row>
    <row r="58" spans="2:81" ht="15" customHeight="1" x14ac:dyDescent="0.25">
      <c r="B58" s="69"/>
      <c r="C58" s="385"/>
      <c r="D58" s="385"/>
      <c r="E58" s="386"/>
      <c r="F58" s="480"/>
      <c r="G58" s="481"/>
      <c r="H58" s="481"/>
      <c r="I58" s="481"/>
      <c r="J58" s="482"/>
      <c r="K58" s="62" t="str">
        <f>IF(AND('Mapa final'!$AJ$52="Muy Baja",'Mapa final'!$AL$52="Leve"),CONCATENATE("R2C",'Mapa final'!$S$52),"")</f>
        <v/>
      </c>
      <c r="L58" s="63" t="str">
        <f>IF(AND('Mapa final'!$AJ$53="Muy Baja",'Mapa final'!$AL$53="Leve"),CONCATENATE("R2C",'Mapa final'!$S$53),"")</f>
        <v/>
      </c>
      <c r="M58" s="63" t="str">
        <f>IF(AND('Mapa final'!$AJ$54="Muy Baja",'Mapa final'!$AL$54="Leve"),CONCATENATE("R2C",'Mapa final'!$S$54),"")</f>
        <v/>
      </c>
      <c r="N58" s="63" t="str">
        <f>IF(AND('Mapa final'!$AJ$55="Muy Baja",'Mapa final'!$AL$55="Leve"),CONCATENATE("R2C",'Mapa final'!$S$55),"")</f>
        <v/>
      </c>
      <c r="O58" s="63" t="str">
        <f>IF(AND('Mapa final'!$AJ$56="Muy Baja",'Mapa final'!$AL$56="Leve"),CONCATENATE("R2C",'Mapa final'!$S$56),"")</f>
        <v/>
      </c>
      <c r="P58" s="64" t="str">
        <f>IF(AND('Mapa final'!$AJ$57="Muy Baja",'Mapa final'!$AL$57="Leve"),CONCATENATE("R2C",'Mapa final'!$S$57),"")</f>
        <v/>
      </c>
      <c r="Q58" s="62" t="str">
        <f>IF(AND('Mapa final'!$AJ$52="Muy Baja",'Mapa final'!$AL$52="Menor"),CONCATENATE("R2C",'Mapa final'!$S$52),"")</f>
        <v/>
      </c>
      <c r="R58" s="63" t="str">
        <f>IF(AND('Mapa final'!$AJ$53="Muy Baja",'Mapa final'!$AL$53="Menor"),CONCATENATE("R2C",'Mapa final'!$S$53),"")</f>
        <v/>
      </c>
      <c r="S58" s="63" t="str">
        <f>IF(AND('Mapa final'!$AJ$54="Muy Baja",'Mapa final'!$AL$54="Menor"),CONCATENATE("R2C",'Mapa final'!$S$54),"")</f>
        <v/>
      </c>
      <c r="T58" s="63" t="str">
        <f>IF(AND('Mapa final'!$AJ$55="Muy Baja",'Mapa final'!$AL$55="Menor"),CONCATENATE("R2C",'Mapa final'!$S$55),"")</f>
        <v/>
      </c>
      <c r="U58" s="63" t="str">
        <f>IF(AND('Mapa final'!$AJ$56="Muy Baja",'Mapa final'!$AL$56="Menor"),CONCATENATE("R2C",'Mapa final'!$S$56),"")</f>
        <v/>
      </c>
      <c r="V58" s="64" t="str">
        <f>IF(AND('Mapa final'!$AJ$57="Muy Baja",'Mapa final'!$AL$57="Menor"),CONCATENATE("R2C",'Mapa final'!$S$57),"")</f>
        <v/>
      </c>
      <c r="W58" s="53" t="str">
        <f>IF(AND('Mapa final'!$AJ$52="Muy Baja",'Mapa final'!$AL$52="Moderado"),CONCATENATE("R2C",'Mapa final'!$S$52),"")</f>
        <v/>
      </c>
      <c r="X58" s="54" t="str">
        <f>IF(AND('Mapa final'!$AJ$53="Muy Baja",'Mapa final'!$AL$53="Moderado"),CONCATENATE("R2C",'Mapa final'!$S$53),"")</f>
        <v/>
      </c>
      <c r="Y58" s="54" t="str">
        <f>IF(AND('Mapa final'!$AJ$54="Muy Baja",'Mapa final'!$AL$54="Moderado"),CONCATENATE("R2C",'Mapa final'!$S$54),"")</f>
        <v/>
      </c>
      <c r="Z58" s="54" t="str">
        <f>IF(AND('Mapa final'!$AJ$55="Muy Baja",'Mapa final'!$AL$55="Moderado"),CONCATENATE("R2C",'Mapa final'!$S$55),"")</f>
        <v/>
      </c>
      <c r="AA58" s="54" t="str">
        <f>IF(AND('Mapa final'!$AJ$56="Muy Baja",'Mapa final'!$AL$56="Moderado"),CONCATENATE("R2C",'Mapa final'!$S$56),"")</f>
        <v/>
      </c>
      <c r="AB58" s="55" t="str">
        <f>IF(AND('Mapa final'!$AJ$57="Muy Baja",'Mapa final'!$AL$57="Moderado"),CONCATENATE("R2C",'Mapa final'!$S$57),"")</f>
        <v/>
      </c>
      <c r="AC58" s="38" t="str">
        <f>IF(AND('Mapa final'!$AJ$52="Muy Baja",'Mapa final'!$AL$52="Mayor"),CONCATENATE("R2C",'Mapa final'!$S$52),"")</f>
        <v/>
      </c>
      <c r="AD58" s="39" t="str">
        <f>IF(AND('Mapa final'!$AJ$53="Muy Baja",'Mapa final'!$AL$53="Mayor"),CONCATENATE("R2C",'Mapa final'!$S$53),"")</f>
        <v/>
      </c>
      <c r="AE58" s="39" t="str">
        <f>IF(AND('Mapa final'!$AJ$54="Muy Baja",'Mapa final'!$AL$54="Mayor"),CONCATENATE("R2C",'Mapa final'!$S$54),"")</f>
        <v/>
      </c>
      <c r="AF58" s="39" t="str">
        <f>IF(AND('Mapa final'!$AJ$55="Muy Baja",'Mapa final'!$AL$55="Mayor"),CONCATENATE("R2C",'Mapa final'!$S$55),"")</f>
        <v/>
      </c>
      <c r="AG58" s="39" t="str">
        <f>IF(AND('Mapa final'!$AJ$56="Muy Baja",'Mapa final'!$AL$56="Mayor"),CONCATENATE("R2C",'Mapa final'!$S$56),"")</f>
        <v/>
      </c>
      <c r="AH58" s="40" t="str">
        <f>IF(AND('Mapa final'!$AJ$57="Muy Baja",'Mapa final'!$AL$57="Mayor"),CONCATENATE("R2C",'Mapa final'!$S$57),"")</f>
        <v/>
      </c>
      <c r="AI58" s="41" t="str">
        <f>IF(AND('Mapa final'!$AJ$52="Muy Baja",'Mapa final'!$AL$52="Catastrófico"),CONCATENATE("R2C",'Mapa final'!$S$52),"")</f>
        <v/>
      </c>
      <c r="AJ58" s="42" t="str">
        <f>IF(AND('Mapa final'!$AJ$53="Muy Baja",'Mapa final'!$AL$53="Catastrófico"),CONCATENATE("R2C",'Mapa final'!$S$53),"")</f>
        <v/>
      </c>
      <c r="AK58" s="42" t="str">
        <f>IF(AND('Mapa final'!$AJ$54="Muy Baja",'Mapa final'!$AL$54="Catastrófico"),CONCATENATE("R2C",'Mapa final'!$S$54),"")</f>
        <v/>
      </c>
      <c r="AL58" s="42" t="str">
        <f>IF(AND('Mapa final'!$AJ$55="Muy Baja",'Mapa final'!$AL$55="Catastrófico"),CONCATENATE("R2C",'Mapa final'!$S$55),"")</f>
        <v/>
      </c>
      <c r="AM58" s="42" t="str">
        <f>IF(AND('Mapa final'!$AJ$56="Muy Baja",'Mapa final'!$AL$56="Catastrófico"),CONCATENATE("R2C",'Mapa final'!$S$56),"")</f>
        <v/>
      </c>
      <c r="AN58" s="43" t="str">
        <f>IF(AND('Mapa final'!$AJ$57="Muy Baja",'Mapa final'!$AL$57="Catastrófico"),CONCATENATE("R2C",'Mapa final'!$S$57),"")</f>
        <v/>
      </c>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row>
    <row r="59" spans="2:81" ht="15" customHeight="1" x14ac:dyDescent="0.25">
      <c r="B59" s="69"/>
      <c r="C59" s="385"/>
      <c r="D59" s="385"/>
      <c r="E59" s="386"/>
      <c r="F59" s="480"/>
      <c r="G59" s="481"/>
      <c r="H59" s="481"/>
      <c r="I59" s="481"/>
      <c r="J59" s="482"/>
      <c r="K59" s="62" t="str">
        <f>IF(AND('Mapa final'!$AJ$58="Muy Baja",'Mapa final'!$AL$58="Leve"),CONCATENATE("R2C",'Mapa final'!$S$58),"")</f>
        <v/>
      </c>
      <c r="L59" s="63" t="str">
        <f>IF(AND('Mapa final'!$AJ$59="Muy Baja",'Mapa final'!$AL$59="Leve"),CONCATENATE("R2C",'Mapa final'!$S$59),"")</f>
        <v/>
      </c>
      <c r="M59" s="63" t="str">
        <f>IF(AND('Mapa final'!$AJ$60="Muy Baja",'Mapa final'!$AL$60="Leve"),CONCATENATE("R2C",'Mapa final'!$S$60),"")</f>
        <v/>
      </c>
      <c r="N59" s="63" t="str">
        <f>IF(AND('Mapa final'!$AJ$61="Muy Baja",'Mapa final'!$AL$61="Leve"),CONCATENATE("R2C",'Mapa final'!$S$61),"")</f>
        <v/>
      </c>
      <c r="O59" s="63" t="str">
        <f>IF(AND('Mapa final'!$AJ$62="Muy Baja",'Mapa final'!$AL$62="Leve"),CONCATENATE("R2C",'Mapa final'!$S$62),"")</f>
        <v/>
      </c>
      <c r="P59" s="64" t="str">
        <f>IF(AND('Mapa final'!$AJ$63="Muy Baja",'Mapa final'!$AL$63="Leve"),CONCATENATE("R2C",'Mapa final'!$S$63),"")</f>
        <v/>
      </c>
      <c r="Q59" s="62" t="str">
        <f>IF(AND('Mapa final'!$AJ$58="Muy Baja",'Mapa final'!$AL$58="Menor"),CONCATENATE("R2C",'Mapa final'!$S$58),"")</f>
        <v/>
      </c>
      <c r="R59" s="63" t="str">
        <f>IF(AND('Mapa final'!$AJ$59="Muy Baja",'Mapa final'!$AL$59="Menor"),CONCATENATE("R2C",'Mapa final'!$S$59),"")</f>
        <v/>
      </c>
      <c r="S59" s="63" t="str">
        <f>IF(AND('Mapa final'!$AJ$60="Muy Baja",'Mapa final'!$AL$60="Menor"),CONCATENATE("R2C",'Mapa final'!$S$60),"")</f>
        <v/>
      </c>
      <c r="T59" s="63" t="str">
        <f>IF(AND('Mapa final'!$AJ$61="Muy Baja",'Mapa final'!$AL$61="Menor"),CONCATENATE("R2C",'Mapa final'!$S$61),"")</f>
        <v/>
      </c>
      <c r="U59" s="63" t="str">
        <f>IF(AND('Mapa final'!$AJ$62="Muy Baja",'Mapa final'!$AL$62="Menor"),CONCATENATE("R2C",'Mapa final'!$S$62),"")</f>
        <v/>
      </c>
      <c r="V59" s="64" t="str">
        <f>IF(AND('Mapa final'!$AJ$63="Muy Baja",'Mapa final'!$AL$63="Menor"),CONCATENATE("R2C",'Mapa final'!$S$63),"")</f>
        <v/>
      </c>
      <c r="W59" s="53" t="str">
        <f>IF(AND('Mapa final'!$AJ$58="Muy Baja",'Mapa final'!$AL$58="Moderado"),CONCATENATE("R2C",'Mapa final'!$S$58),"")</f>
        <v/>
      </c>
      <c r="X59" s="54" t="str">
        <f>IF(AND('Mapa final'!$AJ$59="Muy Baja",'Mapa final'!$AL$59="Moderado"),CONCATENATE("R2C",'Mapa final'!$S$59),"")</f>
        <v/>
      </c>
      <c r="Y59" s="54" t="str">
        <f>IF(AND('Mapa final'!$AJ$60="Muy Baja",'Mapa final'!$AL$60="Moderado"),CONCATENATE("R2C",'Mapa final'!$S$60),"")</f>
        <v/>
      </c>
      <c r="Z59" s="54" t="str">
        <f>IF(AND('Mapa final'!$AJ$61="Muy Baja",'Mapa final'!$AL$61="Moderado"),CONCATENATE("R2C",'Mapa final'!$S$61),"")</f>
        <v/>
      </c>
      <c r="AA59" s="54" t="str">
        <f>IF(AND('Mapa final'!$AJ$62="Muy Baja",'Mapa final'!$AL$62="Moderado"),CONCATENATE("R2C",'Mapa final'!$S$62),"")</f>
        <v/>
      </c>
      <c r="AB59" s="55" t="str">
        <f>IF(AND('Mapa final'!$AJ$63="Muy Baja",'Mapa final'!$AL$63="Moderado"),CONCATENATE("R2C",'Mapa final'!$S$63),"")</f>
        <v/>
      </c>
      <c r="AC59" s="38" t="str">
        <f>IF(AND('Mapa final'!$AJ$58="Muy Baja",'Mapa final'!$AL$58="Mayor"),CONCATENATE("R2C",'Mapa final'!$S$58),"")</f>
        <v/>
      </c>
      <c r="AD59" s="39" t="str">
        <f>IF(AND('Mapa final'!$AJ$59="Muy Baja",'Mapa final'!$AL$59="Mayor"),CONCATENATE("R2C",'Mapa final'!$S$59),"")</f>
        <v/>
      </c>
      <c r="AE59" s="39" t="str">
        <f>IF(AND('Mapa final'!$AJ$60="Muy Baja",'Mapa final'!$AL$60="Mayor"),CONCATENATE("R2C",'Mapa final'!$S$60),"")</f>
        <v/>
      </c>
      <c r="AF59" s="39" t="str">
        <f>IF(AND('Mapa final'!$AJ$61="Muy Baja",'Mapa final'!$AL$61="Mayor"),CONCATENATE("R2C",'Mapa final'!$S$61),"")</f>
        <v/>
      </c>
      <c r="AG59" s="39" t="str">
        <f>IF(AND('Mapa final'!$AJ$62="Muy Baja",'Mapa final'!$AL$62="Mayor"),CONCATENATE("R2C",'Mapa final'!$S$62),"")</f>
        <v/>
      </c>
      <c r="AH59" s="40" t="str">
        <f>IF(AND('Mapa final'!$AJ$63="Muy Baja",'Mapa final'!$AL$63="Mayor"),CONCATENATE("R2C",'Mapa final'!$S$63),"")</f>
        <v/>
      </c>
      <c r="AI59" s="41" t="str">
        <f>IF(AND('Mapa final'!$AJ$58="Muy Baja",'Mapa final'!$AL$58="Catastrófico"),CONCATENATE("R2C",'Mapa final'!$S$58),"")</f>
        <v/>
      </c>
      <c r="AJ59" s="42" t="str">
        <f>IF(AND('Mapa final'!$AJ$59="Muy Baja",'Mapa final'!$AL$59="Catastrófico"),CONCATENATE("R2C",'Mapa final'!$S$59),"")</f>
        <v/>
      </c>
      <c r="AK59" s="42" t="str">
        <f>IF(AND('Mapa final'!$AJ$60="Muy Baja",'Mapa final'!$AL$60="Catastrófico"),CONCATENATE("R2C",'Mapa final'!$S$60),"")</f>
        <v/>
      </c>
      <c r="AL59" s="42" t="str">
        <f>IF(AND('Mapa final'!$AJ$61="Muy Baja",'Mapa final'!$AL$61="Catastrófico"),CONCATENATE("R2C",'Mapa final'!$S$61),"")</f>
        <v/>
      </c>
      <c r="AM59" s="42" t="str">
        <f>IF(AND('Mapa final'!$AJ$62="Muy Baja",'Mapa final'!$AL$62="Catastrófico"),CONCATENATE("R2C",'Mapa final'!$S$62),"")</f>
        <v/>
      </c>
      <c r="AN59" s="43" t="str">
        <f>IF(AND('Mapa final'!$AJ$63="Muy Baja",'Mapa final'!$AL$63="Catastrófico"),CONCATENATE("R2C",'Mapa final'!$S$63),"")</f>
        <v/>
      </c>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row>
    <row r="60" spans="2:81" ht="15" customHeight="1" x14ac:dyDescent="0.25">
      <c r="B60" s="69"/>
      <c r="C60" s="385"/>
      <c r="D60" s="385"/>
      <c r="E60" s="386"/>
      <c r="F60" s="480"/>
      <c r="G60" s="481"/>
      <c r="H60" s="481"/>
      <c r="I60" s="481"/>
      <c r="J60" s="482"/>
      <c r="K60" s="62" t="str">
        <f>IF(AND('Mapa final'!$AJ$64="Muy Baja",'Mapa final'!$AL$64="Leve"),CONCATENATE("R2C",'Mapa final'!$S$64),"")</f>
        <v/>
      </c>
      <c r="L60" s="63" t="str">
        <f>IF(AND('Mapa final'!$AJ$65="Muy Baja",'Mapa final'!$AL$65="Leve"),CONCATENATE("R2C",'Mapa final'!$S$65),"")</f>
        <v/>
      </c>
      <c r="M60" s="63" t="str">
        <f>IF(AND('Mapa final'!$AJ$66="Muy Baja",'Mapa final'!$AL$66="Leve"),CONCATENATE("R2C",'Mapa final'!$S$66),"")</f>
        <v/>
      </c>
      <c r="N60" s="63" t="str">
        <f>IF(AND('Mapa final'!$AJ$67="Muy Baja",'Mapa final'!$AL$67="Leve"),CONCATENATE("R2C",'Mapa final'!$S$67),"")</f>
        <v/>
      </c>
      <c r="O60" s="63" t="str">
        <f>IF(AND('Mapa final'!$AJ$68="Muy Baja",'Mapa final'!$AL$68="Leve"),CONCATENATE("R2C",'Mapa final'!$S$68),"")</f>
        <v/>
      </c>
      <c r="P60" s="64" t="str">
        <f>IF(AND('Mapa final'!$AJ$69="Muy Baja",'Mapa final'!$AL$69="Leve"),CONCATENATE("R2C",'Mapa final'!$S$69),"")</f>
        <v/>
      </c>
      <c r="Q60" s="62" t="str">
        <f>IF(AND('Mapa final'!$AJ$64="Muy Baja",'Mapa final'!$AL$64="Menor"),CONCATENATE("R2C",'Mapa final'!$S$64),"")</f>
        <v/>
      </c>
      <c r="R60" s="63" t="str">
        <f>IF(AND('Mapa final'!$AJ$65="Muy Baja",'Mapa final'!$AL$65="Menor"),CONCATENATE("R2C",'Mapa final'!$S$65),"")</f>
        <v/>
      </c>
      <c r="S60" s="63" t="str">
        <f>IF(AND('Mapa final'!$AJ$66="Muy Baja",'Mapa final'!$AL$66="Menor"),CONCATENATE("R2C",'Mapa final'!$S$66),"")</f>
        <v/>
      </c>
      <c r="T60" s="63" t="str">
        <f>IF(AND('Mapa final'!$AJ$67="Muy Baja",'Mapa final'!$AL$67="Menor"),CONCATENATE("R2C",'Mapa final'!$S$67),"")</f>
        <v/>
      </c>
      <c r="U60" s="63" t="str">
        <f>IF(AND('Mapa final'!$AJ$68="Muy Baja",'Mapa final'!$AL$68="Menor"),CONCATENATE("R2C",'Mapa final'!$S$68),"")</f>
        <v/>
      </c>
      <c r="V60" s="64" t="str">
        <f>IF(AND('Mapa final'!$AJ$69="Muy Baja",'Mapa final'!$AL$69="Menor"),CONCATENATE("R2C",'Mapa final'!$S$69),"")</f>
        <v/>
      </c>
      <c r="W60" s="53" t="str">
        <f>IF(AND('Mapa final'!$AJ$64="Muy Baja",'Mapa final'!$AL$64="Moderado"),CONCATENATE("R2C",'Mapa final'!$S$64),"")</f>
        <v/>
      </c>
      <c r="X60" s="54" t="str">
        <f>IF(AND('Mapa final'!$AJ$65="Muy Baja",'Mapa final'!$AL$65="Moderado"),CONCATENATE("R2C",'Mapa final'!$S$65),"")</f>
        <v/>
      </c>
      <c r="Y60" s="54" t="str">
        <f>IF(AND('Mapa final'!$AJ$66="Muy Baja",'Mapa final'!$AL$66="Moderado"),CONCATENATE("R2C",'Mapa final'!$S$66),"")</f>
        <v/>
      </c>
      <c r="Z60" s="54" t="str">
        <f>IF(AND('Mapa final'!$AJ$67="Muy Baja",'Mapa final'!$AL$67="Moderado"),CONCATENATE("R2C",'Mapa final'!$S$67),"")</f>
        <v/>
      </c>
      <c r="AA60" s="54" t="str">
        <f>IF(AND('Mapa final'!$AJ$68="Muy Baja",'Mapa final'!$AL$68="Moderado"),CONCATENATE("R2C",'Mapa final'!$S$68),"")</f>
        <v/>
      </c>
      <c r="AB60" s="55" t="str">
        <f>IF(AND('Mapa final'!$AJ$69="Muy Baja",'Mapa final'!$AL$69="Moderado"),CONCATENATE("R2C",'Mapa final'!$S$69),"")</f>
        <v/>
      </c>
      <c r="AC60" s="38" t="str">
        <f>IF(AND('Mapa final'!$AJ$64="Muy Baja",'Mapa final'!$AL$64="Mayor"),CONCATENATE("R2C",'Mapa final'!$S$64),"")</f>
        <v/>
      </c>
      <c r="AD60" s="39" t="str">
        <f>IF(AND('Mapa final'!$AJ$65="Muy Baja",'Mapa final'!$AL$65="Mayor"),CONCATENATE("R2C",'Mapa final'!$S$65),"")</f>
        <v/>
      </c>
      <c r="AE60" s="39" t="str">
        <f>IF(AND('Mapa final'!$AJ$66="Muy Baja",'Mapa final'!$AL$66="Mayor"),CONCATENATE("R2C",'Mapa final'!$S$66),"")</f>
        <v/>
      </c>
      <c r="AF60" s="39" t="str">
        <f>IF(AND('Mapa final'!$AJ$67="Muy Baja",'Mapa final'!$AL$67="Mayor"),CONCATENATE("R2C",'Mapa final'!$S$67),"")</f>
        <v/>
      </c>
      <c r="AG60" s="39" t="str">
        <f>IF(AND('Mapa final'!$AJ$68="Muy Baja",'Mapa final'!$AL$68="Mayor"),CONCATENATE("R2C",'Mapa final'!$S$68),"")</f>
        <v/>
      </c>
      <c r="AH60" s="40" t="str">
        <f>IF(AND('Mapa final'!$AJ$69="Muy Baja",'Mapa final'!$AL$69="Mayor"),CONCATENATE("R2C",'Mapa final'!$S$69),"")</f>
        <v/>
      </c>
      <c r="AI60" s="41" t="str">
        <f>IF(AND('Mapa final'!$AJ$64="Muy Baja",'Mapa final'!$AL$64="Catastrófico"),CONCATENATE("R2C",'Mapa final'!$S$64),"")</f>
        <v/>
      </c>
      <c r="AJ60" s="42" t="str">
        <f>IF(AND('Mapa final'!$AJ$65="Muy Baja",'Mapa final'!$AL$65="Catastrófico"),CONCATENATE("R2C",'Mapa final'!$S$65),"")</f>
        <v/>
      </c>
      <c r="AK60" s="42" t="str">
        <f>IF(AND('Mapa final'!$AJ$66="Muy Baja",'Mapa final'!$AL$66="Catastrófico"),CONCATENATE("R2C",'Mapa final'!$S$66),"")</f>
        <v/>
      </c>
      <c r="AL60" s="42" t="str">
        <f>IF(AND('Mapa final'!$AJ$67="Muy Baja",'Mapa final'!$AL$67="Catastrófico"),CONCATENATE("R2C",'Mapa final'!$S$67),"")</f>
        <v/>
      </c>
      <c r="AM60" s="42" t="str">
        <f>IF(AND('Mapa final'!$AJ$68="Muy Baja",'Mapa final'!$AL$68="Catastrófico"),CONCATENATE("R2C",'Mapa final'!$S$68),"")</f>
        <v/>
      </c>
      <c r="AN60" s="43" t="str">
        <f>IF(AND('Mapa final'!$AJ$69="Muy Baja",'Mapa final'!$AL$69="Catastrófico"),CONCATENATE("R2C",'Mapa final'!$S$69),"")</f>
        <v/>
      </c>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row>
    <row r="61" spans="2:81" ht="15.75" customHeight="1" thickBot="1" x14ac:dyDescent="0.3">
      <c r="B61" s="69"/>
      <c r="C61" s="385"/>
      <c r="D61" s="385"/>
      <c r="E61" s="386"/>
      <c r="F61" s="483"/>
      <c r="G61" s="484"/>
      <c r="H61" s="484"/>
      <c r="I61" s="484"/>
      <c r="J61" s="485"/>
      <c r="K61" s="65" t="str">
        <f>IF(AND('Mapa final'!$AJ$70="Muy Baja",'Mapa final'!$AL$70="Leve"),CONCATENATE("R2C",'Mapa final'!$S$70),"")</f>
        <v/>
      </c>
      <c r="L61" s="66" t="str">
        <f>IF(AND('Mapa final'!$AJ$71="Muy Baja",'Mapa final'!$AL$71="Leve"),CONCATENATE("R2C",'Mapa final'!$S$71),"")</f>
        <v/>
      </c>
      <c r="M61" s="66" t="str">
        <f>IF(AND('Mapa final'!$AJ$72="Muy Baja",'Mapa final'!$AL$72="Leve"),CONCATENATE("R2C",'Mapa final'!$S$72),"")</f>
        <v/>
      </c>
      <c r="N61" s="66" t="str">
        <f>IF(AND('Mapa final'!$AJ$73="Muy Baja",'Mapa final'!$AL$73="Leve"),CONCATENATE("R2C",'Mapa final'!$S$73),"")</f>
        <v/>
      </c>
      <c r="O61" s="66" t="str">
        <f>IF(AND('Mapa final'!$AJ$75="Muy Baja",'Mapa final'!$AL$75="Leve"),CONCATENATE("R2C",'Mapa final'!$S$75),"")</f>
        <v/>
      </c>
      <c r="P61" s="67" t="str">
        <f>IF(AND('Mapa final'!$AJ$76="Muy Baja",'Mapa final'!$AL$76="Leve"),CONCATENATE("R2C",'Mapa final'!$S$76),"")</f>
        <v/>
      </c>
      <c r="Q61" s="65" t="str">
        <f>IF(AND('Mapa final'!$AJ$70="Muy Baja",'Mapa final'!$AL$70="Menor"),CONCATENATE("R2C",'Mapa final'!$S$70),"")</f>
        <v/>
      </c>
      <c r="R61" s="66" t="str">
        <f>IF(AND('Mapa final'!$AJ$71="Muy Baja",'Mapa final'!$AL$71="Menor"),CONCATENATE("R2C",'Mapa final'!$S$71),"")</f>
        <v/>
      </c>
      <c r="S61" s="66" t="str">
        <f>IF(AND('Mapa final'!$AJ$72="Muy Baja",'Mapa final'!$AL$72="Menor"),CONCATENATE("R2C",'Mapa final'!$S$72),"")</f>
        <v/>
      </c>
      <c r="T61" s="66" t="str">
        <f>IF(AND('Mapa final'!$AJ$73="Muy Baja",'Mapa final'!$AL$73="Menor"),CONCATENATE("R2C",'Mapa final'!$S$73),"")</f>
        <v/>
      </c>
      <c r="U61" s="66" t="str">
        <f>IF(AND('Mapa final'!$AJ$75="Muy Baja",'Mapa final'!$AL$75="Menor"),CONCATENATE("R2C",'Mapa final'!$S$75),"")</f>
        <v/>
      </c>
      <c r="V61" s="67" t="str">
        <f>IF(AND('Mapa final'!$AJ$76="Muy Baja",'Mapa final'!$AL$76="Menor"),CONCATENATE("R2C",'Mapa final'!$S$76),"")</f>
        <v/>
      </c>
      <c r="W61" s="56" t="str">
        <f>IF(AND('Mapa final'!$AJ$70="Muy Baja",'Mapa final'!$AL$70="Moderado"),CONCATENATE("R2C",'Mapa final'!$S$70),"")</f>
        <v/>
      </c>
      <c r="X61" s="57" t="str">
        <f>IF(AND('Mapa final'!$AJ$71="Muy Baja",'Mapa final'!$AL$71="Moderado"),CONCATENATE("R2C",'Mapa final'!$S$71),"")</f>
        <v/>
      </c>
      <c r="Y61" s="57" t="str">
        <f>IF(AND('Mapa final'!$AJ$72="Muy Baja",'Mapa final'!$AL$72="Moderado"),CONCATENATE("R2C",'Mapa final'!$S$72),"")</f>
        <v/>
      </c>
      <c r="Z61" s="57" t="str">
        <f>IF(AND('Mapa final'!$AJ$73="Muy Baja",'Mapa final'!$AL$73="Moderado"),CONCATENATE("R2C",'Mapa final'!$S$73),"")</f>
        <v/>
      </c>
      <c r="AA61" s="57" t="str">
        <f>IF(AND('Mapa final'!$AJ$75="Muy Baja",'Mapa final'!$AL$75="Moderado"),CONCATENATE("R2C",'Mapa final'!$S$75),"")</f>
        <v/>
      </c>
      <c r="AB61" s="58" t="str">
        <f>IF(AND('Mapa final'!$AJ$76="Muy Baja",'Mapa final'!$AL$76="Moderado"),CONCATENATE("R2C",'Mapa final'!$S$76),"")</f>
        <v/>
      </c>
      <c r="AC61" s="44" t="str">
        <f>IF(AND('Mapa final'!$AJ$70="Muy Baja",'Mapa final'!$AL$70="Mayor"),CONCATENATE("R2C",'Mapa final'!$S$70),"")</f>
        <v/>
      </c>
      <c r="AD61" s="45" t="str">
        <f>IF(AND('Mapa final'!$AJ$71="Muy Baja",'Mapa final'!$AL$71="Mayor"),CONCATENATE("R2C",'Mapa final'!$S$71),"")</f>
        <v/>
      </c>
      <c r="AE61" s="45" t="str">
        <f>IF(AND('Mapa final'!$AJ$72="Muy Baja",'Mapa final'!$AL$72="Mayor"),CONCATENATE("R2C",'Mapa final'!$S$72),"")</f>
        <v/>
      </c>
      <c r="AF61" s="45" t="str">
        <f>IF(AND('Mapa final'!$AJ$73="Muy Baja",'Mapa final'!$AL$73="Mayor"),CONCATENATE("R2C",'Mapa final'!$S$73),"")</f>
        <v/>
      </c>
      <c r="AG61" s="45" t="str">
        <f>IF(AND('Mapa final'!$AJ$75="Muy Baja",'Mapa final'!$AL$75="Mayor"),CONCATENATE("R2C",'Mapa final'!$S$75),"")</f>
        <v/>
      </c>
      <c r="AH61" s="46" t="str">
        <f>IF(AND('Mapa final'!$AJ$76="Muy Baja",'Mapa final'!$AL$76="Mayor"),CONCATENATE("R2C",'Mapa final'!$S$76),"")</f>
        <v/>
      </c>
      <c r="AI61" s="47" t="str">
        <f>IF(AND('Mapa final'!$AJ$70="Muy Baja",'Mapa final'!$AL$70="Catastrófico"),CONCATENATE("R2C",'Mapa final'!$S$70),"")</f>
        <v/>
      </c>
      <c r="AJ61" s="48" t="str">
        <f>IF(AND('Mapa final'!$AJ$71="Muy Baja",'Mapa final'!$AL$71="Catastrófico"),CONCATENATE("R2C",'Mapa final'!$S$71),"")</f>
        <v/>
      </c>
      <c r="AK61" s="48" t="str">
        <f>IF(AND('Mapa final'!$AJ$72="Muy Baja",'Mapa final'!$AL$72="Catastrófico"),CONCATENATE("R2C",'Mapa final'!$S$72),"")</f>
        <v/>
      </c>
      <c r="AL61" s="48" t="str">
        <f>IF(AND('Mapa final'!$AJ$73="Muy Baja",'Mapa final'!$AL$73="Catastrófico"),CONCATENATE("R2C",'Mapa final'!$S$73),"")</f>
        <v/>
      </c>
      <c r="AM61" s="48" t="str">
        <f>IF(AND('Mapa final'!$AJ$75="Muy Baja",'Mapa final'!$AL$75="Catastrófico"),CONCATENATE("R2C",'Mapa final'!$S$75),"")</f>
        <v/>
      </c>
      <c r="AN61" s="49" t="str">
        <f>IF(AND('Mapa final'!$AJ$76="Muy Baja",'Mapa final'!$AL$76="Catastrófico"),CONCATENATE("R2C",'Mapa final'!$S$76),"")</f>
        <v/>
      </c>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row>
    <row r="62" spans="2:81" x14ac:dyDescent="0.25">
      <c r="B62" s="69"/>
      <c r="C62" s="69"/>
      <c r="D62" s="69"/>
      <c r="E62" s="69"/>
      <c r="F62" s="69"/>
      <c r="G62" s="69"/>
      <c r="H62" s="69"/>
      <c r="I62" s="69"/>
      <c r="J62" s="69"/>
      <c r="K62" s="477" t="s">
        <v>111</v>
      </c>
      <c r="L62" s="478"/>
      <c r="M62" s="478"/>
      <c r="N62" s="478"/>
      <c r="O62" s="478"/>
      <c r="P62" s="479"/>
      <c r="Q62" s="477" t="s">
        <v>110</v>
      </c>
      <c r="R62" s="478"/>
      <c r="S62" s="478"/>
      <c r="T62" s="478"/>
      <c r="U62" s="478"/>
      <c r="V62" s="479"/>
      <c r="W62" s="477" t="s">
        <v>109</v>
      </c>
      <c r="X62" s="478"/>
      <c r="Y62" s="478"/>
      <c r="Z62" s="478"/>
      <c r="AA62" s="478"/>
      <c r="AB62" s="479"/>
      <c r="AC62" s="477" t="s">
        <v>108</v>
      </c>
      <c r="AD62" s="528"/>
      <c r="AE62" s="478"/>
      <c r="AF62" s="478"/>
      <c r="AG62" s="478"/>
      <c r="AH62" s="479"/>
      <c r="AI62" s="477" t="s">
        <v>107</v>
      </c>
      <c r="AJ62" s="478"/>
      <c r="AK62" s="478"/>
      <c r="AL62" s="478"/>
      <c r="AM62" s="478"/>
      <c r="AN62" s="47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row>
    <row r="63" spans="2:81" x14ac:dyDescent="0.25">
      <c r="B63" s="69"/>
      <c r="C63" s="69"/>
      <c r="D63" s="69"/>
      <c r="E63" s="69"/>
      <c r="F63" s="69"/>
      <c r="G63" s="69"/>
      <c r="H63" s="69"/>
      <c r="I63" s="69"/>
      <c r="J63" s="69"/>
      <c r="K63" s="480"/>
      <c r="L63" s="481"/>
      <c r="M63" s="481"/>
      <c r="N63" s="481"/>
      <c r="O63" s="481"/>
      <c r="P63" s="482"/>
      <c r="Q63" s="480"/>
      <c r="R63" s="481"/>
      <c r="S63" s="481"/>
      <c r="T63" s="481"/>
      <c r="U63" s="481"/>
      <c r="V63" s="482"/>
      <c r="W63" s="480"/>
      <c r="X63" s="481"/>
      <c r="Y63" s="481"/>
      <c r="Z63" s="481"/>
      <c r="AA63" s="481"/>
      <c r="AB63" s="482"/>
      <c r="AC63" s="480"/>
      <c r="AD63" s="481"/>
      <c r="AE63" s="481"/>
      <c r="AF63" s="481"/>
      <c r="AG63" s="481"/>
      <c r="AH63" s="482"/>
      <c r="AI63" s="480"/>
      <c r="AJ63" s="481"/>
      <c r="AK63" s="481"/>
      <c r="AL63" s="481"/>
      <c r="AM63" s="481"/>
      <c r="AN63" s="482"/>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row>
    <row r="64" spans="2:81" x14ac:dyDescent="0.25">
      <c r="B64" s="69"/>
      <c r="C64" s="69"/>
      <c r="D64" s="69"/>
      <c r="E64" s="69"/>
      <c r="F64" s="69"/>
      <c r="G64" s="69"/>
      <c r="H64" s="69"/>
      <c r="I64" s="69"/>
      <c r="J64" s="69"/>
      <c r="K64" s="480"/>
      <c r="L64" s="481"/>
      <c r="M64" s="481"/>
      <c r="N64" s="481"/>
      <c r="O64" s="481"/>
      <c r="P64" s="482"/>
      <c r="Q64" s="480"/>
      <c r="R64" s="481"/>
      <c r="S64" s="481"/>
      <c r="T64" s="481"/>
      <c r="U64" s="481"/>
      <c r="V64" s="482"/>
      <c r="W64" s="480"/>
      <c r="X64" s="481"/>
      <c r="Y64" s="481"/>
      <c r="Z64" s="481"/>
      <c r="AA64" s="481"/>
      <c r="AB64" s="482"/>
      <c r="AC64" s="480"/>
      <c r="AD64" s="481"/>
      <c r="AE64" s="481"/>
      <c r="AF64" s="481"/>
      <c r="AG64" s="481"/>
      <c r="AH64" s="482"/>
      <c r="AI64" s="480"/>
      <c r="AJ64" s="481"/>
      <c r="AK64" s="481"/>
      <c r="AL64" s="481"/>
      <c r="AM64" s="481"/>
      <c r="AN64" s="482"/>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row>
    <row r="65" spans="2:81" x14ac:dyDescent="0.25">
      <c r="B65" s="69"/>
      <c r="C65" s="69"/>
      <c r="D65" s="69"/>
      <c r="E65" s="69"/>
      <c r="F65" s="69"/>
      <c r="G65" s="69"/>
      <c r="H65" s="69"/>
      <c r="I65" s="69"/>
      <c r="J65" s="69"/>
      <c r="K65" s="480"/>
      <c r="L65" s="481"/>
      <c r="M65" s="481"/>
      <c r="N65" s="481"/>
      <c r="O65" s="481"/>
      <c r="P65" s="482"/>
      <c r="Q65" s="480"/>
      <c r="R65" s="481"/>
      <c r="S65" s="481"/>
      <c r="T65" s="481"/>
      <c r="U65" s="481"/>
      <c r="V65" s="482"/>
      <c r="W65" s="480"/>
      <c r="X65" s="481"/>
      <c r="Y65" s="481"/>
      <c r="Z65" s="481"/>
      <c r="AA65" s="481"/>
      <c r="AB65" s="482"/>
      <c r="AC65" s="480"/>
      <c r="AD65" s="481"/>
      <c r="AE65" s="481"/>
      <c r="AF65" s="481"/>
      <c r="AG65" s="481"/>
      <c r="AH65" s="482"/>
      <c r="AI65" s="480"/>
      <c r="AJ65" s="481"/>
      <c r="AK65" s="481"/>
      <c r="AL65" s="481"/>
      <c r="AM65" s="481"/>
      <c r="AN65" s="482"/>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row>
    <row r="66" spans="2:81" x14ac:dyDescent="0.25">
      <c r="B66" s="69"/>
      <c r="C66" s="69"/>
      <c r="D66" s="69"/>
      <c r="E66" s="69"/>
      <c r="F66" s="69"/>
      <c r="G66" s="69"/>
      <c r="H66" s="69"/>
      <c r="I66" s="69"/>
      <c r="J66" s="69"/>
      <c r="K66" s="480"/>
      <c r="L66" s="481"/>
      <c r="M66" s="481"/>
      <c r="N66" s="481"/>
      <c r="O66" s="481"/>
      <c r="P66" s="482"/>
      <c r="Q66" s="480"/>
      <c r="R66" s="481"/>
      <c r="S66" s="481"/>
      <c r="T66" s="481"/>
      <c r="U66" s="481"/>
      <c r="V66" s="482"/>
      <c r="W66" s="480"/>
      <c r="X66" s="481"/>
      <c r="Y66" s="481"/>
      <c r="Z66" s="481"/>
      <c r="AA66" s="481"/>
      <c r="AB66" s="482"/>
      <c r="AC66" s="480"/>
      <c r="AD66" s="481"/>
      <c r="AE66" s="481"/>
      <c r="AF66" s="481"/>
      <c r="AG66" s="481"/>
      <c r="AH66" s="482"/>
      <c r="AI66" s="480"/>
      <c r="AJ66" s="481"/>
      <c r="AK66" s="481"/>
      <c r="AL66" s="481"/>
      <c r="AM66" s="481"/>
      <c r="AN66" s="482"/>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row>
    <row r="67" spans="2:81" ht="15.75" thickBot="1" x14ac:dyDescent="0.3">
      <c r="B67" s="69"/>
      <c r="C67" s="69"/>
      <c r="D67" s="69"/>
      <c r="E67" s="69"/>
      <c r="F67" s="69"/>
      <c r="G67" s="69"/>
      <c r="H67" s="69"/>
      <c r="I67" s="69"/>
      <c r="J67" s="69"/>
      <c r="K67" s="483"/>
      <c r="L67" s="484"/>
      <c r="M67" s="484"/>
      <c r="N67" s="484"/>
      <c r="O67" s="484"/>
      <c r="P67" s="485"/>
      <c r="Q67" s="483"/>
      <c r="R67" s="484"/>
      <c r="S67" s="484"/>
      <c r="T67" s="484"/>
      <c r="U67" s="484"/>
      <c r="V67" s="485"/>
      <c r="W67" s="483"/>
      <c r="X67" s="484"/>
      <c r="Y67" s="484"/>
      <c r="Z67" s="484"/>
      <c r="AA67" s="484"/>
      <c r="AB67" s="485"/>
      <c r="AC67" s="483"/>
      <c r="AD67" s="484"/>
      <c r="AE67" s="484"/>
      <c r="AF67" s="484"/>
      <c r="AG67" s="484"/>
      <c r="AH67" s="485"/>
      <c r="AI67" s="483"/>
      <c r="AJ67" s="484"/>
      <c r="AK67" s="484"/>
      <c r="AL67" s="484"/>
      <c r="AM67" s="484"/>
      <c r="AN67" s="485"/>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row>
    <row r="68" spans="2:81" x14ac:dyDescent="0.25">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row>
    <row r="69" spans="2:81" ht="15" customHeight="1" x14ac:dyDescent="0.25">
      <c r="B69" s="69"/>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69"/>
      <c r="AW69" s="69"/>
      <c r="AX69" s="69"/>
      <c r="AY69" s="69"/>
      <c r="AZ69" s="69"/>
      <c r="BA69" s="69"/>
      <c r="BB69" s="69"/>
      <c r="BC69" s="69"/>
      <c r="BD69" s="69"/>
      <c r="BE69" s="69"/>
      <c r="BF69" s="69"/>
      <c r="BG69" s="69"/>
      <c r="BH69" s="69"/>
      <c r="BI69" s="69"/>
    </row>
    <row r="70" spans="2:81" ht="15" customHeight="1" x14ac:dyDescent="0.25">
      <c r="B70" s="69"/>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69"/>
      <c r="AW70" s="69"/>
      <c r="AX70" s="69"/>
      <c r="AY70" s="69"/>
      <c r="AZ70" s="69"/>
      <c r="BA70" s="69"/>
      <c r="BB70" s="69"/>
      <c r="BC70" s="69"/>
      <c r="BD70" s="69"/>
      <c r="BE70" s="69"/>
      <c r="BF70" s="69"/>
      <c r="BG70" s="69"/>
      <c r="BH70" s="69"/>
      <c r="BI70" s="69"/>
    </row>
    <row r="71" spans="2:81" x14ac:dyDescent="0.25">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row>
    <row r="72" spans="2:81" x14ac:dyDescent="0.25">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row>
    <row r="73" spans="2:81" x14ac:dyDescent="0.25">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row>
    <row r="74" spans="2:81" x14ac:dyDescent="0.25">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row>
    <row r="75" spans="2:81" x14ac:dyDescent="0.25">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row>
    <row r="76" spans="2:81" x14ac:dyDescent="0.25">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row>
    <row r="77" spans="2:81" x14ac:dyDescent="0.25">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row>
    <row r="78" spans="2:81" x14ac:dyDescent="0.25">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row>
    <row r="79" spans="2:81" x14ac:dyDescent="0.25">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row>
    <row r="80" spans="2:81" x14ac:dyDescent="0.25">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row>
    <row r="81" spans="2:61" x14ac:dyDescent="0.25">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row>
    <row r="82" spans="2:61" x14ac:dyDescent="0.25">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row>
    <row r="83" spans="2:61" x14ac:dyDescent="0.25">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row>
    <row r="84" spans="2:61" x14ac:dyDescent="0.25">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row>
    <row r="85" spans="2:61" x14ac:dyDescent="0.25">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row>
    <row r="86" spans="2:61" x14ac:dyDescent="0.25">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row>
    <row r="87" spans="2:61" x14ac:dyDescent="0.25">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row>
    <row r="88" spans="2:61" x14ac:dyDescent="0.25">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row>
    <row r="89" spans="2:61" x14ac:dyDescent="0.25">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row>
    <row r="90" spans="2:61" x14ac:dyDescent="0.25">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row>
    <row r="91" spans="2:61" x14ac:dyDescent="0.25">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row>
    <row r="92" spans="2:61" x14ac:dyDescent="0.25">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row>
    <row r="93" spans="2:61" x14ac:dyDescent="0.25">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row>
    <row r="94" spans="2:61" x14ac:dyDescent="0.25">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row>
    <row r="95" spans="2:61" x14ac:dyDescent="0.25">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row>
    <row r="96" spans="2:61" x14ac:dyDescent="0.25">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row>
    <row r="97" spans="2:61" x14ac:dyDescent="0.25">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row>
    <row r="98" spans="2:61" x14ac:dyDescent="0.25">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row>
    <row r="99" spans="2:61" x14ac:dyDescent="0.25">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row>
    <row r="100" spans="2:61" x14ac:dyDescent="0.25">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row>
    <row r="101" spans="2:61" x14ac:dyDescent="0.25">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row>
    <row r="102" spans="2:61" x14ac:dyDescent="0.25">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row>
    <row r="103" spans="2:61" x14ac:dyDescent="0.25">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row>
    <row r="104" spans="2:61" x14ac:dyDescent="0.25">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row>
    <row r="105" spans="2:61" x14ac:dyDescent="0.25">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row>
    <row r="106" spans="2:61" x14ac:dyDescent="0.25">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row>
    <row r="107" spans="2:61" x14ac:dyDescent="0.25">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row>
    <row r="108" spans="2:61" x14ac:dyDescent="0.25">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row>
    <row r="109" spans="2:61" x14ac:dyDescent="0.25">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row>
    <row r="110" spans="2:61" x14ac:dyDescent="0.25">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row>
    <row r="111" spans="2:61" x14ac:dyDescent="0.25">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row>
    <row r="112" spans="2:61" x14ac:dyDescent="0.25">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row>
    <row r="113" spans="2:61" x14ac:dyDescent="0.25">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row>
    <row r="114" spans="2:61" x14ac:dyDescent="0.25">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row>
    <row r="115" spans="2:61" x14ac:dyDescent="0.25">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row>
    <row r="116" spans="2:61" x14ac:dyDescent="0.25">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row>
    <row r="117" spans="2:61" x14ac:dyDescent="0.25">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row>
    <row r="118" spans="2:61" x14ac:dyDescent="0.25">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row>
    <row r="119" spans="2:61" x14ac:dyDescent="0.25">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row>
    <row r="120" spans="2:61" x14ac:dyDescent="0.25">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row>
    <row r="121" spans="2:61" x14ac:dyDescent="0.25">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row>
    <row r="122" spans="2:61" x14ac:dyDescent="0.25">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row>
    <row r="123" spans="2:61" x14ac:dyDescent="0.25">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row>
    <row r="124" spans="2:61" x14ac:dyDescent="0.25">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row>
    <row r="125" spans="2:61" x14ac:dyDescent="0.25">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row>
    <row r="126" spans="2:61" x14ac:dyDescent="0.25">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row>
    <row r="127" spans="2:61" x14ac:dyDescent="0.25">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row>
    <row r="128" spans="2:61" x14ac:dyDescent="0.25">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row>
    <row r="129" spans="2:61" x14ac:dyDescent="0.25">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row>
    <row r="130" spans="2:61" x14ac:dyDescent="0.25">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row>
    <row r="131" spans="2:61" x14ac:dyDescent="0.25">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row>
    <row r="132" spans="2:61" x14ac:dyDescent="0.25">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row>
    <row r="133" spans="2:61" x14ac:dyDescent="0.25">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row>
    <row r="134" spans="2:61" x14ac:dyDescent="0.25">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row>
    <row r="135" spans="2:61" x14ac:dyDescent="0.25">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row>
    <row r="136" spans="2:61" x14ac:dyDescent="0.25">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row>
    <row r="137" spans="2:61" x14ac:dyDescent="0.25">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row>
    <row r="138" spans="2:61" x14ac:dyDescent="0.25">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row>
    <row r="139" spans="2:61" x14ac:dyDescent="0.25">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row>
    <row r="140" spans="2:61" x14ac:dyDescent="0.25">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row>
    <row r="141" spans="2:61" x14ac:dyDescent="0.25">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row>
    <row r="142" spans="2:61" x14ac:dyDescent="0.25">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row>
    <row r="143" spans="2:61" x14ac:dyDescent="0.25">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row>
    <row r="144" spans="2:61" x14ac:dyDescent="0.25">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c r="BI144" s="69"/>
    </row>
    <row r="145" spans="2:61" x14ac:dyDescent="0.25">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c r="BI145" s="69"/>
    </row>
    <row r="146" spans="2:61" x14ac:dyDescent="0.25">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c r="BI146" s="69"/>
    </row>
    <row r="147" spans="2:61" x14ac:dyDescent="0.25">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c r="BI147" s="69"/>
    </row>
    <row r="148" spans="2:61" x14ac:dyDescent="0.25">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c r="BI148" s="69"/>
    </row>
    <row r="149" spans="2:61" x14ac:dyDescent="0.25">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c r="BI149" s="69"/>
    </row>
    <row r="150" spans="2:61" x14ac:dyDescent="0.25">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c r="BI150" s="69"/>
    </row>
    <row r="151" spans="2:61" x14ac:dyDescent="0.25">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c r="BI151" s="69"/>
    </row>
    <row r="152" spans="2:61" x14ac:dyDescent="0.25">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c r="BI152" s="69"/>
    </row>
    <row r="153" spans="2:61" x14ac:dyDescent="0.25">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c r="BI153" s="69"/>
    </row>
    <row r="154" spans="2:61" x14ac:dyDescent="0.25">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c r="BI154" s="69"/>
    </row>
    <row r="155" spans="2:61" x14ac:dyDescent="0.25">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c r="BI155" s="69"/>
    </row>
    <row r="156" spans="2:61" x14ac:dyDescent="0.25">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row>
    <row r="157" spans="2:61" x14ac:dyDescent="0.25">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c r="BI157" s="69"/>
    </row>
    <row r="158" spans="2:61" x14ac:dyDescent="0.25">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c r="BI158" s="69"/>
    </row>
    <row r="159" spans="2:61" x14ac:dyDescent="0.25">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c r="BI159" s="69"/>
    </row>
    <row r="160" spans="2:61" x14ac:dyDescent="0.25">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c r="BI160" s="69"/>
    </row>
    <row r="161" spans="2:61" x14ac:dyDescent="0.25">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c r="BI161" s="69"/>
    </row>
    <row r="162" spans="2:61" x14ac:dyDescent="0.25">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c r="BI162" s="69"/>
    </row>
    <row r="163" spans="2:61" x14ac:dyDescent="0.25">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c r="BI163" s="69"/>
    </row>
    <row r="164" spans="2:61" x14ac:dyDescent="0.25">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c r="BI164" s="69"/>
    </row>
    <row r="165" spans="2:61" x14ac:dyDescent="0.25">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c r="BI165" s="69"/>
    </row>
    <row r="166" spans="2:61" x14ac:dyDescent="0.25">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c r="BI166" s="69"/>
    </row>
    <row r="167" spans="2:61" x14ac:dyDescent="0.25">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c r="BI167" s="69"/>
    </row>
    <row r="168" spans="2:61" x14ac:dyDescent="0.25">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c r="BI168" s="69"/>
    </row>
    <row r="169" spans="2:61" x14ac:dyDescent="0.25">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c r="BI169" s="69"/>
    </row>
    <row r="170" spans="2:61" x14ac:dyDescent="0.25">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c r="BI170" s="69"/>
    </row>
    <row r="171" spans="2:61" x14ac:dyDescent="0.25">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c r="BI171" s="69"/>
    </row>
    <row r="172" spans="2:61" x14ac:dyDescent="0.25">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c r="BI172" s="69"/>
    </row>
    <row r="173" spans="2:61" x14ac:dyDescent="0.25">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c r="BI173" s="69"/>
    </row>
    <row r="174" spans="2:61" x14ac:dyDescent="0.25">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row>
    <row r="175" spans="2:61" x14ac:dyDescent="0.25">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c r="BI175" s="69"/>
    </row>
    <row r="176" spans="2:61" x14ac:dyDescent="0.25">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c r="BI176" s="69"/>
    </row>
    <row r="177" spans="2:61" x14ac:dyDescent="0.25">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c r="BI177" s="69"/>
    </row>
    <row r="178" spans="2:61" x14ac:dyDescent="0.25">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c r="BI178" s="69"/>
    </row>
    <row r="179" spans="2:61" x14ac:dyDescent="0.25">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c r="BI179" s="69"/>
    </row>
    <row r="180" spans="2:61" x14ac:dyDescent="0.25">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c r="BI180" s="69"/>
    </row>
    <row r="181" spans="2:61" x14ac:dyDescent="0.25">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c r="BI181" s="69"/>
    </row>
    <row r="182" spans="2:61" x14ac:dyDescent="0.25">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c r="BI182" s="69"/>
    </row>
    <row r="183" spans="2:61" x14ac:dyDescent="0.25">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c r="BI183" s="69"/>
    </row>
    <row r="184" spans="2:61" x14ac:dyDescent="0.25">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c r="BI184" s="69"/>
    </row>
    <row r="185" spans="2:61" x14ac:dyDescent="0.25">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c r="BI185" s="69"/>
    </row>
    <row r="186" spans="2:61" x14ac:dyDescent="0.25">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c r="BI186" s="69"/>
    </row>
    <row r="187" spans="2:61" x14ac:dyDescent="0.25">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c r="BI187" s="69"/>
    </row>
    <row r="188" spans="2:61" x14ac:dyDescent="0.25">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c r="BI188" s="69"/>
    </row>
    <row r="189" spans="2:61" x14ac:dyDescent="0.25">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c r="BI189" s="69"/>
    </row>
    <row r="190" spans="2:61" x14ac:dyDescent="0.25">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c r="BI190" s="69"/>
    </row>
    <row r="191" spans="2:61" x14ac:dyDescent="0.25">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c r="BI191" s="69"/>
    </row>
    <row r="192" spans="2:61" x14ac:dyDescent="0.25">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c r="BI192" s="69"/>
    </row>
    <row r="193" spans="2:61" x14ac:dyDescent="0.25">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c r="BI193" s="69"/>
    </row>
    <row r="194" spans="2:61" x14ac:dyDescent="0.25">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c r="BI194" s="69"/>
    </row>
    <row r="195" spans="2:61" x14ac:dyDescent="0.25">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c r="BI195" s="69"/>
    </row>
    <row r="196" spans="2:61" x14ac:dyDescent="0.25">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c r="BI196" s="69"/>
    </row>
    <row r="197" spans="2:61" x14ac:dyDescent="0.25">
      <c r="B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c r="BI197" s="69"/>
    </row>
    <row r="198" spans="2:61" x14ac:dyDescent="0.25">
      <c r="B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c r="BI198" s="69"/>
    </row>
    <row r="199" spans="2:61" x14ac:dyDescent="0.25">
      <c r="B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c r="BI199" s="69"/>
    </row>
    <row r="200" spans="2:61" x14ac:dyDescent="0.25">
      <c r="B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c r="BI200" s="69"/>
    </row>
    <row r="201" spans="2:61" x14ac:dyDescent="0.25">
      <c r="B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c r="BI201" s="69"/>
    </row>
    <row r="202" spans="2:61" x14ac:dyDescent="0.25">
      <c r="B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c r="BI202" s="69"/>
    </row>
    <row r="203" spans="2:61" x14ac:dyDescent="0.25">
      <c r="B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c r="BI203" s="69"/>
    </row>
    <row r="204" spans="2:61" x14ac:dyDescent="0.25">
      <c r="B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c r="BI204" s="69"/>
    </row>
    <row r="205" spans="2:61" x14ac:dyDescent="0.25">
      <c r="B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c r="BI205" s="69"/>
    </row>
    <row r="206" spans="2:61" x14ac:dyDescent="0.25">
      <c r="B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c r="BI206" s="69"/>
    </row>
    <row r="207" spans="2:61" x14ac:dyDescent="0.25">
      <c r="B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c r="BI207" s="69"/>
    </row>
    <row r="208" spans="2:61" x14ac:dyDescent="0.25">
      <c r="B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c r="BI208" s="69"/>
    </row>
    <row r="209" spans="2:61" x14ac:dyDescent="0.25">
      <c r="B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c r="BI209" s="69"/>
    </row>
    <row r="210" spans="2:61" x14ac:dyDescent="0.25">
      <c r="B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c r="BI210" s="69"/>
    </row>
    <row r="211" spans="2:61" x14ac:dyDescent="0.25">
      <c r="B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c r="BI211" s="69"/>
    </row>
    <row r="212" spans="2:61" x14ac:dyDescent="0.25">
      <c r="B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c r="BI212" s="69"/>
    </row>
    <row r="213" spans="2:61" x14ac:dyDescent="0.25">
      <c r="B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c r="BI213" s="69"/>
    </row>
    <row r="214" spans="2:61" x14ac:dyDescent="0.25">
      <c r="B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c r="BI214" s="69"/>
    </row>
    <row r="215" spans="2:61" x14ac:dyDescent="0.25">
      <c r="B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c r="BI215" s="69"/>
    </row>
    <row r="216" spans="2:61" x14ac:dyDescent="0.25">
      <c r="B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c r="BI216" s="69"/>
    </row>
    <row r="217" spans="2:61" x14ac:dyDescent="0.25">
      <c r="B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c r="BI217" s="69"/>
    </row>
    <row r="218" spans="2:61" x14ac:dyDescent="0.25">
      <c r="B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c r="BI218" s="69"/>
    </row>
    <row r="219" spans="2:61" x14ac:dyDescent="0.25">
      <c r="B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c r="BI219" s="69"/>
    </row>
    <row r="220" spans="2:61" x14ac:dyDescent="0.25">
      <c r="B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c r="BI220" s="69"/>
    </row>
    <row r="221" spans="2:61" x14ac:dyDescent="0.25">
      <c r="B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c r="BI221" s="69"/>
    </row>
    <row r="222" spans="2:61" x14ac:dyDescent="0.25">
      <c r="B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c r="BI222" s="69"/>
    </row>
    <row r="223" spans="2:61" x14ac:dyDescent="0.25">
      <c r="B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c r="BI223" s="69"/>
    </row>
    <row r="224" spans="2:61" x14ac:dyDescent="0.25">
      <c r="B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c r="BI224" s="69"/>
    </row>
    <row r="225" spans="2:61" x14ac:dyDescent="0.25">
      <c r="B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c r="BI225" s="69"/>
    </row>
    <row r="226" spans="2:61" x14ac:dyDescent="0.25">
      <c r="B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c r="BI226" s="69"/>
    </row>
    <row r="227" spans="2:61" x14ac:dyDescent="0.25">
      <c r="B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c r="BE227" s="69"/>
      <c r="BF227" s="69"/>
      <c r="BG227" s="69"/>
      <c r="BH227" s="69"/>
      <c r="BI227" s="69"/>
    </row>
    <row r="228" spans="2:61" x14ac:dyDescent="0.25">
      <c r="B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c r="BI228" s="69"/>
    </row>
    <row r="229" spans="2:61" x14ac:dyDescent="0.25">
      <c r="B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c r="BI229" s="69"/>
    </row>
    <row r="230" spans="2:61" x14ac:dyDescent="0.25">
      <c r="B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c r="BI230" s="69"/>
    </row>
    <row r="231" spans="2:61" x14ac:dyDescent="0.25">
      <c r="B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c r="BI231" s="69"/>
    </row>
    <row r="232" spans="2:61" x14ac:dyDescent="0.25">
      <c r="B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c r="BI232" s="69"/>
    </row>
    <row r="233" spans="2:61" x14ac:dyDescent="0.25">
      <c r="B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c r="BE233" s="69"/>
      <c r="BF233" s="69"/>
      <c r="BG233" s="69"/>
      <c r="BH233" s="69"/>
      <c r="BI233" s="69"/>
    </row>
    <row r="234" spans="2:61" x14ac:dyDescent="0.25">
      <c r="B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c r="BI234" s="69"/>
    </row>
    <row r="235" spans="2:61" x14ac:dyDescent="0.25">
      <c r="B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c r="BE235" s="69"/>
      <c r="BF235" s="69"/>
      <c r="BG235" s="69"/>
      <c r="BH235" s="69"/>
      <c r="BI235" s="69"/>
    </row>
    <row r="236" spans="2:61" x14ac:dyDescent="0.25">
      <c r="B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c r="BI236" s="69"/>
    </row>
    <row r="237" spans="2:61" x14ac:dyDescent="0.25">
      <c r="B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c r="BI237" s="69"/>
    </row>
    <row r="238" spans="2:61" x14ac:dyDescent="0.25">
      <c r="B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c r="BI238" s="69"/>
    </row>
    <row r="239" spans="2:61" x14ac:dyDescent="0.25">
      <c r="B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c r="BI239" s="69"/>
    </row>
    <row r="240" spans="2:61" x14ac:dyDescent="0.25">
      <c r="B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c r="BI240" s="69"/>
    </row>
    <row r="241" spans="2:61" x14ac:dyDescent="0.25">
      <c r="B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c r="BI241" s="69"/>
    </row>
    <row r="242" spans="2:61" x14ac:dyDescent="0.25">
      <c r="B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c r="BI242" s="69"/>
    </row>
    <row r="243" spans="2:61" x14ac:dyDescent="0.25">
      <c r="B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c r="BI243" s="69"/>
    </row>
    <row r="244" spans="2:61" x14ac:dyDescent="0.25">
      <c r="B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c r="BI244" s="69"/>
    </row>
    <row r="245" spans="2:61" x14ac:dyDescent="0.25">
      <c r="B245" s="69"/>
      <c r="K245" s="69"/>
      <c r="L245" s="69"/>
      <c r="M245" s="69"/>
      <c r="N245" s="69"/>
      <c r="O245" s="69"/>
      <c r="P245" s="69"/>
      <c r="Q245" s="69"/>
      <c r="R245" s="69"/>
      <c r="S245" s="69"/>
      <c r="T245" s="69"/>
      <c r="U245" s="69"/>
      <c r="V245" s="69"/>
      <c r="W245" s="69"/>
      <c r="X245" s="69"/>
      <c r="Y245" s="69"/>
      <c r="Z245" s="69"/>
      <c r="AA245" s="69"/>
      <c r="AB245" s="69"/>
      <c r="AC245" s="69"/>
      <c r="AD245" s="69"/>
      <c r="AE245" s="69"/>
      <c r="AF245" s="69"/>
      <c r="AG245" s="69"/>
      <c r="AH245" s="69"/>
      <c r="AI245" s="69"/>
      <c r="AJ245" s="69"/>
      <c r="AK245" s="69"/>
      <c r="AL245" s="69"/>
      <c r="AM245" s="69"/>
      <c r="AN245" s="69"/>
      <c r="AO245" s="69"/>
      <c r="AP245" s="69"/>
      <c r="AQ245" s="69"/>
      <c r="AR245" s="69"/>
      <c r="AS245" s="69"/>
      <c r="AT245" s="69"/>
      <c r="AU245" s="69"/>
      <c r="AV245" s="69"/>
      <c r="AW245" s="69"/>
      <c r="AX245" s="69"/>
      <c r="AY245" s="69"/>
      <c r="AZ245" s="69"/>
      <c r="BA245" s="69"/>
      <c r="BB245" s="69"/>
      <c r="BC245" s="69"/>
      <c r="BD245" s="69"/>
      <c r="BE245" s="69"/>
      <c r="BF245" s="69"/>
      <c r="BG245" s="69"/>
      <c r="BH245" s="69"/>
      <c r="BI245" s="69"/>
    </row>
    <row r="246" spans="2:61" x14ac:dyDescent="0.25">
      <c r="B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c r="AR246" s="69"/>
      <c r="AS246" s="69"/>
      <c r="AT246" s="69"/>
      <c r="AU246" s="69"/>
      <c r="AV246" s="69"/>
      <c r="AW246" s="69"/>
      <c r="AX246" s="69"/>
      <c r="AY246" s="69"/>
      <c r="AZ246" s="69"/>
      <c r="BA246" s="69"/>
      <c r="BB246" s="69"/>
      <c r="BC246" s="69"/>
      <c r="BD246" s="69"/>
      <c r="BE246" s="69"/>
      <c r="BF246" s="69"/>
      <c r="BG246" s="69"/>
      <c r="BH246" s="69"/>
      <c r="BI246" s="69"/>
    </row>
    <row r="247" spans="2:61" x14ac:dyDescent="0.25">
      <c r="B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c r="AH247" s="69"/>
      <c r="AI247" s="69"/>
      <c r="AJ247" s="69"/>
      <c r="AK247" s="69"/>
      <c r="AL247" s="69"/>
      <c r="AM247" s="69"/>
      <c r="AN247" s="69"/>
      <c r="AO247" s="69"/>
      <c r="AP247" s="69"/>
      <c r="AQ247" s="69"/>
      <c r="AR247" s="69"/>
      <c r="AS247" s="69"/>
      <c r="AT247" s="69"/>
      <c r="AU247" s="69"/>
      <c r="AV247" s="69"/>
      <c r="AW247" s="69"/>
      <c r="AX247" s="69"/>
      <c r="AY247" s="69"/>
      <c r="AZ247" s="69"/>
      <c r="BA247" s="69"/>
      <c r="BB247" s="69"/>
      <c r="BC247" s="69"/>
      <c r="BD247" s="69"/>
      <c r="BE247" s="69"/>
      <c r="BF247" s="69"/>
      <c r="BG247" s="69"/>
      <c r="BH247" s="69"/>
      <c r="BI247" s="69"/>
    </row>
    <row r="248" spans="2:61" x14ac:dyDescent="0.25">
      <c r="B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69"/>
      <c r="AH248" s="69"/>
      <c r="AI248" s="69"/>
      <c r="AJ248" s="69"/>
      <c r="AK248" s="69"/>
      <c r="AL248" s="69"/>
      <c r="AM248" s="69"/>
      <c r="AN248" s="69"/>
      <c r="AO248" s="69"/>
      <c r="AP248" s="69"/>
      <c r="AQ248" s="69"/>
      <c r="AR248" s="69"/>
      <c r="AS248" s="69"/>
      <c r="AT248" s="69"/>
      <c r="AU248" s="69"/>
      <c r="AV248" s="69"/>
      <c r="AW248" s="69"/>
      <c r="AX248" s="69"/>
      <c r="AY248" s="69"/>
      <c r="AZ248" s="69"/>
      <c r="BA248" s="69"/>
      <c r="BB248" s="69"/>
      <c r="BC248" s="69"/>
      <c r="BD248" s="69"/>
      <c r="BE248" s="69"/>
      <c r="BF248" s="69"/>
      <c r="BG248" s="69"/>
      <c r="BH248" s="69"/>
      <c r="BI248" s="69"/>
    </row>
    <row r="249" spans="2:61" x14ac:dyDescent="0.25">
      <c r="B249" s="69"/>
      <c r="K249" s="69"/>
      <c r="L249" s="69"/>
      <c r="M249" s="69"/>
      <c r="N249" s="69"/>
      <c r="O249" s="69"/>
      <c r="P249" s="69"/>
      <c r="Q249" s="69"/>
      <c r="R249" s="69"/>
      <c r="S249" s="69"/>
      <c r="T249" s="69"/>
      <c r="U249" s="69"/>
      <c r="V249" s="69"/>
      <c r="W249" s="69"/>
      <c r="X249" s="69"/>
      <c r="Y249" s="69"/>
      <c r="Z249" s="69"/>
      <c r="AA249" s="69"/>
      <c r="AB249" s="69"/>
      <c r="AC249" s="69"/>
      <c r="AD249" s="69"/>
      <c r="AE249" s="69"/>
      <c r="AF249" s="69"/>
      <c r="AG249" s="69"/>
      <c r="AH249" s="69"/>
      <c r="AI249" s="69"/>
      <c r="AJ249" s="69"/>
      <c r="AK249" s="69"/>
      <c r="AL249" s="69"/>
      <c r="AM249" s="69"/>
      <c r="AN249" s="69"/>
      <c r="AO249" s="69"/>
      <c r="AP249" s="69"/>
      <c r="AQ249" s="69"/>
      <c r="AR249" s="69"/>
      <c r="AS249" s="69"/>
      <c r="AT249" s="69"/>
      <c r="AU249" s="69"/>
      <c r="AV249" s="69"/>
      <c r="AW249" s="69"/>
      <c r="AX249" s="69"/>
      <c r="AY249" s="69"/>
      <c r="AZ249" s="69"/>
      <c r="BA249" s="69"/>
      <c r="BB249" s="69"/>
      <c r="BC249" s="69"/>
      <c r="BD249" s="69"/>
      <c r="BE249" s="69"/>
      <c r="BF249" s="69"/>
      <c r="BG249" s="69"/>
      <c r="BH249" s="69"/>
      <c r="BI249" s="69"/>
    </row>
    <row r="250" spans="2:61" x14ac:dyDescent="0.25">
      <c r="B250" s="69"/>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c r="AH250" s="69"/>
      <c r="AI250" s="69"/>
      <c r="AJ250" s="69"/>
      <c r="AK250" s="69"/>
      <c r="AL250" s="69"/>
      <c r="AM250" s="69"/>
      <c r="AN250" s="69"/>
      <c r="AO250" s="69"/>
      <c r="AP250" s="69"/>
      <c r="AQ250" s="69"/>
      <c r="AR250" s="69"/>
      <c r="AS250" s="69"/>
      <c r="AT250" s="69"/>
      <c r="AU250" s="69"/>
      <c r="AV250" s="69"/>
      <c r="AW250" s="69"/>
      <c r="AX250" s="69"/>
      <c r="AY250" s="69"/>
      <c r="AZ250" s="69"/>
      <c r="BA250" s="69"/>
      <c r="BB250" s="69"/>
      <c r="BC250" s="69"/>
      <c r="BD250" s="69"/>
      <c r="BE250" s="69"/>
      <c r="BF250" s="69"/>
      <c r="BG250" s="69"/>
      <c r="BH250" s="69"/>
      <c r="BI250" s="69"/>
    </row>
    <row r="251" spans="2:61" x14ac:dyDescent="0.25">
      <c r="B251" s="69"/>
    </row>
    <row r="252" spans="2:61" x14ac:dyDescent="0.25">
      <c r="B252" s="69"/>
    </row>
    <row r="253" spans="2:61" x14ac:dyDescent="0.25">
      <c r="B253" s="69"/>
    </row>
    <row r="254" spans="2:61" x14ac:dyDescent="0.25">
      <c r="B254" s="69"/>
    </row>
  </sheetData>
  <mergeCells count="24">
    <mergeCell ref="A8:B8"/>
    <mergeCell ref="K62:P67"/>
    <mergeCell ref="Q62:V67"/>
    <mergeCell ref="W62:AB67"/>
    <mergeCell ref="AC62:AH67"/>
    <mergeCell ref="AI62:AN67"/>
    <mergeCell ref="AP22:AU31"/>
    <mergeCell ref="F22:J31"/>
    <mergeCell ref="AP12:AU21"/>
    <mergeCell ref="C8:J10"/>
    <mergeCell ref="K8:AN10"/>
    <mergeCell ref="C12:E61"/>
    <mergeCell ref="F12:J21"/>
    <mergeCell ref="F52:J61"/>
    <mergeCell ref="AP42:AU51"/>
    <mergeCell ref="F42:J51"/>
    <mergeCell ref="AP32:AU41"/>
    <mergeCell ref="F32:J41"/>
    <mergeCell ref="C2:J5"/>
    <mergeCell ref="K2:AN5"/>
    <mergeCell ref="AO2:AU2"/>
    <mergeCell ref="AO3:AU3"/>
    <mergeCell ref="AO4:AU4"/>
    <mergeCell ref="AO5:AU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516A3-BFC2-416A-8CEF-76212CC8DDB3}">
  <sheetPr>
    <tabColor rgb="FF26783C"/>
    <pageSetUpPr fitToPage="1"/>
  </sheetPr>
  <dimension ref="A1:F25"/>
  <sheetViews>
    <sheetView workbookViewId="0">
      <selection activeCell="E8" sqref="E8"/>
    </sheetView>
  </sheetViews>
  <sheetFormatPr baseColWidth="10" defaultColWidth="11.42578125" defaultRowHeight="15" x14ac:dyDescent="0.25"/>
  <cols>
    <col min="1" max="1" width="10.28515625" style="123" customWidth="1"/>
    <col min="2" max="2" width="32.42578125" style="123" customWidth="1"/>
    <col min="3" max="3" width="77" style="123" customWidth="1"/>
    <col min="4" max="4" width="21" style="123" customWidth="1"/>
    <col min="5" max="5" width="23.85546875" style="123" customWidth="1"/>
    <col min="6" max="16384" width="11.42578125" style="123"/>
  </cols>
  <sheetData>
    <row r="1" spans="1:6" ht="7.9" customHeight="1" thickBot="1" x14ac:dyDescent="0.3"/>
    <row r="2" spans="1:6" ht="15.75" customHeight="1" x14ac:dyDescent="0.25">
      <c r="B2" s="529" t="s">
        <v>244</v>
      </c>
      <c r="C2" s="532" t="s">
        <v>205</v>
      </c>
      <c r="D2" s="533"/>
      <c r="E2" s="124" t="s">
        <v>390</v>
      </c>
      <c r="F2" s="125"/>
    </row>
    <row r="3" spans="1:6" ht="15.75" customHeight="1" x14ac:dyDescent="0.25">
      <c r="B3" s="530"/>
      <c r="C3" s="229"/>
      <c r="D3" s="231"/>
      <c r="E3" s="124" t="s">
        <v>264</v>
      </c>
      <c r="F3" s="125"/>
    </row>
    <row r="4" spans="1:6" ht="16.5" customHeight="1" x14ac:dyDescent="0.25">
      <c r="B4" s="530"/>
      <c r="C4" s="229"/>
      <c r="D4" s="231"/>
      <c r="E4" s="124" t="s">
        <v>389</v>
      </c>
      <c r="F4" s="125"/>
    </row>
    <row r="5" spans="1:6" ht="15" customHeight="1" thickBot="1" x14ac:dyDescent="0.3">
      <c r="B5" s="531"/>
      <c r="C5" s="534"/>
      <c r="D5" s="535"/>
      <c r="E5" s="124" t="s">
        <v>245</v>
      </c>
      <c r="F5" s="125"/>
    </row>
    <row r="7" spans="1:6" x14ac:dyDescent="0.25">
      <c r="A7" s="536" t="s">
        <v>266</v>
      </c>
      <c r="B7" s="142" t="s">
        <v>246</v>
      </c>
      <c r="C7" s="143" t="s">
        <v>247</v>
      </c>
      <c r="D7" s="143" t="s">
        <v>248</v>
      </c>
      <c r="E7" s="143" t="s">
        <v>249</v>
      </c>
    </row>
    <row r="8" spans="1:6" x14ac:dyDescent="0.25">
      <c r="A8" s="536"/>
      <c r="B8" s="126">
        <v>45687</v>
      </c>
      <c r="C8" s="127" t="s">
        <v>422</v>
      </c>
      <c r="D8" s="128" t="s">
        <v>421</v>
      </c>
      <c r="E8" s="128" t="s">
        <v>423</v>
      </c>
    </row>
    <row r="9" spans="1:6" x14ac:dyDescent="0.25">
      <c r="A9" s="536"/>
      <c r="B9" s="126"/>
      <c r="C9" s="127"/>
      <c r="D9" s="128"/>
      <c r="E9" s="128"/>
    </row>
    <row r="10" spans="1:6" x14ac:dyDescent="0.25">
      <c r="A10" s="536"/>
      <c r="B10" s="126"/>
      <c r="C10" s="127"/>
      <c r="D10" s="128"/>
      <c r="E10" s="128"/>
    </row>
    <row r="11" spans="1:6" x14ac:dyDescent="0.25">
      <c r="A11" s="536"/>
      <c r="B11" s="126"/>
      <c r="C11" s="127"/>
      <c r="D11" s="128"/>
      <c r="E11" s="128"/>
    </row>
    <row r="12" spans="1:6" x14ac:dyDescent="0.25">
      <c r="A12" s="536"/>
      <c r="B12" s="126"/>
      <c r="C12" s="127"/>
      <c r="D12" s="128"/>
      <c r="E12" s="128"/>
    </row>
    <row r="13" spans="1:6" x14ac:dyDescent="0.25">
      <c r="A13" s="144"/>
      <c r="B13" s="126"/>
      <c r="C13" s="127"/>
      <c r="D13" s="128"/>
      <c r="E13" s="128"/>
    </row>
    <row r="14" spans="1:6" x14ac:dyDescent="0.25">
      <c r="A14" s="144"/>
      <c r="B14" s="126"/>
      <c r="C14" s="127"/>
      <c r="D14" s="128"/>
      <c r="E14" s="128"/>
    </row>
    <row r="15" spans="1:6" x14ac:dyDescent="0.25">
      <c r="A15" s="144"/>
      <c r="B15" s="126"/>
      <c r="C15" s="127"/>
      <c r="D15" s="128"/>
      <c r="E15" s="128"/>
    </row>
    <row r="16" spans="1:6" x14ac:dyDescent="0.25">
      <c r="A16" s="144"/>
      <c r="B16" s="126"/>
      <c r="C16" s="127"/>
      <c r="D16" s="128"/>
      <c r="E16" s="128"/>
    </row>
    <row r="17" spans="1:5" x14ac:dyDescent="0.25">
      <c r="A17" s="144"/>
      <c r="B17" s="126"/>
      <c r="C17" s="127"/>
      <c r="D17" s="128"/>
      <c r="E17" s="128"/>
    </row>
    <row r="18" spans="1:5" x14ac:dyDescent="0.25">
      <c r="A18" s="144"/>
      <c r="B18" s="126"/>
      <c r="C18" s="127"/>
      <c r="D18" s="128"/>
      <c r="E18" s="128"/>
    </row>
    <row r="19" spans="1:5" x14ac:dyDescent="0.25">
      <c r="B19" s="126"/>
      <c r="C19" s="129"/>
      <c r="D19" s="128"/>
      <c r="E19" s="128"/>
    </row>
    <row r="20" spans="1:5" x14ac:dyDescent="0.25">
      <c r="B20" s="126"/>
      <c r="C20" s="127"/>
      <c r="D20" s="128"/>
      <c r="E20" s="128"/>
    </row>
    <row r="25" spans="1:5" x14ac:dyDescent="0.25">
      <c r="C25" s="130"/>
    </row>
  </sheetData>
  <mergeCells count="3">
    <mergeCell ref="B2:B5"/>
    <mergeCell ref="C2:D5"/>
    <mergeCell ref="A7:A12"/>
  </mergeCells>
  <pageMargins left="0.7" right="0.7" top="0.75" bottom="0.75" header="0.3" footer="0.3"/>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vt:i4>
      </vt:variant>
    </vt:vector>
  </HeadingPairs>
  <TitlesOfParts>
    <vt:vector size="23" baseType="lpstr">
      <vt:lpstr>PORTADA </vt:lpstr>
      <vt:lpstr>CRITERIOS R CORRUPCION</vt:lpstr>
      <vt:lpstr>Mapa final</vt:lpstr>
      <vt:lpstr>Hoja2</vt:lpstr>
      <vt:lpstr>Apayo Visual </vt:lpstr>
      <vt:lpstr>eliminar</vt:lpstr>
      <vt:lpstr>Matriz Calor Inherente</vt:lpstr>
      <vt:lpstr>Matriz Calor Residual</vt:lpstr>
      <vt:lpstr>CAMBIOS REGISTRO</vt:lpstr>
      <vt:lpstr>SGI</vt:lpstr>
      <vt:lpstr>Intructivo</vt:lpstr>
      <vt:lpstr>CONTROL DE CAMBIOS REGISTRO </vt:lpstr>
      <vt:lpstr>Listas</vt:lpstr>
      <vt:lpstr>Hoja3</vt:lpstr>
      <vt:lpstr>Control de Cambios FORMATO </vt:lpstr>
      <vt:lpstr>Tabla probabilidad</vt:lpstr>
      <vt:lpstr>Tabla Impacto</vt:lpstr>
      <vt:lpstr>Tabla Valoración controles</vt:lpstr>
      <vt:lpstr>Opciones Tratamiento</vt:lpstr>
      <vt:lpstr>Hoja1</vt:lpstr>
      <vt:lpstr>'CAMBIOS REGISTRO'!Área_de_impresión</vt:lpstr>
      <vt:lpstr>'Control de Cambios FORMATO '!Área_de_impresión</vt:lpstr>
      <vt:lpstr>'CAMBIOS REGISTRO'!OLE_LINK2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 PINTO VALENCIA-Analista de procesos</dc:creator>
  <cp:lastModifiedBy>anay</cp:lastModifiedBy>
  <cp:lastPrinted>2020-05-13T01:12:22Z</cp:lastPrinted>
  <dcterms:created xsi:type="dcterms:W3CDTF">2020-03-24T23:12:47Z</dcterms:created>
  <dcterms:modified xsi:type="dcterms:W3CDTF">2025-01-31T17:50:41Z</dcterms:modified>
</cp:coreProperties>
</file>