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defaultThemeVersion="124226"/>
  <mc:AlternateContent xmlns:mc="http://schemas.openxmlformats.org/markup-compatibility/2006">
    <mc:Choice Requires="x15">
      <x15ac:absPath xmlns:x15ac="http://schemas.microsoft.com/office/spreadsheetml/2010/11/ac" url="C:\Users\calidad\Downloads\"/>
    </mc:Choice>
  </mc:AlternateContent>
  <xr:revisionPtr revIDLastSave="0" documentId="13_ncr:1_{BCD11E0C-70FC-4C2A-A724-4AA3F8319322}" xr6:coauthVersionLast="47" xr6:coauthVersionMax="47" xr10:uidLastSave="{00000000-0000-0000-0000-000000000000}"/>
  <bookViews>
    <workbookView showSheetTabs="0" xWindow="-120" yWindow="-120" windowWidth="29040" windowHeight="15840" tabRatio="882" xr2:uid="{00000000-000D-0000-FFFF-FFFF00000000}"/>
  </bookViews>
  <sheets>
    <sheet name="PORTADA " sheetId="22" r:id="rId1"/>
    <sheet name="CRITERIOS R CORRUPCION" sheetId="27" r:id="rId2"/>
    <sheet name="Mapa final" sheetId="1" r:id="rId3"/>
    <sheet name="Hoja2" sheetId="28" r:id="rId4"/>
    <sheet name="Apayo Visual " sheetId="31" r:id="rId5"/>
    <sheet name="eliminar" sheetId="30" r:id="rId6"/>
    <sheet name="Matriz Calor Inherente" sheetId="18" r:id="rId7"/>
    <sheet name="Matriz Calor Residual" sheetId="19" r:id="rId8"/>
    <sheet name="CAMBIOS REGISTRO" sheetId="25" r:id="rId9"/>
    <sheet name="SGI" sheetId="24" r:id="rId10"/>
    <sheet name="Intructivo" sheetId="20" r:id="rId11"/>
    <sheet name="CONTROL DE CAMBIOS REGISTRO " sheetId="23" r:id="rId12"/>
    <sheet name="Listas" sheetId="21" r:id="rId13"/>
    <sheet name="Hoja3" sheetId="29" r:id="rId14"/>
    <sheet name="Control de Cambios FORMATO " sheetId="26" r:id="rId15"/>
    <sheet name="Tabla probabilidad" sheetId="12" r:id="rId16"/>
    <sheet name="Tabla Impacto" sheetId="13" r:id="rId17"/>
    <sheet name="Tabla Valoración controles" sheetId="15" r:id="rId18"/>
    <sheet name="Opciones Tratamiento" sheetId="16" r:id="rId19"/>
    <sheet name="Hoja1" sheetId="11" r:id="rId20"/>
  </sheets>
  <externalReferences>
    <externalReference r:id="rId21"/>
    <externalReference r:id="rId22"/>
    <externalReference r:id="rId23"/>
  </externalReferences>
  <definedNames>
    <definedName name="A_Obj1" localSheetId="8">OFFSET(#REF!,0,0,COUNTA(#REF!)-1,1)</definedName>
    <definedName name="A_Obj1" localSheetId="14">OFFSET(#REF!,0,0,COUNTA(#REF!)-1,1)</definedName>
    <definedName name="A_Obj1">OFFSET(#REF!,0,0,COUNTA(#REF!)-1,1)</definedName>
    <definedName name="A_Obj2" localSheetId="8">OFFSET(#REF!,0,0,COUNTA(#REF!)-1,1)</definedName>
    <definedName name="A_Obj2" localSheetId="14">OFFSET(#REF!,0,0,COUNTA(#REF!)-1,1)</definedName>
    <definedName name="A_Obj2">OFFSET(#REF!,0,0,COUNTA(#REF!)-1,1)</definedName>
    <definedName name="A_Obj3" localSheetId="8">OFFSET(#REF!,0,0,COUNTA(#REF!)-1,1)</definedName>
    <definedName name="A_Obj3" localSheetId="14">OFFSET(#REF!,0,0,COUNTA(#REF!)-1,1)</definedName>
    <definedName name="A_Obj3">OFFSET(#REF!,0,0,COUNTA(#REF!)-1,1)</definedName>
    <definedName name="A_Obj4" localSheetId="8">OFFSET(#REF!,0,0,COUNTA(#REF!)-1,1)</definedName>
    <definedName name="A_Obj4" localSheetId="14">OFFSET(#REF!,0,0,COUNTA(#REF!)-1,1)</definedName>
    <definedName name="A_Obj4">OFFSET(#REF!,0,0,COUNTA(#REF!)-1,1)</definedName>
    <definedName name="Acc_1" localSheetId="8">#REF!</definedName>
    <definedName name="Acc_1" localSheetId="14">#REF!</definedName>
    <definedName name="Acc_1">#REF!</definedName>
    <definedName name="Acc_2" localSheetId="8">#REF!</definedName>
    <definedName name="Acc_2" localSheetId="14">#REF!</definedName>
    <definedName name="Acc_2">#REF!</definedName>
    <definedName name="Acc_3" localSheetId="8">#REF!</definedName>
    <definedName name="Acc_3" localSheetId="14">#REF!</definedName>
    <definedName name="Acc_3">#REF!</definedName>
    <definedName name="Acc_4" localSheetId="8">#REF!</definedName>
    <definedName name="Acc_4" localSheetId="14">#REF!</definedName>
    <definedName name="Acc_4">#REF!</definedName>
    <definedName name="Acc_5" localSheetId="8">#REF!</definedName>
    <definedName name="Acc_5" localSheetId="14">#REF!</definedName>
    <definedName name="Acc_5">#REF!</definedName>
    <definedName name="Acc_6" localSheetId="8">#REF!</definedName>
    <definedName name="Acc_6" localSheetId="14">#REF!</definedName>
    <definedName name="Acc_6">#REF!</definedName>
    <definedName name="Acc_7" localSheetId="8">#REF!</definedName>
    <definedName name="Acc_7" localSheetId="14">#REF!</definedName>
    <definedName name="Acc_7">#REF!</definedName>
    <definedName name="Acc_8" localSheetId="8">#REF!</definedName>
    <definedName name="Acc_8" localSheetId="14">#REF!</definedName>
    <definedName name="Acc_8">#REF!</definedName>
    <definedName name="Acc_9" localSheetId="8">#REF!</definedName>
    <definedName name="Acc_9" localSheetId="14">#REF!</definedName>
    <definedName name="Acc_9">#REF!</definedName>
    <definedName name="_xlnm.Print_Area" localSheetId="8">'CAMBIOS REGISTRO'!$A$1:$E$23</definedName>
    <definedName name="_xlnm.Print_Area" localSheetId="14">'Control de Cambios FORMATO '!$A$1:$L$26</definedName>
    <definedName name="Causafactor3">'[1]Explicación de los campos'!$B$2:$B$9</definedName>
    <definedName name="ControlTipo">[1]Hoja2!$AI$3:$AI$6</definedName>
    <definedName name="Departamentos" localSheetId="8">#REF!</definedName>
    <definedName name="Departamentos" localSheetId="14">#REF!</definedName>
    <definedName name="Departamentos">#REF!</definedName>
    <definedName name="Fuentes" localSheetId="8">#REF!</definedName>
    <definedName name="Fuentes" localSheetId="14">#REF!</definedName>
    <definedName name="Fuentes">#REF!</definedName>
    <definedName name="Indicadores" localSheetId="8">#REF!</definedName>
    <definedName name="Indicadores" localSheetId="14">#REF!</definedName>
    <definedName name="Indicadores">#REF!</definedName>
    <definedName name="No_aplica" localSheetId="14">#REF!</definedName>
    <definedName name="No_aplica">#REF!</definedName>
    <definedName name="Objetivos" localSheetId="8">OFFSET(#REF!,0,0,COUNTA(#REF!)-1,1)</definedName>
    <definedName name="Objetivos" localSheetId="14">OFFSET(#REF!,0,0,COUNTA(#REF!)-1,1)</definedName>
    <definedName name="Objetivos">OFFSET(#REF!,0,0,COUNTA(#REF!)-1,1)</definedName>
    <definedName name="OLE_LINK2" localSheetId="8">'CAMBIOS REGISTRO'!$A$1</definedName>
    <definedName name="Posibilidad">[1]Hoja2!$H$3:$H$7</definedName>
    <definedName name="RiesgoClase3">'[1]Explicación de los campos'!$G$2:$G$8</definedName>
    <definedName name="SiNo">[1]Hoja2!$AK$3:$AK$4</definedName>
  </definedNames>
  <calcPr calcId="191029"/>
  <pivotCaches>
    <pivotCache cacheId="7" r:id="rId2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2" i="19" l="1"/>
  <c r="Z32" i="19"/>
  <c r="Q32" i="19"/>
  <c r="R27" i="18"/>
  <c r="Z21" i="18"/>
  <c r="X21" i="18"/>
  <c r="AO19" i="1"/>
  <c r="AN19" i="1" s="1"/>
  <c r="AK20" i="1"/>
  <c r="AK18" i="1"/>
  <c r="AF19" i="1"/>
  <c r="AC19" i="1"/>
  <c r="S18" i="1"/>
  <c r="T18" i="1" s="1"/>
  <c r="S20" i="1"/>
  <c r="T20" i="1" s="1"/>
  <c r="S22" i="1"/>
  <c r="T22" i="1" s="1"/>
  <c r="AC22" i="1"/>
  <c r="AO22" i="1" s="1"/>
  <c r="AN22" i="1" s="1"/>
  <c r="AF22" i="1"/>
  <c r="AK22" i="1"/>
  <c r="AL22" i="1" s="1"/>
  <c r="S23" i="1"/>
  <c r="T23" i="1" s="1"/>
  <c r="AC23" i="1"/>
  <c r="AO23" i="1" s="1"/>
  <c r="AN23" i="1" s="1"/>
  <c r="AF23" i="1"/>
  <c r="AK23" i="1"/>
  <c r="AL23" i="1" s="1"/>
  <c r="AP22" i="1" l="1"/>
  <c r="AP23" i="1"/>
  <c r="AM23" i="1"/>
  <c r="AM22" i="1"/>
  <c r="L41" i="19" l="1"/>
  <c r="AK25" i="1" l="1"/>
  <c r="AK24" i="1"/>
  <c r="AK21" i="1"/>
  <c r="AC16" i="1" l="1"/>
  <c r="AF16" i="1"/>
  <c r="AC17" i="1"/>
  <c r="AF17" i="1"/>
  <c r="AC18" i="1"/>
  <c r="AF18" i="1"/>
  <c r="AC20" i="1"/>
  <c r="AL20" i="1" s="1"/>
  <c r="AF20" i="1"/>
  <c r="S21" i="1"/>
  <c r="T21" i="1" s="1"/>
  <c r="AC21" i="1"/>
  <c r="AF21" i="1"/>
  <c r="S24" i="1"/>
  <c r="T24" i="1" s="1"/>
  <c r="AC24" i="1"/>
  <c r="AF24" i="1"/>
  <c r="S25" i="1"/>
  <c r="AC25" i="1"/>
  <c r="AO25" i="1" s="1"/>
  <c r="AN25" i="1" s="1"/>
  <c r="AF25" i="1"/>
  <c r="AF15" i="1"/>
  <c r="AC15" i="1"/>
  <c r="S15" i="1"/>
  <c r="AL24" i="1" l="1"/>
  <c r="AM24" i="1"/>
  <c r="AO24" i="1"/>
  <c r="AN24" i="1" s="1"/>
  <c r="AL21" i="1"/>
  <c r="AM21" i="1"/>
  <c r="AO21" i="1"/>
  <c r="AN21" i="1" s="1"/>
  <c r="AM20" i="1"/>
  <c r="AO16" i="1"/>
  <c r="AN16" i="1" s="1"/>
  <c r="T25" i="1"/>
  <c r="T15" i="1"/>
  <c r="AK15" i="1" s="1"/>
  <c r="AN61" i="19"/>
  <c r="AM61" i="19"/>
  <c r="AL61" i="19"/>
  <c r="AK61" i="19"/>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AN60" i="19"/>
  <c r="AM60" i="19"/>
  <c r="AL60" i="19"/>
  <c r="AK60" i="19"/>
  <c r="AJ60" i="19"/>
  <c r="AI60" i="19"/>
  <c r="AH60" i="19"/>
  <c r="AG60" i="19"/>
  <c r="AF60" i="19"/>
  <c r="AE60" i="19"/>
  <c r="AD60" i="19"/>
  <c r="AC60" i="19"/>
  <c r="AB60" i="19"/>
  <c r="AA60" i="19"/>
  <c r="Z60" i="19"/>
  <c r="Y60" i="19"/>
  <c r="X60" i="19"/>
  <c r="W60" i="19"/>
  <c r="V60" i="19"/>
  <c r="U60" i="19"/>
  <c r="T60" i="19"/>
  <c r="S60" i="19"/>
  <c r="R60" i="19"/>
  <c r="Q60" i="19"/>
  <c r="P60" i="19"/>
  <c r="O60" i="19"/>
  <c r="N60" i="19"/>
  <c r="M60" i="19"/>
  <c r="L60" i="19"/>
  <c r="K60" i="19"/>
  <c r="AN59" i="19"/>
  <c r="AM59" i="19"/>
  <c r="AL59" i="19"/>
  <c r="AK59" i="19"/>
  <c r="AJ59" i="19"/>
  <c r="AI59" i="19"/>
  <c r="AH59" i="19"/>
  <c r="AG59" i="19"/>
  <c r="AF59" i="19"/>
  <c r="AE59" i="19"/>
  <c r="AD59" i="19"/>
  <c r="AC59" i="19"/>
  <c r="AB59" i="19"/>
  <c r="AA59" i="19"/>
  <c r="Z59" i="19"/>
  <c r="Y59" i="19"/>
  <c r="X59" i="19"/>
  <c r="W59" i="19"/>
  <c r="V59" i="19"/>
  <c r="U59" i="19"/>
  <c r="T59" i="19"/>
  <c r="S59" i="19"/>
  <c r="R59" i="19"/>
  <c r="Q59" i="19"/>
  <c r="P59" i="19"/>
  <c r="O59" i="19"/>
  <c r="N59" i="19"/>
  <c r="M59" i="19"/>
  <c r="L59" i="19"/>
  <c r="K59"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M58" i="19"/>
  <c r="L58" i="19"/>
  <c r="K58"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M57" i="19"/>
  <c r="L57" i="19"/>
  <c r="K57" i="19"/>
  <c r="AN56" i="19"/>
  <c r="AM56" i="19"/>
  <c r="AL56" i="19"/>
  <c r="AK56" i="19"/>
  <c r="AJ56" i="19"/>
  <c r="AI56" i="19"/>
  <c r="AH56" i="19"/>
  <c r="AG56" i="19"/>
  <c r="AF56" i="19"/>
  <c r="AE56" i="19"/>
  <c r="AD56" i="19"/>
  <c r="AC56" i="19"/>
  <c r="AB56" i="19"/>
  <c r="AA56" i="19"/>
  <c r="Z56" i="19"/>
  <c r="Y56" i="19"/>
  <c r="X56" i="19"/>
  <c r="W56" i="19"/>
  <c r="V56" i="19"/>
  <c r="U56" i="19"/>
  <c r="T56" i="19"/>
  <c r="S56" i="19"/>
  <c r="R56" i="19"/>
  <c r="Q56" i="19"/>
  <c r="P56" i="19"/>
  <c r="O56" i="19"/>
  <c r="N56" i="19"/>
  <c r="M56" i="19"/>
  <c r="L56" i="19"/>
  <c r="K56" i="19"/>
  <c r="AN55" i="19"/>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AN53" i="19"/>
  <c r="AM53" i="19"/>
  <c r="AL53" i="19"/>
  <c r="AK53" i="19"/>
  <c r="AH53" i="19"/>
  <c r="AG53" i="19"/>
  <c r="AF53" i="19"/>
  <c r="AE53" i="19"/>
  <c r="AB53" i="19"/>
  <c r="AA53" i="19"/>
  <c r="Z53" i="19"/>
  <c r="Y53" i="19"/>
  <c r="V53" i="19"/>
  <c r="U53" i="19"/>
  <c r="T53" i="19"/>
  <c r="S53" i="19"/>
  <c r="P53" i="19"/>
  <c r="O53" i="19"/>
  <c r="N53" i="19"/>
  <c r="M53" i="19"/>
  <c r="AN51" i="19"/>
  <c r="AM51" i="19"/>
  <c r="AL51" i="19"/>
  <c r="AK51" i="19"/>
  <c r="AJ51" i="19"/>
  <c r="AI51" i="19"/>
  <c r="AH51" i="19"/>
  <c r="AG51" i="19"/>
  <c r="AF51" i="19"/>
  <c r="AE51" i="19"/>
  <c r="AD51" i="19"/>
  <c r="AC51" i="19"/>
  <c r="AB51" i="19"/>
  <c r="AA51" i="19"/>
  <c r="Z51" i="19"/>
  <c r="Y51" i="19"/>
  <c r="X51" i="19"/>
  <c r="W51" i="19"/>
  <c r="V51" i="19"/>
  <c r="U51" i="19"/>
  <c r="T51" i="19"/>
  <c r="S51" i="19"/>
  <c r="R51" i="19"/>
  <c r="Q51" i="19"/>
  <c r="P51" i="19"/>
  <c r="O51" i="19"/>
  <c r="N51" i="19"/>
  <c r="M51" i="19"/>
  <c r="L51" i="19"/>
  <c r="K51" i="19"/>
  <c r="AN50"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AN49"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AN48"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AN43" i="19"/>
  <c r="AM43" i="19"/>
  <c r="AL43" i="19"/>
  <c r="AK43" i="19"/>
  <c r="AH43" i="19"/>
  <c r="AG43" i="19"/>
  <c r="AF43" i="19"/>
  <c r="AE43" i="19"/>
  <c r="AB43" i="19"/>
  <c r="AA43" i="19"/>
  <c r="Z43" i="19"/>
  <c r="Y43" i="19"/>
  <c r="V43" i="19"/>
  <c r="U43" i="19"/>
  <c r="T43" i="19"/>
  <c r="S43" i="19"/>
  <c r="P43" i="19"/>
  <c r="O43" i="19"/>
  <c r="N43" i="19"/>
  <c r="M43"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K41"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AN33" i="19"/>
  <c r="AM33" i="19"/>
  <c r="AL33" i="19"/>
  <c r="AK33" i="19"/>
  <c r="AH33" i="19"/>
  <c r="AG33" i="19"/>
  <c r="AF33" i="19"/>
  <c r="AE33" i="19"/>
  <c r="AB33" i="19"/>
  <c r="AA33" i="19"/>
  <c r="Z33" i="19"/>
  <c r="Y33" i="19"/>
  <c r="V33" i="19"/>
  <c r="U33" i="19"/>
  <c r="T33" i="19"/>
  <c r="S33" i="19"/>
  <c r="P33" i="19"/>
  <c r="O33" i="19"/>
  <c r="N33" i="19"/>
  <c r="M33"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AN23" i="19"/>
  <c r="AM23" i="19"/>
  <c r="AL23" i="19"/>
  <c r="AK23" i="19"/>
  <c r="AH23" i="19"/>
  <c r="AG23" i="19"/>
  <c r="AF23" i="19"/>
  <c r="AE23" i="19"/>
  <c r="AB23" i="19"/>
  <c r="AA23" i="19"/>
  <c r="Z23" i="19"/>
  <c r="Y23" i="19"/>
  <c r="V23" i="19"/>
  <c r="U23" i="19"/>
  <c r="T23" i="19"/>
  <c r="S23" i="19"/>
  <c r="P23" i="19"/>
  <c r="O23" i="19"/>
  <c r="N23" i="19"/>
  <c r="M23" i="19"/>
  <c r="AN41" i="19"/>
  <c r="AN31" i="19"/>
  <c r="AN21" i="19"/>
  <c r="AM21" i="19"/>
  <c r="AL21" i="19"/>
  <c r="AK21" i="19"/>
  <c r="AJ21" i="19"/>
  <c r="AI21" i="19"/>
  <c r="AN20" i="19"/>
  <c r="AM20" i="19"/>
  <c r="AL20" i="19"/>
  <c r="AK20" i="19"/>
  <c r="AJ20" i="19"/>
  <c r="AI20" i="19"/>
  <c r="AN19" i="19"/>
  <c r="AM19" i="19"/>
  <c r="AL19" i="19"/>
  <c r="AK19" i="19"/>
  <c r="AJ19" i="19"/>
  <c r="AI19" i="19"/>
  <c r="AN18" i="19"/>
  <c r="AM18" i="19"/>
  <c r="AL18" i="19"/>
  <c r="AK18" i="19"/>
  <c r="AJ18" i="19"/>
  <c r="AI18" i="19"/>
  <c r="AN17" i="19"/>
  <c r="AM17" i="19"/>
  <c r="AL17" i="19"/>
  <c r="AK17" i="19"/>
  <c r="AJ17" i="19"/>
  <c r="AI17" i="19"/>
  <c r="AN16" i="19"/>
  <c r="AM16" i="19"/>
  <c r="AL16" i="19"/>
  <c r="AK16" i="19"/>
  <c r="AJ16" i="19"/>
  <c r="AI16" i="19"/>
  <c r="AN15" i="19"/>
  <c r="AM15" i="19"/>
  <c r="AL15" i="19"/>
  <c r="AK15" i="19"/>
  <c r="AJ15" i="19"/>
  <c r="AI15" i="19"/>
  <c r="AN14" i="19"/>
  <c r="AM14" i="19"/>
  <c r="AL14" i="19"/>
  <c r="AK14" i="19"/>
  <c r="AJ14" i="19"/>
  <c r="AI14" i="19"/>
  <c r="Q14" i="19"/>
  <c r="AN13" i="19"/>
  <c r="AM13" i="19"/>
  <c r="AL13" i="19"/>
  <c r="AK13" i="19"/>
  <c r="AC14" i="19"/>
  <c r="AD14" i="19"/>
  <c r="AE14" i="19"/>
  <c r="AF14" i="19"/>
  <c r="AH14" i="19"/>
  <c r="AG14" i="19"/>
  <c r="AH21" i="19"/>
  <c r="AF13" i="19"/>
  <c r="AE13" i="19"/>
  <c r="AG15" i="19"/>
  <c r="AG13" i="19"/>
  <c r="AH13" i="19"/>
  <c r="AG21" i="19"/>
  <c r="AF21" i="19"/>
  <c r="AE21" i="19"/>
  <c r="AD21" i="19"/>
  <c r="AC21" i="19"/>
  <c r="AH20" i="19"/>
  <c r="AG20" i="19"/>
  <c r="AF20" i="19"/>
  <c r="AE20" i="19"/>
  <c r="AD20" i="19"/>
  <c r="AC20" i="19"/>
  <c r="AH19" i="19"/>
  <c r="AG19" i="19"/>
  <c r="AF19" i="19"/>
  <c r="AE19" i="19"/>
  <c r="AD19" i="19"/>
  <c r="AC19" i="19"/>
  <c r="AH18" i="19"/>
  <c r="AG18" i="19"/>
  <c r="AF18" i="19"/>
  <c r="AE18" i="19"/>
  <c r="AD18" i="19"/>
  <c r="AC18" i="19"/>
  <c r="AH17" i="19"/>
  <c r="AG17" i="19"/>
  <c r="AF17" i="19"/>
  <c r="AE17" i="19"/>
  <c r="AD17" i="19"/>
  <c r="AC17" i="19"/>
  <c r="AH16" i="19"/>
  <c r="AG16" i="19"/>
  <c r="AF16" i="19"/>
  <c r="AE16" i="19"/>
  <c r="AD16" i="19"/>
  <c r="AC16" i="19"/>
  <c r="AH15" i="19"/>
  <c r="AF15" i="19"/>
  <c r="AE15" i="19"/>
  <c r="AD15" i="19"/>
  <c r="AC15" i="19"/>
  <c r="W21" i="19"/>
  <c r="X21" i="19"/>
  <c r="Y21" i="19"/>
  <c r="Z21" i="19"/>
  <c r="AA21" i="19"/>
  <c r="AB21" i="19"/>
  <c r="AB20" i="19"/>
  <c r="AA20" i="19"/>
  <c r="Z20" i="19"/>
  <c r="Y20" i="19"/>
  <c r="X20" i="19"/>
  <c r="W20" i="19"/>
  <c r="W19" i="19"/>
  <c r="X19" i="19"/>
  <c r="Y19" i="19"/>
  <c r="Z19" i="19"/>
  <c r="AA19" i="19"/>
  <c r="AB19" i="19"/>
  <c r="AB18" i="19"/>
  <c r="AA18" i="19"/>
  <c r="Z18" i="19"/>
  <c r="Y18" i="19"/>
  <c r="X18" i="19"/>
  <c r="W18" i="19"/>
  <c r="W17" i="19"/>
  <c r="X17" i="19"/>
  <c r="Y17" i="19"/>
  <c r="Z17" i="19"/>
  <c r="AA17" i="19"/>
  <c r="AB17" i="19"/>
  <c r="AB16" i="19"/>
  <c r="AA16" i="19"/>
  <c r="Z16" i="19"/>
  <c r="Y16" i="19"/>
  <c r="X16" i="19"/>
  <c r="W16" i="19"/>
  <c r="W15" i="19"/>
  <c r="X15" i="19"/>
  <c r="Y15" i="19"/>
  <c r="Z15" i="19"/>
  <c r="AA15" i="19"/>
  <c r="AB15" i="19"/>
  <c r="AB14" i="19"/>
  <c r="AA14" i="19"/>
  <c r="Z14" i="19"/>
  <c r="Y14" i="19"/>
  <c r="X14" i="19"/>
  <c r="W14" i="19"/>
  <c r="Y13" i="19"/>
  <c r="Z13" i="19"/>
  <c r="AA13" i="19"/>
  <c r="AB13" i="19"/>
  <c r="V21" i="19"/>
  <c r="U21" i="19"/>
  <c r="T21" i="19"/>
  <c r="S21" i="19"/>
  <c r="R21" i="19"/>
  <c r="Q21" i="19"/>
  <c r="Q20" i="19"/>
  <c r="R20" i="19"/>
  <c r="S20" i="19"/>
  <c r="T20" i="19"/>
  <c r="U20" i="19"/>
  <c r="V20" i="19"/>
  <c r="U19" i="19"/>
  <c r="V19" i="19"/>
  <c r="T19" i="19"/>
  <c r="S19" i="19"/>
  <c r="R19" i="19"/>
  <c r="Q19" i="19"/>
  <c r="Q18" i="19"/>
  <c r="R18" i="19"/>
  <c r="S18" i="19"/>
  <c r="T18" i="19"/>
  <c r="U18" i="19"/>
  <c r="V18" i="19"/>
  <c r="V17" i="19"/>
  <c r="U17" i="19"/>
  <c r="T17" i="19"/>
  <c r="S17" i="19"/>
  <c r="R17" i="19"/>
  <c r="Q17" i="19"/>
  <c r="Q16" i="19"/>
  <c r="R16" i="19"/>
  <c r="S16" i="19"/>
  <c r="T16" i="19"/>
  <c r="U16" i="19"/>
  <c r="V16" i="19"/>
  <c r="V15" i="19"/>
  <c r="U15" i="19"/>
  <c r="T15" i="19"/>
  <c r="S15" i="19"/>
  <c r="R15" i="19"/>
  <c r="Q15" i="19"/>
  <c r="V13" i="19"/>
  <c r="V14" i="19"/>
  <c r="U14" i="19"/>
  <c r="T14" i="19"/>
  <c r="S14" i="19"/>
  <c r="R14" i="19"/>
  <c r="S13" i="19"/>
  <c r="T13" i="19"/>
  <c r="U13"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49" i="18"/>
  <c r="N49" i="18"/>
  <c r="P49" i="18"/>
  <c r="R49" i="18"/>
  <c r="T49" i="18"/>
  <c r="V49" i="18"/>
  <c r="X49" i="18"/>
  <c r="Z49" i="18"/>
  <c r="AB49" i="18"/>
  <c r="AD49" i="18"/>
  <c r="AF49" i="18"/>
  <c r="AH49" i="18"/>
  <c r="AJ49" i="18"/>
  <c r="AL49" i="18"/>
  <c r="AN49" i="18"/>
  <c r="AN47" i="18"/>
  <c r="AH47" i="18"/>
  <c r="AB47" i="18"/>
  <c r="V47" i="18"/>
  <c r="P47" i="18"/>
  <c r="N47" i="18"/>
  <c r="N45" i="18"/>
  <c r="P45" i="18"/>
  <c r="P43" i="18"/>
  <c r="N43" i="18"/>
  <c r="L41" i="18"/>
  <c r="N41" i="18"/>
  <c r="P41" i="18"/>
  <c r="R41" i="18"/>
  <c r="T41" i="18"/>
  <c r="V41" i="18"/>
  <c r="X41" i="18"/>
  <c r="Z41" i="18"/>
  <c r="AB41" i="18"/>
  <c r="AD41" i="18"/>
  <c r="AF41" i="18"/>
  <c r="AH41" i="18"/>
  <c r="AJ41" i="18"/>
  <c r="AL41" i="18"/>
  <c r="AN41" i="18"/>
  <c r="AN39" i="18"/>
  <c r="AH39" i="18"/>
  <c r="AB39" i="18"/>
  <c r="V39" i="18"/>
  <c r="P39" i="18"/>
  <c r="N39" i="18"/>
  <c r="N37" i="18"/>
  <c r="P37" i="18"/>
  <c r="P35" i="18"/>
  <c r="N35" i="18"/>
  <c r="AN33" i="18"/>
  <c r="AL33" i="18"/>
  <c r="AJ33" i="18"/>
  <c r="AH33" i="18"/>
  <c r="AF33" i="18"/>
  <c r="AD33" i="18"/>
  <c r="AB33" i="18"/>
  <c r="Z33" i="18"/>
  <c r="X33" i="18"/>
  <c r="V33" i="18"/>
  <c r="T33" i="18"/>
  <c r="R33" i="18"/>
  <c r="P33" i="18"/>
  <c r="N33" i="18"/>
  <c r="L33" i="18"/>
  <c r="N31" i="18"/>
  <c r="P31" i="18"/>
  <c r="V31" i="18"/>
  <c r="AB31" i="18"/>
  <c r="AH31" i="18"/>
  <c r="AN31" i="18"/>
  <c r="P29" i="18"/>
  <c r="N29" i="18"/>
  <c r="N27" i="18"/>
  <c r="AN25" i="18"/>
  <c r="AL25" i="18"/>
  <c r="AJ25" i="18"/>
  <c r="AN23" i="18"/>
  <c r="AH25" i="18"/>
  <c r="AF25" i="18"/>
  <c r="AD25" i="18"/>
  <c r="AH23" i="18"/>
  <c r="AB25" i="18"/>
  <c r="X25" i="18"/>
  <c r="Z25" i="18"/>
  <c r="AB23" i="18"/>
  <c r="V25" i="18"/>
  <c r="T25" i="18"/>
  <c r="R25" i="18"/>
  <c r="V23" i="18"/>
  <c r="P25" i="18"/>
  <c r="N25" i="18"/>
  <c r="L25" i="18"/>
  <c r="P23" i="18"/>
  <c r="N23" i="18"/>
  <c r="P21" i="18"/>
  <c r="N21" i="18"/>
  <c r="P19" i="18"/>
  <c r="N19" i="18"/>
  <c r="AN17" i="18"/>
  <c r="AL17" i="18"/>
  <c r="AJ17" i="18"/>
  <c r="AN15" i="18"/>
  <c r="AH17" i="18"/>
  <c r="AF17" i="18"/>
  <c r="AD17" i="18"/>
  <c r="AH15" i="18"/>
  <c r="AB17" i="18"/>
  <c r="Z17" i="18"/>
  <c r="X17" i="18"/>
  <c r="AB15" i="18"/>
  <c r="V17" i="18"/>
  <c r="V15" i="18"/>
  <c r="T17" i="18"/>
  <c r="R17" i="18"/>
  <c r="L17" i="18"/>
  <c r="P17" i="18"/>
  <c r="N17" i="18"/>
  <c r="P15" i="18"/>
  <c r="N15" i="18"/>
  <c r="P13" i="18"/>
  <c r="N13" i="18"/>
  <c r="P11" i="18"/>
  <c r="N11" i="18"/>
  <c r="AP24" i="1" l="1"/>
  <c r="AP21" i="1"/>
  <c r="AL18" i="1"/>
  <c r="AM18" i="1"/>
  <c r="AK19" i="1" s="1"/>
  <c r="AL25" i="1"/>
  <c r="AP25" i="1" s="1"/>
  <c r="AM25" i="1"/>
  <c r="AM15" i="1"/>
  <c r="AK16" i="1" s="1"/>
  <c r="AL15" i="1"/>
  <c r="AN13" i="18"/>
  <c r="AN29" i="18"/>
  <c r="AN37" i="18"/>
  <c r="AN21" i="18"/>
  <c r="AN45" i="18"/>
  <c r="AL19" i="1" l="1"/>
  <c r="AP19" i="1" s="1"/>
  <c r="AM19" i="1"/>
  <c r="AL16" i="1"/>
  <c r="AM16" i="1"/>
  <c r="AK17" i="1" s="1"/>
  <c r="H10" i="27"/>
  <c r="G29" i="27" s="1"/>
  <c r="H9" i="27"/>
  <c r="H8" i="27"/>
  <c r="F29" i="27"/>
  <c r="E29" i="27"/>
  <c r="AL17" i="1" l="1"/>
  <c r="AM17" i="1"/>
  <c r="AP16" i="1"/>
  <c r="L52" i="19"/>
  <c r="S30" i="1"/>
  <c r="F221" i="13" l="1"/>
  <c r="F211" i="13"/>
  <c r="F212" i="13"/>
  <c r="F213" i="13"/>
  <c r="F214" i="13"/>
  <c r="F215" i="13"/>
  <c r="F216" i="13"/>
  <c r="F217" i="13"/>
  <c r="F218" i="13"/>
  <c r="F219" i="13"/>
  <c r="F220" i="13"/>
  <c r="F210" i="13"/>
  <c r="B221" i="13" a="1"/>
  <c r="B221" i="13" l="1"/>
  <c r="H210" i="13" l="1"/>
  <c r="AD53" i="19" l="1"/>
  <c r="X23" i="19"/>
  <c r="AJ13" i="19"/>
  <c r="X13" i="19"/>
  <c r="R43" i="19"/>
  <c r="R33" i="19"/>
  <c r="R53" i="19"/>
  <c r="R23" i="19"/>
  <c r="AD13" i="19"/>
  <c r="X53" i="19"/>
  <c r="AJ43" i="19"/>
  <c r="L43" i="19"/>
  <c r="L33" i="19"/>
  <c r="L53" i="19"/>
  <c r="AJ33" i="19"/>
  <c r="AJ23" i="19"/>
  <c r="L23" i="19"/>
  <c r="X33" i="19"/>
  <c r="AD43" i="19"/>
  <c r="AD33" i="19"/>
  <c r="AJ53" i="19"/>
  <c r="AD23" i="19"/>
  <c r="X43" i="19"/>
  <c r="R13" i="19"/>
  <c r="L13" i="19"/>
  <c r="AC53" i="19"/>
  <c r="W43" i="19"/>
  <c r="W33" i="19"/>
  <c r="W23" i="19"/>
  <c r="W53" i="19"/>
  <c r="AI13" i="19"/>
  <c r="Q43" i="19"/>
  <c r="Q33" i="19"/>
  <c r="K13" i="19"/>
  <c r="Q53" i="19"/>
  <c r="Q23" i="19"/>
  <c r="AC13" i="19"/>
  <c r="AI43" i="19"/>
  <c r="K43" i="19"/>
  <c r="K33" i="19"/>
  <c r="K23" i="19"/>
  <c r="K53" i="19"/>
  <c r="AI33" i="19"/>
  <c r="AI23" i="19"/>
  <c r="AC23" i="19"/>
  <c r="W13" i="19"/>
  <c r="AC43" i="19"/>
  <c r="AC33" i="19"/>
  <c r="Q13" i="19"/>
  <c r="AI53" i="19"/>
  <c r="P52" i="19"/>
  <c r="AH42" i="19"/>
  <c r="AH32" i="19"/>
  <c r="AB12" i="19"/>
  <c r="P12" i="19"/>
  <c r="AH52" i="19"/>
  <c r="P42" i="19"/>
  <c r="P32" i="19"/>
  <c r="AH22" i="19"/>
  <c r="P22" i="19"/>
  <c r="AN12" i="19"/>
  <c r="V22" i="19"/>
  <c r="AB52" i="19"/>
  <c r="AB42" i="19"/>
  <c r="AB32" i="19"/>
  <c r="AB22" i="19"/>
  <c r="AH12" i="19"/>
  <c r="V12" i="19"/>
  <c r="AN42" i="19"/>
  <c r="AN32" i="19"/>
  <c r="AN52" i="19"/>
  <c r="V52" i="19"/>
  <c r="V42" i="19"/>
  <c r="V32" i="19"/>
  <c r="AN22" i="19"/>
  <c r="AD52" i="19"/>
  <c r="AJ52" i="19"/>
  <c r="R52" i="19"/>
  <c r="X52" i="19"/>
  <c r="AJ42" i="19"/>
  <c r="X42" i="19"/>
  <c r="AD42" i="19"/>
  <c r="R42" i="19"/>
  <c r="AD32" i="19"/>
  <c r="AJ32" i="19"/>
  <c r="R32" i="19"/>
  <c r="X32" i="19"/>
  <c r="AJ22" i="19"/>
  <c r="L32" i="19"/>
  <c r="X22" i="19"/>
  <c r="AD22" i="19"/>
  <c r="L22" i="19"/>
  <c r="R22" i="19"/>
  <c r="AD12" i="19"/>
  <c r="AJ12" i="19"/>
  <c r="X12" i="19"/>
  <c r="L12" i="19"/>
  <c r="R12" i="19"/>
  <c r="V19" i="18" l="1"/>
  <c r="AH19" i="18"/>
  <c r="AN43" i="18"/>
  <c r="P27" i="18"/>
  <c r="AB43" i="18"/>
  <c r="V11" i="18"/>
  <c r="AH11" i="18"/>
  <c r="AB27" i="18"/>
  <c r="AN19" i="18"/>
  <c r="AB11" i="18"/>
  <c r="V43" i="18"/>
  <c r="AN27" i="18"/>
  <c r="AN35" i="18"/>
  <c r="V27" i="18"/>
  <c r="AH43" i="18"/>
  <c r="AO17" i="1"/>
  <c r="AN17" i="1" s="1"/>
  <c r="AH27" i="18"/>
  <c r="AB19" i="18"/>
  <c r="V35" i="18"/>
  <c r="AH35" i="18"/>
  <c r="AN11" i="18"/>
  <c r="AB35" i="18"/>
  <c r="AF35" i="18"/>
  <c r="Z35" i="18"/>
  <c r="T19" i="18"/>
  <c r="Z43" i="18"/>
  <c r="Z27" i="18"/>
  <c r="Z11" i="18"/>
  <c r="AF19" i="18"/>
  <c r="T11" i="18"/>
  <c r="T43" i="18"/>
  <c r="AL27" i="18"/>
  <c r="T27" i="18"/>
  <c r="T35" i="18"/>
  <c r="AF43" i="18"/>
  <c r="Z19" i="18"/>
  <c r="AL19" i="18"/>
  <c r="AF27" i="18"/>
  <c r="AL11" i="18"/>
  <c r="AF11" i="18"/>
  <c r="AL43" i="18"/>
  <c r="AL35" i="18"/>
  <c r="AF42" i="19" l="1"/>
  <c r="AP17" i="1"/>
  <c r="AK52" i="19"/>
  <c r="AE12" i="19"/>
  <c r="S52" i="19"/>
  <c r="S22" i="19"/>
  <c r="M12" i="19"/>
  <c r="M22" i="19"/>
  <c r="AK32" i="19"/>
  <c r="S12" i="19"/>
  <c r="AE52" i="19"/>
  <c r="AE22" i="19"/>
  <c r="S32" i="19"/>
  <c r="M32" i="19"/>
  <c r="AE32" i="19"/>
  <c r="AE42" i="19"/>
  <c r="M52" i="19"/>
  <c r="AK42" i="19"/>
  <c r="S42" i="19"/>
  <c r="AK22" i="19"/>
  <c r="AK12" i="19"/>
  <c r="V24" i="1" l="1"/>
  <c r="W24" i="1" s="1"/>
  <c r="V18" i="1"/>
  <c r="W18" i="1" s="1"/>
  <c r="V21" i="1"/>
  <c r="W21" i="1" s="1"/>
  <c r="V23" i="1"/>
  <c r="W23" i="1" s="1"/>
  <c r="V25" i="1"/>
  <c r="W25" i="1" s="1"/>
  <c r="V22" i="1"/>
  <c r="W22" i="1" s="1"/>
  <c r="V15" i="1"/>
  <c r="W15" i="1" s="1"/>
  <c r="V20" i="1"/>
  <c r="W20" i="1" s="1"/>
  <c r="Y22" i="1" l="1"/>
  <c r="X22" i="1"/>
  <c r="T15" i="18"/>
  <c r="T31" i="18"/>
  <c r="X25" i="1"/>
  <c r="Z47" i="18"/>
  <c r="AL39" i="18"/>
  <c r="Z31" i="18"/>
  <c r="T39" i="18"/>
  <c r="AL47" i="18"/>
  <c r="AF31" i="18"/>
  <c r="AF39" i="18"/>
  <c r="Z39" i="18"/>
  <c r="AL23" i="18"/>
  <c r="Z23" i="18"/>
  <c r="AL31" i="18"/>
  <c r="T23" i="18"/>
  <c r="T47" i="18"/>
  <c r="Y25" i="1"/>
  <c r="Z15" i="18"/>
  <c r="AF47" i="18"/>
  <c r="AL15" i="18"/>
  <c r="AF23" i="18"/>
  <c r="AF15" i="18"/>
  <c r="X23" i="1"/>
  <c r="Y23" i="1"/>
  <c r="AB37" i="18"/>
  <c r="V21" i="18"/>
  <c r="AB21" i="18"/>
  <c r="X21" i="1"/>
  <c r="AH21" i="18"/>
  <c r="AH45" i="18"/>
  <c r="Y21" i="1"/>
  <c r="AH29" i="18"/>
  <c r="V45" i="18"/>
  <c r="AB45" i="18"/>
  <c r="V29" i="18"/>
  <c r="V13" i="18"/>
  <c r="V37" i="18"/>
  <c r="AB13" i="18"/>
  <c r="AH13" i="18"/>
  <c r="AH37" i="18"/>
  <c r="AB29" i="18"/>
  <c r="R21" i="18"/>
  <c r="L21" i="18"/>
  <c r="X37" i="18"/>
  <c r="AD45" i="18"/>
  <c r="Y18" i="1"/>
  <c r="L45" i="18"/>
  <c r="AJ29" i="18"/>
  <c r="X18" i="1"/>
  <c r="AO18" i="1" s="1"/>
  <c r="AN18" i="1" s="1"/>
  <c r="X45" i="18"/>
  <c r="AD37" i="18"/>
  <c r="AD21" i="18"/>
  <c r="L13" i="18"/>
  <c r="R29" i="18"/>
  <c r="R37" i="18"/>
  <c r="AJ21" i="18"/>
  <c r="X13" i="18"/>
  <c r="AD13" i="18"/>
  <c r="X29" i="18"/>
  <c r="AJ13" i="18"/>
  <c r="L37" i="18"/>
  <c r="R13" i="18"/>
  <c r="L29" i="18"/>
  <c r="AJ37" i="18"/>
  <c r="AD29" i="18"/>
  <c r="R45" i="18"/>
  <c r="AJ45" i="18"/>
  <c r="AF21" i="18"/>
  <c r="AF37" i="18"/>
  <c r="AF45" i="18"/>
  <c r="T13" i="18"/>
  <c r="AF13" i="18"/>
  <c r="Z13" i="18"/>
  <c r="Z29" i="18"/>
  <c r="AL45" i="18"/>
  <c r="T45" i="18"/>
  <c r="X20" i="1"/>
  <c r="AO20" i="1" s="1"/>
  <c r="AN20" i="1" s="1"/>
  <c r="Z45" i="18"/>
  <c r="T37" i="18"/>
  <c r="AL21" i="18"/>
  <c r="T21" i="18"/>
  <c r="AL13" i="18"/>
  <c r="AF29" i="18"/>
  <c r="Z37" i="18"/>
  <c r="AL37" i="18"/>
  <c r="Y20" i="1"/>
  <c r="AL29" i="18"/>
  <c r="T29" i="18"/>
  <c r="Y24" i="1"/>
  <c r="X24" i="1"/>
  <c r="R47" i="18"/>
  <c r="AD15" i="18"/>
  <c r="AJ39" i="18"/>
  <c r="R39" i="18"/>
  <c r="X31" i="18"/>
  <c r="R23" i="18"/>
  <c r="AD31" i="18"/>
  <c r="L31" i="18"/>
  <c r="AJ23" i="18"/>
  <c r="AJ15" i="18"/>
  <c r="AD47" i="18"/>
  <c r="X39" i="18"/>
  <c r="L15" i="18"/>
  <c r="X23" i="18"/>
  <c r="R15" i="18"/>
  <c r="L47" i="18"/>
  <c r="R31" i="18"/>
  <c r="X47" i="18"/>
  <c r="L39" i="18"/>
  <c r="L23" i="18"/>
  <c r="AJ47" i="18"/>
  <c r="X15" i="18"/>
  <c r="AD23" i="18"/>
  <c r="AD39" i="18"/>
  <c r="AJ31" i="18"/>
  <c r="Y15" i="1"/>
  <c r="AD11" i="18"/>
  <c r="AJ43" i="18"/>
  <c r="X15" i="1"/>
  <c r="AO15" i="1" s="1"/>
  <c r="AN15" i="1" s="1"/>
  <c r="AJ11" i="18"/>
  <c r="X11" i="18"/>
  <c r="X35" i="18"/>
  <c r="AJ19" i="18"/>
  <c r="X27" i="18"/>
  <c r="X19" i="18"/>
  <c r="AJ35" i="18"/>
  <c r="R19" i="18"/>
  <c r="L11" i="18"/>
  <c r="AD43" i="18"/>
  <c r="R11" i="18"/>
  <c r="AD19" i="18"/>
  <c r="L19" i="18"/>
  <c r="AJ27" i="18"/>
  <c r="R35" i="18"/>
  <c r="AD35" i="18"/>
  <c r="R43" i="18"/>
  <c r="L35" i="18"/>
  <c r="AD27" i="18"/>
  <c r="L27" i="18"/>
  <c r="L43" i="18"/>
  <c r="X43" i="18"/>
  <c r="AP20" i="1" l="1"/>
  <c r="AG22" i="19"/>
  <c r="AM32" i="19"/>
  <c r="AA52" i="19"/>
  <c r="U12" i="19"/>
  <c r="AA12" i="19"/>
  <c r="AM12" i="19"/>
  <c r="AM52" i="19"/>
  <c r="O52" i="19"/>
  <c r="U52" i="19"/>
  <c r="AA22" i="19"/>
  <c r="AM22" i="19"/>
  <c r="AG42" i="19"/>
  <c r="U22" i="19"/>
  <c r="U32" i="19"/>
  <c r="AM42" i="19"/>
  <c r="O12" i="19"/>
  <c r="O22" i="19"/>
  <c r="AG12" i="19"/>
  <c r="AA42" i="19"/>
  <c r="AG52" i="19"/>
  <c r="O32" i="19"/>
  <c r="AG32" i="19"/>
  <c r="O42" i="19"/>
  <c r="U42" i="19"/>
  <c r="AP18" i="1"/>
  <c r="M42" i="19"/>
  <c r="N42" i="19"/>
  <c r="T52" i="19"/>
  <c r="N32" i="19"/>
  <c r="AL32" i="19"/>
  <c r="AL22" i="19"/>
  <c r="AL42" i="19"/>
  <c r="AF52" i="19"/>
  <c r="AF22" i="19"/>
  <c r="AL52" i="19"/>
  <c r="N22" i="19"/>
  <c r="T22" i="19"/>
  <c r="T42" i="19"/>
  <c r="AL12" i="19"/>
  <c r="Z42" i="19"/>
  <c r="T32" i="19"/>
  <c r="Z12" i="19"/>
  <c r="N52" i="19"/>
  <c r="Z52" i="19"/>
  <c r="Z22" i="19"/>
  <c r="N12" i="19"/>
  <c r="T12" i="19"/>
  <c r="AF32" i="19"/>
  <c r="AF12" i="19"/>
  <c r="K32" i="19"/>
  <c r="AI52" i="19"/>
  <c r="W52" i="19"/>
  <c r="Q22" i="19"/>
  <c r="W12" i="19"/>
  <c r="AC32" i="19"/>
  <c r="AI22" i="19"/>
  <c r="W32" i="19"/>
  <c r="AP15" i="1"/>
  <c r="K12" i="19"/>
  <c r="Q42" i="19"/>
  <c r="AC22" i="19"/>
  <c r="AC12" i="19"/>
  <c r="W42" i="19"/>
  <c r="W22" i="19"/>
  <c r="Q12" i="19"/>
  <c r="Q52" i="19"/>
  <c r="AI42" i="19"/>
  <c r="K42" i="19"/>
  <c r="K52" i="19"/>
  <c r="AI12" i="19"/>
  <c r="AC52" i="19"/>
  <c r="K22" i="19"/>
  <c r="AC42" i="19"/>
  <c r="AI3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 ETITC</author>
  </authors>
  <commentList>
    <comment ref="N13" authorId="0" shapeId="0" xr:uid="{B94E796C-1EF1-4D31-AF0A-E731745A4441}">
      <text>
        <r>
          <rPr>
            <sz val="9"/>
            <color indexed="81"/>
            <rFont val="Tahoma"/>
            <family val="2"/>
          </rPr>
          <t xml:space="preserve">
Anay Pinto V</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<sst xmlns="http://schemas.openxmlformats.org/spreadsheetml/2006/main" count="732" uniqueCount="441">
  <si>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</si>
  <si>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</si>
  <si>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</si>
  <si>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</si>
  <si>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</si>
  <si>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</si>
  <si>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</si>
  <si>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</si>
  <si>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</si>
  <si>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</si>
  <si>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</si>
  <si>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</si>
  <si>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</si>
  <si>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</si>
  <si>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</si>
  <si>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</si>
  <si>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</si>
  <si>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</si>
  <si>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</si>
  <si>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</si>
  <si>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</si>
  <si>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</si>
  <si>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</si>
  <si>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</si>
  <si>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</si>
  <si>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</si>
  <si>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</si>
  <si>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</si>
  <si>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</si>
  <si>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</si>
  <si>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</si>
  <si>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</si>
  <si>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</si>
  <si>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</si>
  <si>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</si>
  <si>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</si>
  <si>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</si>
  <si>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</si>
  <si>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</si>
  <si>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</si>
  <si>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</si>
  <si>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</si>
  <si>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</si>
  <si>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</si>
  <si>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</si>
  <si>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</si>
  <si>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</si>
  <si>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</si>
  <si>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</si>
  <si>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</si>
  <si>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</si>
  <si>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</si>
  <si>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</si>
  <si>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</si>
  <si>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</si>
  <si>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</si>
  <si>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</si>
  <si>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</si>
  <si>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</si>
  <si>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</si>
  <si>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</si>
  <si>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</si>
  <si>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</si>
  <si>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</si>
  <si>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</si>
  <si>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</si>
  <si>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</si>
  <si>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</si>
  <si>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</si>
  <si>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</si>
  <si>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</si>
  <si>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</si>
  <si>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</si>
  <si>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</si>
  <si>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</si>
  <si>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</si>
  <si>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</si>
  <si>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</si>
  <si>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</si>
  <si>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</si>
  <si>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</si>
  <si>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</si>
  <si>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</si>
  <si>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</si>
  <si>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</si>
  <si>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</si>
  <si>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</si>
  <si>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</si>
  <si>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</si>
  <si>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</si>
  <si>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</si>
  <si>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</si>
  <si>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</si>
  <si>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</si>
  <si>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</si>
  <si>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</si>
  <si>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</si>
  <si>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</si>
  <si>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</si>
  <si>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</si>
  <si>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</si>
  <si>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</si>
  <si>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</si>
  <si>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</si>
  <si>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</si>
  <si>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</si>
  <si>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</si>
  <si>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</si>
  <si>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</si>
  <si>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</si>
  <si>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</si>
  <si>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</si>
  <si>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</si>
  <si>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</si>
  <si>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</si>
  <si>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</si>
  <si>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</si>
  <si>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</si>
  <si>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</si>
  <si>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</si>
  <si>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</si>
  <si>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</si>
  <si>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</si>
  <si>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</si>
  <si>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</si>
  <si>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</si>
  <si>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</si>
  <si>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</si>
  <si>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</si>
  <si>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</si>
  <si>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</si>
  <si>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</si>
  <si>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</si>
  <si>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</si>
  <si>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</si>
  <si>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</si>
  <si>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</si>
  <si>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</si>
  <si>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</si>
  <si>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</si>
  <si>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</si>
  <si>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</si>
  <si>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</si>
  <si>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</si>
  <si>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</si>
  <si>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</si>
  <si>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</si>
  <si>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</si>
  <si>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</si>
  <si>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</si>
  <si>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</si>
  <si>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</si>
  <si>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</si>
  <si>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</si>
  <si>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</si>
  <si>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</si>
  <si>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</si>
  <si>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</si>
  <si>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</si>
  <si>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</si>
  <si>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</si>
  <si>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</si>
  <si>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</si>
  <si>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</si>
  <si>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</si>
  <si>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</si>
  <si>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</si>
  <si>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</si>
  <si>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</si>
  <si>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</si>
  <si>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</si>
  <si>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</si>
  <si>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</si>
  <si>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</si>
  <si>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</si>
  <si>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</si>
  <si>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</si>
  <si>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</si>
  <si>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</si>
  <si>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</si>
  <si>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</si>
  <si>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</si>
  <si>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</si>
  <si>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</si>
  <si>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</si>
  <si>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</si>
  <si>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</si>
  <si>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</si>
  <si>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</si>
  <si>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</si>
  <si>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</si>
  <si>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</si>
  <si>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</si>
  <si>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</si>
  <si>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</si>
  <si>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</si>
  <si>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</si>
  <si>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</si>
  <si>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</si>
  <si>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</si>
  <si>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</si>
  <si>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</si>
  <si>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</si>
  <si>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</si>
  <si>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</si>
  <si>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</si>
  <si>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PÁGINA:    1 de 1</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</si>
  <si>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</si>
  <si>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</si>
  <si>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</si>
  <si>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</si>
  <si>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</si>
  <si>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</si>
  <si>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</si>
  <si>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</si>
  <si>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</si>
  <si>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</si>
  <si>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</si>
  <si>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</si>
  <si>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</si>
  <si>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</si>
  <si>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</si>
  <si>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</si>
  <si>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</si>
  <si>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</si>
  <si>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</si>
  <si>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</si>
  <si>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</si>
  <si>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</si>
  <si>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</si>
  <si>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</si>
  <si>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</si>
  <si>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</si>
  <si>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</si>
  <si>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</si>
  <si>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</si>
  <si>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</si>
  <si>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</si>
  <si>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</si>
  <si>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</si>
  <si>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</si>
  <si>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</si>
  <si>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</si>
  <si>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Evidencias</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</si>
  <si>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</si>
  <si>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</si>
  <si>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</si>
  <si>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</si>
  <si>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</si>
  <si>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</si>
  <si>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</si>
  <si>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</si>
  <si>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</si>
  <si>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</si>
  <si>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</si>
  <si>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</si>
  <si>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</si>
  <si>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</si>
  <si>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</si>
  <si>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</si>
  <si>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</si>
  <si>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</si>
  <si>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</si>
  <si>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</si>
  <si>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</si>
  <si>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</si>
  <si>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</si>
  <si>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</si>
  <si>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</si>
  <si>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</si>
  <si>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</si>
  <si>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</si>
  <si>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</si>
  <si>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</si>
  <si>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</si>
  <si>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</si>
  <si>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</si>
  <si>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</si>
  <si>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</si>
  <si>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</si>
  <si>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</si>
  <si>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</si>
  <si>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</si>
  <si>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</si>
  <si>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</si>
  <si>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</si>
  <si>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</si>
  <si>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</si>
  <si>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</si>
  <si>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</si>
  <si>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</si>
  <si>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</si>
  <si>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</si>
  <si>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</si>
  <si>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</si>
  <si>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</si>
  <si>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</si>
  <si>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</si>
  <si>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</si>
  <si>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</si>
  <si>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</si>
  <si>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</si>
  <si>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 xml:space="preserve">SEGUNDA LÍNEA DE DEFENSA (Oficina asesora de Planeación) </t>
  </si>
  <si>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</si>
  <si>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</si>
  <si>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</si>
  <si>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(Y('Mapa final'!$L$22="Muy Alta",'Mapa final'!$P$22="Leve"),CONCATENAR("R",'Mapa final'!$A$22),"")</t>
  </si>
  <si>
    <t>Causa Inmediata
CAUSA (VULNERABILIDADES)</t>
  </si>
  <si>
    <t>Causa Raíz-Amenazas</t>
  </si>
  <si>
    <t xml:space="preserve">PREGUNTAR  RIESGOS DE CORRUPCIÓN </t>
  </si>
  <si>
    <t xml:space="preserve">Fiscal </t>
  </si>
  <si>
    <t>Tipo de Riesgo  (Clasificación)</t>
  </si>
  <si>
    <t>Daño fiscal</t>
  </si>
  <si>
    <t>Recursos públicos</t>
  </si>
  <si>
    <t>Bienes públicos</t>
  </si>
  <si>
    <t>Intereses patrimoniales de naturaleza pública</t>
  </si>
  <si>
    <t>NO APLICA</t>
  </si>
  <si>
    <t>Efecto Dañoso (fiscal)</t>
  </si>
  <si>
    <t>CONTEXTO - DOFA</t>
  </si>
  <si>
    <t>DEBILIDADES</t>
  </si>
  <si>
    <t>ESTADO</t>
  </si>
  <si>
    <t>D1. Falta de disponibilidad de recurso humano contratado, con cobertura en las diferentes sedes, Seccionales, Extensiones, unidades Agroambientales y Oficinas de la Universidad, que garantice el apoyo continuó durante todo el período académico</t>
  </si>
  <si>
    <t>D2. Falta de conocimiento de la normatividad legal vigente, aplicable y actualizada, relacionada con aspectos e impactos ambientales asociados al desempeño ambiental institucional y de su respectivo seguimiento.</t>
  </si>
  <si>
    <t>D3. Falta de conocimiento, participación, de la totalidad de  la comunidad universitaria y otras partes interesadas del  Sistema de Gestión Ambiental, y las actividades de implementación del mismo, de la Política Ambiental y  Programas ambientales del Plan Institucional de Gestión Ambiental PIGA.</t>
  </si>
  <si>
    <t>D4. Falta de compromiso y sentido de pertenencia con los temas ambientales por parte de algunos sectores de la comunidad universitaria y otras partes interesadas, reflejado en la falta de participación  en actividades del SGA y de lineamientos ambientales.</t>
  </si>
  <si>
    <t>D5. Falta de articulación de los lineamientos del SGA con los procesos del Modelo de Operación Digital</t>
  </si>
  <si>
    <t xml:space="preserve">D6. Falta de articulación con la academia en temas ambientales, reflejado en el bajo porcentaje de cobertura del Sistema de Gestión de Ambiental respecto a los estudiantes en relación en relación al porcentaje que representan en la comunidad universitaria. </t>
  </si>
  <si>
    <t xml:space="preserve">D7. Falta de articulación de temas ambientales con el Plan de Emergencias Institucional  </t>
  </si>
  <si>
    <t xml:space="preserve">D8. Falta de recursos disponibles de forma oportuna para el desarrollo y continuidad de actividades del Sistema de Gestión Ambiental. </t>
  </si>
  <si>
    <t>D9. Falta  de recursos para desplazamientos del equipo del Sistema de Gestión Ambiental.</t>
  </si>
  <si>
    <t>D10.  Incumplimiento del código de colores de clasificación de residuos institucional por desconocimiento, falta de conciencia ambiental y compromiso de parte de algunos sectores de la comunidad universitaria y otras partes interesadas, o por no contar con la totalidad de los dispositivos de almacenamiento requeridos.</t>
  </si>
  <si>
    <t>AMENAZAS</t>
  </si>
  <si>
    <t>A1. Prácticas ambientales inadecuadas por parte de vecinos de la comunidad circundante a las instalaciones de la Universidad, que puedan afectar su desempeño ambiental.</t>
  </si>
  <si>
    <t xml:space="preserve">A2. Afectación en el desarrollo de actividades presenciales o virtuales, internas y externas del SGA, debido al riesgo de contagio por virus que puedan alcanzar el nivel de pandemia </t>
  </si>
  <si>
    <t>A3. Falta  de alcance en servicios públicos o de comunicación, y condiciones específicas  de la infraestructura  de algunas sedes.</t>
  </si>
  <si>
    <t>A4. Falta de participación  de las partes interesadas externas en las actividades del Sistema de Gestión Ambiental.</t>
  </si>
  <si>
    <t>A5. Afectación de actividades  del Sistema de Gestión ambiental internas o externas), y  de recursos, elementos o insumos del Plan Institucional de Gestión Ambiental -PIGA, por alteraciones de orden público como manifestaciones, paros,  disturbios y asonadas.</t>
  </si>
  <si>
    <t>A6. Afectación de fenómenos naturales (Cambio climático, fenómeno del niño y la niña, sismos, incendios, caída de árboles, Vendavales) y antrópicos (Orden publico y manifestaciones estudiantiles) que puedan afectar las instalaciones.</t>
  </si>
  <si>
    <t xml:space="preserve">A7. Sanciones o multas por incumplimiento legal </t>
  </si>
  <si>
    <t>A8. Rotación constante de personal en diferentes procesos</t>
  </si>
  <si>
    <t>FORTALEZAS</t>
  </si>
  <si>
    <t>F1.Compromiso de la alta  Dirección para apoyar el proceso, reflejado en liderazgo de Directores Administrativos y del Rector.​</t>
  </si>
  <si>
    <t>F2. Articulación del Sistema de Gestión Ambiental a nivel institucional en Sede, Seccionales y Extensiones.</t>
  </si>
  <si>
    <t>F3. Equipo de profesionales del  Sistema de Gestión Ambiental con competencia  y actitud propositiva en el proceso de planeación, implementación, seguimiento y preparación para los procesos de auditoría del SGA.</t>
  </si>
  <si>
    <t>F4. Disponibilidad de la documentación del Sistema de Gestión ambiental en el sitio web del Modelo de Operación digital, en el marco del PHVA: Caracterización, Política y Objetivos de Gestión Ambiental, Plan Institucional de Gestión Ambiental - PIGA y programas ambientales, Procedimientos, Formatos, Matrices y otros registros SGA.</t>
  </si>
  <si>
    <t>F5.Asignación de rubro para implementación y certificación  del Sistema de Gestión Ambiental_ISO 14001:2015 a través del Proyecto UCundinamarca en Equilibrio con la Naturaleza.</t>
  </si>
  <si>
    <t>F6.Fortalecimiento de la cultura ambiental  a nivel institucional a través del #Reto Ambientalmente en equilibrio con la naturaleza, eventos y capacitaciones ambientales.</t>
  </si>
  <si>
    <t>F7.Divulgación de la Gestión ambiental con la comunidad universitaria y otras partes interesadas a través de publicaciones y eventos en canales institucionales como la página web, la agencia de noticias, redes sociales, revistas digitales de las Seccionales, Extensiones y Periódico digital institucional.</t>
  </si>
  <si>
    <t>F8. Implementación del código de colores de clasificación de residuos con la instalación gradual de Unidades Técnicas de Almacenamiento Central -UTAC-  y Puntos ecológicos en Sede, Seccionales y Extensiones.</t>
  </si>
  <si>
    <t>F9. Implementación de estrategias de sostenibilidad en la Sede, Seccionales y Extensiones, mediante la instalación de dispositivos de ahorro de agua y de energía como paneles fotovoltaicos e iluminación LED.</t>
  </si>
  <si>
    <t>F10.Articulación con los demás componentes del Sistema Integrado de Gestión como: SG SST, SGSI, SGC y con las diferentes procesos y dependencias.</t>
  </si>
  <si>
    <t>F11. Proceso de Medición de Huella de Carbono y reporte internacional de sostenibilidad GRI en articulación con Interacción Social Universitaria y diferentes dependencias relacionadas.</t>
  </si>
  <si>
    <t>F12. Articulación del Sistema de Gestión Ambiental  como parte del proceso de formación para la vida de la comunidad universitaria, desde la dimensión naturaleza del Modelo de Educación Digital Transmoderno -MEDIT.</t>
  </si>
  <si>
    <t>F13. Participación activa de los estudiantes en la Gestión Ambiental Institucional como practicantes y pasantes al SGA</t>
  </si>
  <si>
    <t>F14 Articulación de criterios  ambientales en los procesos  de compras institucionales.</t>
  </si>
  <si>
    <t>F15. Disponibilidad de canales institucionales para la comunicación de solicitudes, felicitaciones</t>
  </si>
  <si>
    <t>OPORTUNIDADES</t>
  </si>
  <si>
    <t xml:space="preserve">O1. Fortalecer la articulación  del  Sistema de Gestión ambiental, con las partes interesadas Internas y  Externas de forma translocal a través de la cultura ambiental.     </t>
  </si>
  <si>
    <t>O2. Ampliar la  cobertura  del proceso de cultura ambiental de la comunidad universitaria con base en la Política de Gestión Ambiental, y los programas del Plan Institucional de Gestión Ambiental -PIGA.</t>
  </si>
  <si>
    <t>O3. Ampliar la cobertura de contenedores para disposición de residuos sólidos y  Unidades Técnicas de Almacenamiento Central UTAC en Sedes, Seccionales y Extensiones</t>
  </si>
  <si>
    <t>O4.Pomover alianzas para el desarrollo de espacios verdes en las Sedes, Seccionales y Extensiones, mediante la  implementación de actividades del Programa de Uso Eficiente de Servicios Ecosistemicos -PUESE- generando un ambiente sano para la comunidad.</t>
  </si>
  <si>
    <t>O5. Fortalecer el acompañamiento y asesoría en las unidades regionales, en condiciones de Pandemia, con actividades virtuales y presenciales según las necesidades de la Sede, Seccional o Extensión.</t>
  </si>
  <si>
    <t>O6.Articulación en de Proyectos Ambientales Universitarios -PRAU- con partes interesadas internas y externas.</t>
  </si>
  <si>
    <t xml:space="preserve">O7. Ampliación de actividades de  medición  de impacto y desempeño institucional con proyección translocal.  </t>
  </si>
  <si>
    <t xml:space="preserve">O8. Instaurar lineamiento de austeridad del gasto con el proceso de Bienes y Servicios articulados con el  Sistema de Gestión Ambiental con el fin de  minimizar el consumo de  materiales a nivel institucional </t>
  </si>
  <si>
    <t xml:space="preserve">O9. Generar espacios virtuales o presenciales para  el fortalecimiento de la cultura ambiental de la comunidad educativa, a través de cursos, diplomados,  programas de voluntariado ( ambiental)  y proyectos que generen impacto ambiental positivo  mediante alianzas estratégicas. </t>
  </si>
  <si>
    <t>FACTOR</t>
  </si>
  <si>
    <t>Subcausas de la causa raiz</t>
  </si>
  <si>
    <t xml:space="preserve">Clasificacion del riesgo </t>
  </si>
  <si>
    <t>Información</t>
  </si>
  <si>
    <t xml:space="preserve">Software </t>
  </si>
  <si>
    <t>Intangibles</t>
  </si>
  <si>
    <t>Componentes
de red</t>
  </si>
  <si>
    <t>Personas</t>
  </si>
  <si>
    <t>Instalaciones</t>
  </si>
  <si>
    <t>Redaccion del Riesgo General</t>
  </si>
  <si>
    <t xml:space="preserve">Redaccion del Riesgo  fiscal </t>
  </si>
  <si>
    <t>CÓDIGO:GSI- CA-FO-09</t>
  </si>
  <si>
    <t>14.	Tipología de riesgos que enmarcan la política de administración del riesgo</t>
  </si>
  <si>
    <t>Seguridad y salud en el trabajo</t>
  </si>
  <si>
    <t>Operativo</t>
  </si>
  <si>
    <t>Imagen</t>
  </si>
  <si>
    <t>6.4.	 Identificación de áreas de factores de riesgo</t>
  </si>
  <si>
    <t>•	Procesos</t>
  </si>
  <si>
    <t>•	Talento humano</t>
  </si>
  <si>
    <t>•	Tecnología</t>
  </si>
  <si>
    <t>•	Infraestructura</t>
  </si>
  <si>
    <t>•	Evento externo</t>
  </si>
  <si>
    <t>¿Afectar el cumplimiento de la misión del sector al que pertenece la entidad?</t>
  </si>
  <si>
    <t>VIGENCIA: 2024-09-20</t>
  </si>
  <si>
    <t>CÓDIGO: GSI- CA-FO-09</t>
  </si>
  <si>
    <t>Fecha: 2025/01/30</t>
  </si>
  <si>
    <t xml:space="preserve">Seguridad de la información </t>
  </si>
  <si>
    <r>
      <rPr>
        <sz val="11"/>
        <color theme="9"/>
        <rFont val="Arial"/>
        <family val="2"/>
      </rPr>
      <t xml:space="preserve">*Nota: </t>
    </r>
    <r>
      <rPr>
        <sz val="11"/>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</si>
  <si>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xml:space="preserve">Documento controlado por el Sistema de Gestión de la Calidad
Asegúrese que corresponde a la última versión consultando el micrositio de calidad de la Escuela Tecnológica Instituto Técnico Central (ETITC) </t>
  </si>
  <si>
    <t>Jurídico - Disciplinario</t>
  </si>
  <si>
    <t>Líder de Proceso</t>
  </si>
  <si>
    <t>Se actualizó formato a versión No 8</t>
  </si>
  <si>
    <t>CAUSA (VULNERABILIDADES)</t>
  </si>
  <si>
    <t>Amenazas</t>
  </si>
  <si>
    <t xml:space="preserve">Servicios, Software, Hardware </t>
  </si>
  <si>
    <t xml:space="preserve">Servicios, Software, Documental </t>
  </si>
  <si>
    <t xml:space="preserve">Servicios, Software, Hardware, Documental </t>
  </si>
  <si>
    <t xml:space="preserve">Seguridad de la Infromacion </t>
  </si>
  <si>
    <t xml:space="preserve">Plan de Contingencia </t>
  </si>
  <si>
    <t>Incumplimiento a la norma: Decreto 1072/2015 Artículo 2.2.4.6.25, numeral 11
Decreto 2157 de 2017.
Resolución 0256 de 2014</t>
  </si>
  <si>
    <t xml:space="preserve">Incumplimiento a la norma: Resolución 2346 de 2007 capitulo II 
Decreto 1072/2015 Artículo 2.2.4.6.24, numeral 05 PARAGRAFO 3 </t>
  </si>
  <si>
    <t>Incumplimiento al desarrollo de actividades pactadas en el plan de gestión para el año y a los Decreto 1072/2015, Artículo 2.2.4.6.8. numeral 4, Artículo 2.2.4.6.17 numeral 2,5</t>
  </si>
  <si>
    <t>Incumplimiento gestion de prevención, preparación y respuesta ante emergencias, brigada de emergencias, plan de emergencias</t>
  </si>
  <si>
    <t xml:space="preserve">Omisio proceso contractual prestación de servicio médico por parte de institución de salud especialista en seguridad y salud en el trabajo  </t>
  </si>
  <si>
    <t>Falta de Recurso Humano Suficiente para suplir las necesidades y labores a desarrollar para el pleno cumplimiento y desarrollo el sistema</t>
  </si>
  <si>
    <t>Posibilidad de afectación económica y reputacional por desconocimiento en actuación en caso de emergencias 
Multas</t>
  </si>
  <si>
    <t>Posibilidad de afectación económica y reputacional por ingreso de personal con morbilidades de origen laboral y/o presencia de algun tipo de patología sin detectar de manera preventiva en los colaboradores de la escuela</t>
  </si>
  <si>
    <t>N/A</t>
  </si>
  <si>
    <t xml:space="preserve">Gestionar la creación de una Brigada: capacitada y dotada, la brigada de prevención, preparación y respuesta ante emergencias.
 </t>
  </si>
  <si>
    <t xml:space="preserve"> Acta conformación brigada
Mapas de evacuación actualizados</t>
  </si>
  <si>
    <t>Actualizacion del docuento plan de emergencias</t>
  </si>
  <si>
    <t>Auditoria y seguimiento al plan de capacitación de las Brigadas</t>
  </si>
  <si>
    <t>Solicitar recursos para dotación brigadistas</t>
  </si>
  <si>
    <t>y Soporte del plan de compras y entregas de implementos y EPP para Brigadistas</t>
  </si>
  <si>
    <t xml:space="preserve">Ejecutar contrato de prestación de servicios profesionales en examenes medicos ocupacionales </t>
  </si>
  <si>
    <t xml:space="preserve">Contrato prestación de servicios médicos especialistas en salud ocupacional </t>
  </si>
  <si>
    <t>1. Evaluación médica preocupacional o de preingreso.
2. Evaluaciones médicas ocupacionales periódicas (programadas o por cambios de ocupación).
3. Evaluación médica posocupacional o de egreso.
4. Profesiograma
5. Diagnostico condiciones de salud</t>
  </si>
  <si>
    <t xml:space="preserve">Conceptos médicos de acuerdo al tipo de examen médico a practicar </t>
  </si>
  <si>
    <t xml:space="preserve">Recurso humano de apoyo al área de SST </t>
  </si>
  <si>
    <t xml:space="preserve">Por identificar </t>
  </si>
  <si>
    <t xml:space="preserve">Conformación brigada emergencias </t>
  </si>
  <si>
    <t>Profesional de Gestión del Talento Humano - Líder del proceso de SST</t>
  </si>
  <si>
    <t xml:space="preserve">Plan de capacitación y entrenamiento brigadas </t>
  </si>
  <si>
    <t xml:space="preserve">Entrega elementos de Dotacion personal brigadistas </t>
  </si>
  <si>
    <t xml:space="preserve">Efectuar contratación con Institucion prestadora de servicios de salud especiaistas en seguridad y salud en el trabajo </t>
  </si>
  <si>
    <t xml:space="preserve">Practicar examenes medicos </t>
  </si>
  <si>
    <t>Poner en conocimiento del profesional de Gestión la insuficiencia del recurso financiero a fin de gestionar el recurso</t>
  </si>
  <si>
    <t>GESTIÓN DE SEGURIDAD Y SALUD EN EL TRABAJO</t>
  </si>
  <si>
    <t>Planear, implementar, evaluar y mejorar continuamente el Sistema de Gestión de Seguridad y Salud en el Trabajo (SGSST), garantizando con esto, la prevención de accidentes y enfermedades laborales de la Escuela Tecnológica Instituto Técnico Central (ETITC) mediante la identificación de los peligros y valoración de los riesgos ocupacionales</t>
  </si>
  <si>
    <t>Aplica para todas las actividades ejecutadas en la Escuela Tecnológica Instituto Técnico Central (ETITC) y en su nombre, cubriendo a todos los trabajadores independiente de su modalidad de contratación.</t>
  </si>
  <si>
    <t>Andrés Orduz Nivia</t>
  </si>
  <si>
    <t>Posibilidad de afectación económica y reputacional por menor cobertura en la gestión de seguridad y salud en el trabajo</t>
  </si>
  <si>
    <t>Ejecución y Administración de procesos</t>
  </si>
  <si>
    <t xml:space="preserve">Gestionar la asignación de recurso humano como apoyo para la gestión de seguridad y salud en el trabajo </t>
  </si>
  <si>
    <r>
      <rPr>
        <b/>
        <sz val="14"/>
        <rFont val="Arial"/>
        <family val="2"/>
      </rPr>
      <t>LÍDER DEL PROCESO:</t>
    </r>
    <r>
      <rPr>
        <sz val="14"/>
        <rFont val="Arial"/>
        <family val="2"/>
      </rPr>
      <t xml:space="preserve">  Andrés Orduz Nivia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</si>
</sst>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03"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color rgb="FF000000"/>
      <name val="Arial"/>
      <family val="2"/>
    </font>
    <font>
      <b/>
      <sz val="12"/>
      <name val="Arial"/>
      <family val="2"/>
    </font>
    <font>
      <sz val="6"/>
      <color theme="1"/>
      <name val="Arial"/>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b/>
      <sz val="18"/>
      <color theme="0"/>
      <name val="Arial"/>
      <family val="2"/>
    </font>
    <font>
      <b/>
      <sz val="12"/>
      <color theme="0"/>
      <name val="Arial"/>
      <family val="2"/>
    </font>
    <font>
      <sz val="11"/>
      <color rgb="FF000000"/>
      <name val="Arial"/>
      <family val="2"/>
    </font>
    <font>
      <sz val="10"/>
      <color theme="0"/>
      <name val="Arial"/>
      <family val="2"/>
    </font>
    <font>
      <sz val="9"/>
      <color indexed="81"/>
      <name val="Tahoma"/>
      <family val="2"/>
    </font>
    <font>
      <b/>
      <sz val="22"/>
      <color rgb="FF000000"/>
      <name val="Arial"/>
      <family val="2"/>
    </font>
    <font>
      <b/>
      <sz val="18"/>
      <name val="Arial"/>
      <family val="2"/>
    </font>
    <font>
      <sz val="11"/>
      <color theme="0"/>
      <name val="Arial"/>
      <family val="2"/>
    </font>
    <font>
      <sz val="14"/>
      <name val="Arial"/>
      <family val="2"/>
    </font>
    <font>
      <b/>
      <sz val="14"/>
      <name val="Arial"/>
      <family val="2"/>
    </font>
    <font>
      <b/>
      <sz val="12"/>
      <color theme="0"/>
      <name val="Arial Black"/>
      <family val="2"/>
    </font>
    <font>
      <sz val="12"/>
      <color theme="0"/>
      <name val="Arial Black"/>
      <family val="2"/>
    </font>
    <font>
      <sz val="11"/>
      <color theme="1"/>
      <name val="Arial Narrow"/>
      <family val="2"/>
    </font>
    <font>
      <sz val="11"/>
      <color theme="9"/>
      <name val="Arial"/>
      <family val="2"/>
    </font>
    <font>
      <sz val="10"/>
      <color theme="1"/>
      <name val="Arial Narrow"/>
      <family val="2"/>
    </font>
    <font>
      <sz val="8"/>
      <color theme="1"/>
      <name val="Arial"/>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
      <patternFill patternType="solid">
        <fgColor rgb="FFDAAA00"/>
        <bgColor indexed="64"/>
      </patternFill>
    </fill>
    <fill>
      <patternFill patternType="solid">
        <fgColor rgb="FF4E4B48"/>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indexed="64"/>
      </patternFill>
    </fill>
    <fill>
      <patternFill patternType="solid">
        <fgColor rgb="FFB4B3B6"/>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
      <left style="thin">
        <color indexed="64"/>
      </left>
      <right style="medium">
        <color indexed="64"/>
      </right>
      <top style="medium">
        <color indexed="64"/>
      </top>
      <bottom style="thin">
        <color indexed="64"/>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654">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4" xfId="0" applyFont="1" applyFill="1" applyBorder="1" applyAlignment="1">
      <alignment horizontal="center" vertical="center" wrapText="1" readingOrder="1"/>
    </xf>
    <xf numFmtId="0" fontId="8" fillId="0" borderId="4" xfId="0" applyFont="1" applyBorder="1" applyAlignment="1">
      <alignment horizontal="justify" vertical="center" wrapText="1" readingOrder="1"/>
    </xf>
    <xf numFmtId="9" fontId="8" fillId="0" borderId="4"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Alignment="1">
      <alignment vertical="center"/>
    </xf>
    <xf numFmtId="0" fontId="26" fillId="0" borderId="0" xfId="0" applyFont="1"/>
    <xf numFmtId="0" fontId="24" fillId="0" borderId="0" xfId="0" applyFont="1"/>
    <xf numFmtId="0" fontId="0" fillId="0" borderId="0" xfId="0" pivotButton="1"/>
    <xf numFmtId="0" fontId="10" fillId="0" borderId="0" xfId="0" applyFont="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4"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4"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4"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5"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0" fillId="3" borderId="0" xfId="0" applyFill="1"/>
    <xf numFmtId="0" fontId="46" fillId="3" borderId="39" xfId="2" applyFont="1" applyFill="1" applyBorder="1"/>
    <xf numFmtId="0" fontId="46" fillId="3" borderId="40" xfId="2" applyFont="1" applyFill="1" applyBorder="1"/>
    <xf numFmtId="0" fontId="46" fillId="3" borderId="41" xfId="2" applyFont="1" applyFill="1" applyBorder="1"/>
    <xf numFmtId="0" fontId="14" fillId="3" borderId="0" xfId="0" applyFont="1" applyFill="1" applyAlignment="1">
      <alignment vertical="center"/>
    </xf>
    <xf numFmtId="0" fontId="4" fillId="3" borderId="0" xfId="0" applyFont="1" applyFill="1"/>
    <xf numFmtId="0" fontId="33" fillId="3" borderId="0" xfId="0" applyFont="1" applyFill="1"/>
    <xf numFmtId="0" fontId="34" fillId="3" borderId="22" xfId="0" applyFont="1" applyFill="1" applyBorder="1" applyAlignment="1">
      <alignment horizontal="center" vertical="center" wrapText="1" readingOrder="1"/>
    </xf>
    <xf numFmtId="0" fontId="35" fillId="3" borderId="22" xfId="0" applyFont="1" applyFill="1" applyBorder="1" applyAlignment="1">
      <alignment horizontal="justify" vertical="center" wrapText="1" readingOrder="1"/>
    </xf>
    <xf numFmtId="9" fontId="34" fillId="3" borderId="31" xfId="0" applyNumberFormat="1"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5" fillId="3" borderId="21" xfId="0" applyFont="1" applyFill="1" applyBorder="1" applyAlignment="1">
      <alignment horizontal="justify" vertical="center" wrapText="1" readingOrder="1"/>
    </xf>
    <xf numFmtId="9" fontId="34" fillId="3" borderId="26" xfId="0" applyNumberFormat="1"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5" fillId="3" borderId="28" xfId="0" applyFont="1" applyFill="1" applyBorder="1" applyAlignment="1">
      <alignment horizontal="justify" vertical="center" wrapText="1" readingOrder="1"/>
    </xf>
    <xf numFmtId="0" fontId="35" fillId="3" borderId="29" xfId="0" applyFont="1" applyFill="1" applyBorder="1" applyAlignment="1">
      <alignment horizontal="center" vertical="center" wrapText="1" readingOrder="1"/>
    </xf>
    <xf numFmtId="0" fontId="43" fillId="3" borderId="0" xfId="0" applyFont="1" applyFill="1"/>
    <xf numFmtId="0" fontId="34" fillId="15" borderId="33" xfId="0" applyFont="1" applyFill="1" applyBorder="1" applyAlignment="1">
      <alignment horizontal="center" vertical="center" wrapText="1" readingOrder="1"/>
    </xf>
    <xf numFmtId="0" fontId="34" fillId="15" borderId="34"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7" xfId="2" applyFont="1" applyFill="1" applyBorder="1"/>
    <xf numFmtId="0" fontId="51" fillId="3" borderId="0" xfId="0" applyFont="1" applyFill="1" applyAlignment="1">
      <alignment horizontal="left" vertical="center" wrapText="1"/>
    </xf>
    <xf numFmtId="0" fontId="52" fillId="3" borderId="0" xfId="0" applyFont="1" applyFill="1" applyAlignment="1">
      <alignment horizontal="left" vertical="top" wrapText="1"/>
    </xf>
    <xf numFmtId="0" fontId="46" fillId="3" borderId="0" xfId="2" applyFont="1" applyFill="1"/>
    <xf numFmtId="0" fontId="46" fillId="3" borderId="8" xfId="2" applyFont="1" applyFill="1" applyBorder="1"/>
    <xf numFmtId="0" fontId="46" fillId="3" borderId="9" xfId="2" applyFont="1" applyFill="1" applyBorder="1"/>
    <xf numFmtId="0" fontId="46" fillId="3" borderId="11" xfId="2" applyFont="1" applyFill="1" applyBorder="1"/>
    <xf numFmtId="0" fontId="46" fillId="3" borderId="10" xfId="2" applyFont="1" applyFill="1" applyBorder="1"/>
    <xf numFmtId="0" fontId="50" fillId="3" borderId="0" xfId="2" applyFont="1" applyFill="1" applyAlignment="1">
      <alignment horizontal="left" vertical="center" wrapText="1"/>
    </xf>
    <xf numFmtId="0" fontId="46" fillId="3" borderId="0" xfId="2" applyFont="1" applyFill="1" applyAlignment="1">
      <alignment horizontal="left" vertical="center" wrapText="1"/>
    </xf>
    <xf numFmtId="0" fontId="46" fillId="3" borderId="0" xfId="2" quotePrefix="1" applyFont="1" applyFill="1" applyAlignment="1">
      <alignment horizontal="left" vertical="center" wrapText="1"/>
    </xf>
    <xf numFmtId="0" fontId="48" fillId="3" borderId="7" xfId="2" quotePrefix="1" applyFont="1" applyFill="1" applyBorder="1" applyAlignment="1">
      <alignment horizontal="left" vertical="top" wrapText="1"/>
    </xf>
    <xf numFmtId="0" fontId="49" fillId="3" borderId="0" xfId="2" quotePrefix="1" applyFont="1" applyFill="1" applyAlignment="1">
      <alignment horizontal="left" vertical="top" wrapText="1"/>
    </xf>
    <xf numFmtId="0" fontId="49" fillId="3" borderId="8" xfId="2" quotePrefix="1" applyFont="1" applyFill="1" applyBorder="1" applyAlignment="1">
      <alignment horizontal="left" vertical="top" wrapText="1"/>
    </xf>
    <xf numFmtId="0" fontId="44" fillId="0" borderId="7" xfId="0" applyFont="1" applyBorder="1" applyAlignment="1">
      <alignment vertical="center" wrapText="1"/>
    </xf>
    <xf numFmtId="0" fontId="44" fillId="0" borderId="0" xfId="0" applyFont="1" applyAlignment="1">
      <alignment vertical="center" wrapText="1"/>
    </xf>
    <xf numFmtId="0" fontId="57" fillId="0" borderId="0" xfId="0" applyFont="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left" vertical="center" wrapText="1"/>
    </xf>
    <xf numFmtId="0" fontId="58" fillId="0" borderId="0" xfId="0" applyFont="1" applyAlignment="1">
      <alignment horizontal="center"/>
    </xf>
    <xf numFmtId="0" fontId="60" fillId="0" borderId="0" xfId="0" applyFont="1" applyAlignment="1">
      <alignment horizontal="center" vertical="center" wrapText="1"/>
    </xf>
    <xf numFmtId="0" fontId="0" fillId="0" borderId="0" xfId="0" applyAlignment="1">
      <alignment wrapText="1"/>
    </xf>
    <xf numFmtId="0" fontId="60" fillId="0" borderId="0" xfId="0" applyFont="1" applyAlignment="1">
      <alignment vertical="center" wrapText="1"/>
    </xf>
    <xf numFmtId="0" fontId="59" fillId="0" borderId="70" xfId="0" applyFont="1" applyBorder="1" applyAlignment="1">
      <alignment vertical="center" wrapText="1"/>
    </xf>
    <xf numFmtId="0" fontId="56" fillId="0" borderId="64" xfId="0" applyFont="1" applyBorder="1" applyAlignment="1" applyProtection="1">
      <alignment horizontal="center" wrapText="1"/>
      <protection locked="0"/>
    </xf>
    <xf numFmtId="0" fontId="56" fillId="0" borderId="57" xfId="0" applyFont="1" applyBorder="1" applyAlignment="1" applyProtection="1">
      <alignment horizontal="center" wrapText="1"/>
      <protection locked="0"/>
    </xf>
    <xf numFmtId="0" fontId="55" fillId="0" borderId="63" xfId="0" applyFont="1" applyBorder="1" applyAlignment="1">
      <alignment horizontal="left" vertical="center"/>
    </xf>
    <xf numFmtId="0" fontId="55" fillId="0" borderId="57" xfId="0" applyFont="1" applyBorder="1" applyAlignment="1">
      <alignment horizontal="left" vertical="center"/>
    </xf>
    <xf numFmtId="0" fontId="0" fillId="17" borderId="0" xfId="0" applyFill="1"/>
    <xf numFmtId="0" fontId="55" fillId="0" borderId="21" xfId="0" applyFont="1" applyBorder="1" applyAlignment="1">
      <alignment vertical="center"/>
    </xf>
    <xf numFmtId="0" fontId="66" fillId="17" borderId="0" xfId="0" applyFont="1" applyFill="1"/>
    <xf numFmtId="14" fontId="66" fillId="0" borderId="80" xfId="0" applyNumberFormat="1" applyFont="1" applyBorder="1" applyAlignment="1" applyProtection="1">
      <alignment horizontal="center" vertical="center"/>
      <protection locked="0"/>
    </xf>
    <xf numFmtId="0" fontId="66" fillId="0" borderId="80" xfId="0" applyFont="1" applyBorder="1" applyAlignment="1" applyProtection="1">
      <alignment horizontal="center" vertical="center"/>
      <protection locked="0"/>
    </xf>
    <xf numFmtId="0" fontId="66" fillId="0" borderId="80" xfId="0" applyFont="1" applyBorder="1" applyAlignment="1" applyProtection="1">
      <alignment horizontal="center" vertical="center" wrapText="1"/>
      <protection locked="0"/>
    </xf>
    <xf numFmtId="0" fontId="66" fillId="0" borderId="80" xfId="0" applyFont="1" applyBorder="1" applyAlignment="1" applyProtection="1">
      <alignment horizontal="justify" wrapText="1"/>
      <protection locked="0"/>
    </xf>
    <xf numFmtId="0" fontId="11" fillId="17" borderId="0" xfId="0" applyFont="1" applyFill="1"/>
    <xf numFmtId="0" fontId="67" fillId="0" borderId="24" xfId="0" applyFont="1" applyBorder="1" applyAlignment="1">
      <alignment horizontal="center" vertical="center"/>
    </xf>
    <xf numFmtId="0" fontId="67" fillId="0" borderId="91" xfId="0" applyFont="1" applyBorder="1" applyAlignment="1">
      <alignment horizontal="center" vertical="center" wrapText="1"/>
    </xf>
    <xf numFmtId="0" fontId="67" fillId="0" borderId="91"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71" fillId="16" borderId="80" xfId="0" applyNumberFormat="1" applyFont="1" applyFill="1" applyBorder="1" applyAlignment="1">
      <alignment horizontal="center" vertical="center" wrapText="1"/>
    </xf>
    <xf numFmtId="0" fontId="71" fillId="16" borderId="80" xfId="0" applyFont="1" applyFill="1" applyBorder="1" applyAlignment="1">
      <alignment horizontal="center" vertical="center" wrapText="1"/>
    </xf>
    <xf numFmtId="0" fontId="77" fillId="17" borderId="0" xfId="0" applyFont="1" applyFill="1" applyAlignment="1">
      <alignment horizontal="center" vertical="center" textRotation="90"/>
    </xf>
    <xf numFmtId="0" fontId="82" fillId="0" borderId="0" xfId="0" applyFont="1" applyAlignment="1">
      <alignment vertical="center"/>
    </xf>
    <xf numFmtId="0" fontId="85" fillId="0" borderId="0" xfId="0" applyFont="1"/>
    <xf numFmtId="0" fontId="77" fillId="0" borderId="0" xfId="0" applyFont="1" applyAlignment="1">
      <alignment horizontal="left" vertical="center"/>
    </xf>
    <xf numFmtId="0" fontId="66" fillId="0" borderId="99" xfId="0" applyFont="1" applyBorder="1" applyAlignment="1">
      <alignment horizontal="left" vertical="center"/>
    </xf>
    <xf numFmtId="0" fontId="66" fillId="0" borderId="100" xfId="0" applyFont="1" applyBorder="1" applyAlignment="1">
      <alignment horizontal="left" vertical="center"/>
    </xf>
    <xf numFmtId="0" fontId="85" fillId="3" borderId="0" xfId="0" applyFont="1" applyFill="1"/>
    <xf numFmtId="0" fontId="86" fillId="3" borderId="0" xfId="0" applyFont="1" applyFill="1" applyAlignment="1">
      <alignment horizontal="center" vertical="center"/>
    </xf>
    <xf numFmtId="0" fontId="0" fillId="0" borderId="91" xfId="0" applyBorder="1" applyAlignment="1">
      <alignment horizontal="center" vertical="center"/>
    </xf>
    <xf numFmtId="0" fontId="71" fillId="19" borderId="91" xfId="0" applyFont="1" applyFill="1" applyBorder="1" applyAlignment="1">
      <alignment horizontal="center" vertical="center"/>
    </xf>
    <xf numFmtId="0" fontId="83" fillId="18" borderId="0" xfId="0" applyFont="1" applyFill="1" applyAlignment="1">
      <alignment horizontal="center" vertical="center"/>
    </xf>
    <xf numFmtId="0" fontId="71" fillId="19" borderId="0" xfId="0" applyFont="1" applyFill="1" applyAlignment="1">
      <alignment horizontal="center" vertical="center"/>
    </xf>
    <xf numFmtId="0" fontId="84" fillId="0" borderId="0" xfId="0" applyFont="1" applyAlignment="1">
      <alignment horizontal="center"/>
    </xf>
    <xf numFmtId="0" fontId="84" fillId="0" borderId="0" xfId="0" applyFont="1" applyAlignment="1">
      <alignment horizontal="center" vertical="center"/>
    </xf>
    <xf numFmtId="0" fontId="73" fillId="21" borderId="27" xfId="0" applyFont="1" applyFill="1" applyBorder="1" applyAlignment="1">
      <alignment horizontal="center" vertical="center" wrapText="1"/>
    </xf>
    <xf numFmtId="0" fontId="73" fillId="21" borderId="28" xfId="0" applyFont="1" applyFill="1" applyBorder="1" applyAlignment="1">
      <alignment horizontal="center" vertical="center" wrapText="1"/>
    </xf>
    <xf numFmtId="0" fontId="89" fillId="3" borderId="21" xfId="0" applyFont="1" applyFill="1" applyBorder="1" applyAlignment="1" applyProtection="1">
      <alignment horizontal="justify" vertical="justify" wrapText="1"/>
      <protection locked="0"/>
    </xf>
    <xf numFmtId="0" fontId="72" fillId="0" borderId="22" xfId="0" applyFont="1" applyBorder="1" applyAlignment="1" applyProtection="1">
      <alignment horizontal="center" vertical="center" wrapText="1"/>
      <protection locked="0"/>
    </xf>
    <xf numFmtId="0" fontId="89" fillId="0" borderId="21" xfId="0" applyFont="1" applyBorder="1" applyAlignment="1" applyProtection="1">
      <alignment horizontal="justify" vertical="justify" wrapText="1"/>
      <protection locked="0"/>
    </xf>
    <xf numFmtId="0" fontId="72" fillId="0" borderId="21" xfId="0" applyFont="1" applyBorder="1" applyAlignment="1" applyProtection="1">
      <alignment horizontal="center" vertical="center" wrapText="1"/>
      <protection locked="0"/>
    </xf>
    <xf numFmtId="0" fontId="89" fillId="22" borderId="21" xfId="0" applyFont="1" applyFill="1" applyBorder="1" applyAlignment="1" applyProtection="1">
      <alignment horizontal="justify" vertical="justify" wrapText="1"/>
      <protection locked="0"/>
    </xf>
    <xf numFmtId="0" fontId="44" fillId="0" borderId="25" xfId="0" applyFont="1" applyBorder="1" applyAlignment="1" applyProtection="1">
      <alignment horizontal="justify" vertical="center" wrapText="1"/>
      <protection locked="0"/>
    </xf>
    <xf numFmtId="0" fontId="73" fillId="21" borderId="25" xfId="0" applyFont="1" applyFill="1" applyBorder="1" applyAlignment="1">
      <alignment horizontal="center" vertical="center" wrapText="1"/>
    </xf>
    <xf numFmtId="0" fontId="72" fillId="21" borderId="21" xfId="0" applyFont="1" applyFill="1" applyBorder="1" applyAlignment="1" applyProtection="1">
      <alignment horizontal="center" vertical="center"/>
      <protection locked="0"/>
    </xf>
    <xf numFmtId="0" fontId="89" fillId="23" borderId="22" xfId="0" applyFont="1" applyFill="1" applyBorder="1" applyAlignment="1" applyProtection="1">
      <alignment horizontal="justify" vertical="justify" wrapText="1"/>
      <protection locked="0"/>
    </xf>
    <xf numFmtId="0" fontId="90" fillId="21" borderId="21" xfId="0" applyFont="1" applyFill="1" applyBorder="1" applyAlignment="1" applyProtection="1">
      <alignment horizontal="center" vertical="center"/>
      <protection locked="0"/>
    </xf>
    <xf numFmtId="0" fontId="89" fillId="24" borderId="21" xfId="0" applyFont="1" applyFill="1" applyBorder="1" applyAlignment="1" applyProtection="1">
      <alignment horizontal="justify" vertical="justify" wrapText="1"/>
      <protection locked="0"/>
    </xf>
    <xf numFmtId="0" fontId="89" fillId="22" borderId="69" xfId="0" applyFont="1" applyFill="1" applyBorder="1" applyAlignment="1" applyProtection="1">
      <alignment wrapText="1"/>
      <protection locked="0"/>
    </xf>
    <xf numFmtId="0" fontId="66" fillId="3" borderId="21" xfId="0" applyFont="1" applyFill="1" applyBorder="1" applyAlignment="1" applyProtection="1">
      <alignment horizontal="justify" vertical="justify" wrapText="1"/>
      <protection locked="0"/>
    </xf>
    <xf numFmtId="0" fontId="11" fillId="18" borderId="0" xfId="0" applyFont="1" applyFill="1" applyAlignment="1">
      <alignment horizontal="center" vertical="center"/>
    </xf>
    <xf numFmtId="0" fontId="61" fillId="18" borderId="0" xfId="0" applyFont="1" applyFill="1" applyAlignment="1">
      <alignment horizontal="center" vertical="center"/>
    </xf>
    <xf numFmtId="0" fontId="61" fillId="18" borderId="0" xfId="0" applyFont="1" applyFill="1" applyAlignment="1">
      <alignment horizontal="center" vertical="center" wrapText="1"/>
    </xf>
    <xf numFmtId="0" fontId="61" fillId="0" borderId="0" xfId="0" applyFont="1" applyAlignment="1">
      <alignment horizontal="center" vertical="center"/>
    </xf>
    <xf numFmtId="0" fontId="11" fillId="18" borderId="0" xfId="0" applyFont="1" applyFill="1" applyAlignment="1">
      <alignment wrapText="1"/>
    </xf>
    <xf numFmtId="0" fontId="60" fillId="0" borderId="70" xfId="0" applyFont="1" applyBorder="1" applyAlignment="1">
      <alignment horizontal="center" vertical="center" wrapText="1"/>
    </xf>
    <xf numFmtId="0" fontId="66" fillId="0" borderId="0" xfId="0" applyFont="1"/>
    <xf numFmtId="0" fontId="66" fillId="0" borderId="0" xfId="0" applyFont="1" applyAlignment="1">
      <alignment horizontal="center" vertical="center"/>
    </xf>
    <xf numFmtId="0" fontId="66" fillId="0" borderId="0" xfId="0" applyFont="1" applyAlignment="1">
      <alignment horizontal="center"/>
    </xf>
    <xf numFmtId="0" fontId="92" fillId="0" borderId="57" xfId="0" applyFont="1" applyBorder="1" applyAlignment="1" applyProtection="1">
      <alignment horizontal="center" vertical="center"/>
      <protection locked="0"/>
    </xf>
    <xf numFmtId="0" fontId="66" fillId="3" borderId="0" xfId="0" applyFont="1" applyFill="1"/>
    <xf numFmtId="0" fontId="94" fillId="3" borderId="0" xfId="0" applyFont="1" applyFill="1"/>
    <xf numFmtId="0" fontId="87" fillId="3" borderId="68" xfId="0" applyFont="1" applyFill="1" applyBorder="1" applyAlignment="1">
      <alignment horizontal="center" vertical="center"/>
    </xf>
    <xf numFmtId="0" fontId="87" fillId="3" borderId="69" xfId="0" applyFont="1" applyFill="1" applyBorder="1" applyAlignment="1">
      <alignment horizontal="center" vertical="center"/>
    </xf>
    <xf numFmtId="0" fontId="87" fillId="3" borderId="67" xfId="0" applyFont="1" applyFill="1" applyBorder="1" applyAlignment="1">
      <alignment horizontal="center" vertical="center"/>
    </xf>
    <xf numFmtId="0" fontId="87" fillId="3" borderId="57" xfId="0" applyFont="1" applyFill="1" applyBorder="1" applyAlignment="1">
      <alignment horizontal="center" vertical="center"/>
    </xf>
    <xf numFmtId="0" fontId="87" fillId="3" borderId="40" xfId="0" applyFont="1" applyFill="1" applyBorder="1" applyAlignment="1">
      <alignment vertical="center"/>
    </xf>
    <xf numFmtId="0" fontId="88" fillId="16" borderId="21" xfId="0" applyFont="1" applyFill="1" applyBorder="1" applyAlignment="1">
      <alignment horizontal="center" vertical="center"/>
    </xf>
    <xf numFmtId="0" fontId="88" fillId="16" borderId="21" xfId="0" applyFont="1" applyFill="1" applyBorder="1" applyAlignment="1">
      <alignment horizontal="center" vertical="center" wrapText="1"/>
    </xf>
    <xf numFmtId="0" fontId="71" fillId="3" borderId="0" xfId="0" applyFont="1" applyFill="1" applyAlignment="1">
      <alignment horizontal="center" vertical="center"/>
    </xf>
    <xf numFmtId="0" fontId="88" fillId="16" borderId="21" xfId="0" applyFont="1" applyFill="1" applyBorder="1" applyAlignment="1">
      <alignment horizontal="center" vertical="center" textRotation="90"/>
    </xf>
    <xf numFmtId="0" fontId="77" fillId="3" borderId="0" xfId="0" applyFont="1" applyFill="1" applyAlignment="1">
      <alignment horizontal="center" vertical="center"/>
    </xf>
    <xf numFmtId="0" fontId="77" fillId="2" borderId="0" xfId="0" applyFont="1" applyFill="1" applyAlignment="1">
      <alignment horizontal="center" vertical="center"/>
    </xf>
    <xf numFmtId="0" fontId="66" fillId="0" borderId="0" xfId="0" applyFont="1" applyAlignment="1">
      <alignment horizontal="center" vertical="center" wrapText="1"/>
    </xf>
    <xf numFmtId="0" fontId="66" fillId="0" borderId="21" xfId="0" applyFont="1" applyBorder="1" applyAlignment="1">
      <alignment horizontal="center" vertical="center" wrapText="1"/>
    </xf>
    <xf numFmtId="0" fontId="66" fillId="0" borderId="21" xfId="0" applyFont="1" applyBorder="1" applyAlignment="1" applyProtection="1">
      <alignment horizontal="center" vertical="center" wrapText="1"/>
      <protection locked="0"/>
    </xf>
    <xf numFmtId="0" fontId="77" fillId="0" borderId="21" xfId="0"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locked="0"/>
    </xf>
    <xf numFmtId="0" fontId="66" fillId="0" borderId="21" xfId="0" applyFont="1" applyBorder="1" applyAlignment="1" applyProtection="1">
      <alignment horizontal="center" vertical="center" wrapText="1"/>
      <protection hidden="1"/>
    </xf>
    <xf numFmtId="0" fontId="66" fillId="0" borderId="21" xfId="0" applyFont="1" applyBorder="1" applyAlignment="1" applyProtection="1">
      <alignment horizontal="center" vertical="center" textRotation="90" wrapText="1"/>
      <protection locked="0"/>
    </xf>
    <xf numFmtId="0" fontId="77" fillId="0" borderId="21" xfId="0" applyFont="1" applyBorder="1" applyAlignment="1" applyProtection="1">
      <alignment horizontal="center" vertical="center" textRotation="90" wrapText="1"/>
      <protection hidden="1"/>
    </xf>
    <xf numFmtId="14" fontId="66" fillId="0" borderId="21" xfId="0" applyNumberFormat="1" applyFont="1" applyBorder="1" applyAlignment="1" applyProtection="1">
      <alignment horizontal="center" vertical="center" wrapText="1"/>
      <protection locked="0"/>
    </xf>
    <xf numFmtId="0" fontId="66" fillId="3" borderId="0" xfId="0" applyFont="1" applyFill="1" applyAlignment="1">
      <alignment horizontal="center" vertical="center" wrapText="1"/>
    </xf>
    <xf numFmtId="0" fontId="66" fillId="0" borderId="3" xfId="0" applyFont="1" applyBorder="1" applyAlignment="1">
      <alignment horizontal="center" vertical="center"/>
    </xf>
    <xf numFmtId="0" fontId="66" fillId="0" borderId="2" xfId="0" applyFont="1" applyBorder="1" applyAlignment="1">
      <alignment horizontal="center" vertical="center"/>
    </xf>
    <xf numFmtId="0" fontId="66" fillId="0" borderId="0" xfId="0" applyFont="1" applyAlignment="1">
      <alignment horizontal="center" wrapText="1"/>
    </xf>
    <xf numFmtId="0" fontId="66" fillId="0" borderId="0" xfId="0" applyFont="1" applyAlignment="1">
      <alignment wrapText="1"/>
    </xf>
    <xf numFmtId="0" fontId="66" fillId="0" borderId="0" xfId="0" applyFont="1" applyAlignment="1">
      <alignment vertical="center"/>
    </xf>
    <xf numFmtId="0" fontId="97" fillId="16" borderId="21" xfId="0" applyFont="1" applyFill="1" applyBorder="1" applyAlignment="1">
      <alignment horizontal="center" vertical="center" wrapText="1"/>
    </xf>
    <xf numFmtId="0" fontId="66" fillId="0" borderId="21" xfId="0" applyFont="1" applyBorder="1" applyAlignment="1">
      <alignment vertical="center" wrapText="1"/>
    </xf>
    <xf numFmtId="0" fontId="66" fillId="0" borderId="21" xfId="0" applyFont="1" applyBorder="1" applyAlignment="1" applyProtection="1">
      <alignment vertical="center" wrapText="1"/>
      <protection locked="0"/>
    </xf>
    <xf numFmtId="164" fontId="99" fillId="0" borderId="21" xfId="1" applyNumberFormat="1" applyFont="1" applyBorder="1" applyAlignment="1">
      <alignment horizontal="center" vertical="center"/>
    </xf>
    <xf numFmtId="9" fontId="99" fillId="0" borderId="21" xfId="1" applyFont="1" applyBorder="1" applyAlignment="1">
      <alignment horizontal="center" vertical="center" wrapText="1"/>
    </xf>
    <xf numFmtId="164" fontId="66" fillId="0" borderId="21" xfId="1" applyNumberFormat="1" applyFont="1" applyBorder="1" applyAlignment="1">
      <alignment horizontal="center" vertical="top" wrapText="1"/>
    </xf>
    <xf numFmtId="0" fontId="99" fillId="0" borderId="21" xfId="0" applyFont="1" applyBorder="1" applyAlignment="1" applyProtection="1">
      <alignment horizontal="center" vertical="center" wrapText="1"/>
      <protection locked="0"/>
    </xf>
    <xf numFmtId="0" fontId="66" fillId="0" borderId="110"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hidden="1"/>
    </xf>
    <xf numFmtId="14" fontId="66" fillId="0" borderId="110" xfId="0" applyNumberFormat="1" applyFont="1" applyBorder="1" applyAlignment="1" applyProtection="1">
      <alignment horizontal="center" vertical="center" wrapText="1"/>
      <protection locked="0"/>
    </xf>
    <xf numFmtId="0" fontId="99" fillId="0" borderId="21" xfId="0" applyFont="1" applyBorder="1" applyAlignment="1" applyProtection="1">
      <alignment horizontal="left" vertical="top" wrapText="1"/>
      <protection locked="0"/>
    </xf>
    <xf numFmtId="0" fontId="1" fillId="0" borderId="21" xfId="0" applyFont="1" applyBorder="1" applyAlignment="1" applyProtection="1">
      <alignment horizontal="left" vertical="top" wrapText="1"/>
      <protection locked="0"/>
    </xf>
    <xf numFmtId="0" fontId="99" fillId="0" borderId="21" xfId="0" applyFont="1" applyBorder="1" applyAlignment="1" applyProtection="1">
      <alignment horizontal="left" vertical="top"/>
      <protection locked="0"/>
    </xf>
    <xf numFmtId="0" fontId="99" fillId="0" borderId="21" xfId="0" applyFont="1" applyBorder="1" applyAlignment="1">
      <alignment horizontal="left" vertical="top"/>
    </xf>
    <xf numFmtId="0" fontId="46" fillId="0" borderId="21" xfId="0" applyFont="1" applyBorder="1" applyAlignment="1" applyProtection="1">
      <alignment horizontal="left" vertical="top" wrapText="1"/>
      <protection locked="0"/>
    </xf>
    <xf numFmtId="0" fontId="101" fillId="0" borderId="21" xfId="0" applyFont="1" applyBorder="1" applyAlignment="1" applyProtection="1">
      <alignment horizontal="left" vertical="top" wrapText="1"/>
      <protection locked="0"/>
    </xf>
    <xf numFmtId="0" fontId="63" fillId="0" borderId="7" xfId="0" applyFont="1" applyBorder="1" applyAlignment="1">
      <alignment horizontal="center" wrapText="1"/>
    </xf>
    <xf numFmtId="0" fontId="63" fillId="0" borderId="9" xfId="0" applyFont="1" applyBorder="1" applyAlignment="1">
      <alignment horizontal="center" wrapText="1"/>
    </xf>
    <xf numFmtId="0" fontId="63" fillId="0" borderId="5" xfId="0" applyFont="1" applyBorder="1" applyAlignment="1">
      <alignment horizontal="center" wrapText="1"/>
    </xf>
    <xf numFmtId="0" fontId="99" fillId="0" borderId="21" xfId="0" applyFont="1" applyBorder="1" applyAlignment="1" applyProtection="1">
      <alignment vertical="top" wrapText="1"/>
      <protection locked="0"/>
    </xf>
    <xf numFmtId="0" fontId="1" fillId="0" borderId="21" xfId="0" applyFont="1" applyBorder="1" applyAlignment="1" applyProtection="1">
      <alignment vertical="top" wrapText="1"/>
      <protection locked="0"/>
    </xf>
    <xf numFmtId="0" fontId="99" fillId="0" borderId="21" xfId="0" applyFont="1" applyBorder="1" applyAlignment="1" applyProtection="1">
      <alignment vertical="top"/>
      <protection locked="0"/>
    </xf>
    <xf numFmtId="0" fontId="77" fillId="0" borderId="21" xfId="0" applyFont="1" applyBorder="1" applyAlignment="1" applyProtection="1">
      <alignment vertical="center" wrapText="1"/>
      <protection hidden="1"/>
    </xf>
    <xf numFmtId="9" fontId="66" fillId="0" borderId="21" xfId="0" applyNumberFormat="1" applyFont="1" applyBorder="1" applyAlignment="1" applyProtection="1">
      <alignment vertical="center" wrapText="1"/>
      <protection hidden="1"/>
    </xf>
    <xf numFmtId="0" fontId="63" fillId="0" borderId="0" xfId="0" applyFont="1" applyAlignment="1">
      <alignment horizontal="center" wrapText="1"/>
    </xf>
    <xf numFmtId="0" fontId="66" fillId="0" borderId="65" xfId="0" applyFont="1" applyBorder="1" applyAlignment="1">
      <alignment horizontal="center" vertical="center"/>
    </xf>
    <xf numFmtId="0" fontId="97" fillId="19" borderId="68" xfId="0" applyFont="1" applyFill="1" applyBorder="1" applyAlignment="1">
      <alignment horizontal="center" vertical="center" wrapText="1"/>
    </xf>
    <xf numFmtId="0" fontId="63" fillId="0" borderId="12" xfId="0" applyFont="1" applyBorder="1" applyAlignment="1">
      <alignment horizontal="center" wrapText="1"/>
    </xf>
    <xf numFmtId="0" fontId="63" fillId="0" borderId="11" xfId="0" applyFont="1" applyBorder="1" applyAlignment="1">
      <alignment horizontal="center" wrapText="1"/>
    </xf>
    <xf numFmtId="0" fontId="62" fillId="0" borderId="0" xfId="0" applyFont="1" applyAlignment="1">
      <alignment horizontal="center" wrapText="1"/>
    </xf>
    <xf numFmtId="0" fontId="65" fillId="0" borderId="95" xfId="0" applyFont="1" applyBorder="1" applyAlignment="1">
      <alignment horizontal="center" vertical="center" wrapText="1"/>
    </xf>
    <xf numFmtId="0" fontId="65" fillId="0" borderId="12" xfId="0" applyFont="1" applyBorder="1" applyAlignment="1">
      <alignment horizontal="center" vertical="center" wrapText="1"/>
    </xf>
    <xf numFmtId="0" fontId="65" fillId="0" borderId="81" xfId="0" applyFont="1" applyBorder="1" applyAlignment="1">
      <alignment horizontal="center" vertical="center" wrapText="1"/>
    </xf>
    <xf numFmtId="0" fontId="65" fillId="0" borderId="75" xfId="0" applyFont="1" applyBorder="1" applyAlignment="1">
      <alignment horizontal="center" vertical="center" wrapText="1"/>
    </xf>
    <xf numFmtId="0" fontId="65" fillId="0" borderId="0" xfId="0" applyFont="1" applyAlignment="1">
      <alignment horizontal="center" vertical="center" wrapText="1"/>
    </xf>
    <xf numFmtId="0" fontId="65" fillId="0" borderId="76" xfId="0" applyFont="1" applyBorder="1" applyAlignment="1">
      <alignment horizontal="center" vertical="center" wrapText="1"/>
    </xf>
    <xf numFmtId="0" fontId="65" fillId="0" borderId="97"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84" xfId="0" applyFont="1" applyBorder="1" applyAlignment="1">
      <alignment horizontal="center" vertical="center" wrapText="1"/>
    </xf>
    <xf numFmtId="0" fontId="79" fillId="0" borderId="5" xfId="0" applyFont="1" applyBorder="1" applyAlignment="1">
      <alignment horizontal="center" wrapText="1"/>
    </xf>
    <xf numFmtId="0" fontId="63" fillId="0" borderId="94" xfId="0" applyFont="1" applyBorder="1" applyAlignment="1">
      <alignment horizontal="center" wrapText="1"/>
    </xf>
    <xf numFmtId="0" fontId="63" fillId="0" borderId="7" xfId="0" applyFont="1" applyBorder="1" applyAlignment="1">
      <alignment horizontal="center" wrapText="1"/>
    </xf>
    <xf numFmtId="0" fontId="63" fillId="0" borderId="93" xfId="0" applyFont="1" applyBorder="1" applyAlignment="1">
      <alignment horizontal="center" wrapText="1"/>
    </xf>
    <xf numFmtId="0" fontId="63" fillId="0" borderId="9" xfId="0" applyFont="1" applyBorder="1" applyAlignment="1">
      <alignment horizontal="center" wrapText="1"/>
    </xf>
    <xf numFmtId="0" fontId="63" fillId="0" borderId="96" xfId="0" applyFont="1" applyBorder="1" applyAlignment="1">
      <alignment horizontal="center" wrapText="1"/>
    </xf>
    <xf numFmtId="0" fontId="55" fillId="0" borderId="82" xfId="0" applyFont="1" applyBorder="1" applyAlignment="1">
      <alignment horizontal="left" vertical="center"/>
    </xf>
    <xf numFmtId="0" fontId="55" fillId="0" borderId="6" xfId="0" applyFont="1" applyBorder="1" applyAlignment="1">
      <alignment horizontal="left" vertical="center"/>
    </xf>
    <xf numFmtId="0" fontId="55" fillId="0" borderId="83" xfId="0" applyFont="1" applyBorder="1" applyAlignment="1">
      <alignment horizontal="left" vertical="center"/>
    </xf>
    <xf numFmtId="0" fontId="55" fillId="0" borderId="8" xfId="0" applyFont="1" applyBorder="1" applyAlignment="1">
      <alignment horizontal="left" vertical="center"/>
    </xf>
    <xf numFmtId="0" fontId="55" fillId="0" borderId="85" xfId="0" applyFont="1" applyBorder="1" applyAlignment="1">
      <alignment horizontal="left" vertical="center"/>
    </xf>
    <xf numFmtId="0" fontId="55" fillId="0" borderId="10" xfId="0" applyFont="1" applyBorder="1" applyAlignment="1">
      <alignment horizontal="left" vertical="center"/>
    </xf>
    <xf numFmtId="0" fontId="66" fillId="0" borderId="23" xfId="0" applyFont="1" applyBorder="1" applyAlignment="1">
      <alignment horizontal="left" vertical="center" wrapText="1"/>
    </xf>
    <xf numFmtId="0" fontId="66" fillId="0" borderId="35" xfId="0" applyFont="1" applyBorder="1" applyAlignment="1">
      <alignment horizontal="left" vertical="center" wrapText="1"/>
    </xf>
    <xf numFmtId="0" fontId="65" fillId="0" borderId="102"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101" xfId="0" applyFont="1" applyBorder="1" applyAlignment="1">
      <alignment horizontal="center" vertical="center" wrapText="1"/>
    </xf>
    <xf numFmtId="0" fontId="61" fillId="18" borderId="102" xfId="0" applyFont="1" applyFill="1" applyBorder="1" applyAlignment="1">
      <alignment horizontal="center" vertical="center"/>
    </xf>
    <xf numFmtId="0" fontId="61" fillId="18" borderId="98" xfId="0" applyFont="1" applyFill="1" applyBorder="1" applyAlignment="1">
      <alignment horizontal="center" vertical="center"/>
    </xf>
    <xf numFmtId="0" fontId="61" fillId="18" borderId="101" xfId="0" applyFont="1" applyFill="1" applyBorder="1" applyAlignment="1">
      <alignment horizontal="center" vertical="center"/>
    </xf>
    <xf numFmtId="0" fontId="71" fillId="18" borderId="5" xfId="0" applyFont="1" applyFill="1" applyBorder="1" applyAlignment="1">
      <alignment horizontal="center" vertical="center"/>
    </xf>
    <xf numFmtId="0" fontId="71" fillId="18" borderId="6" xfId="0" applyFont="1" applyFill="1" applyBorder="1" applyAlignment="1">
      <alignment horizontal="center" vertical="center"/>
    </xf>
    <xf numFmtId="0" fontId="71" fillId="18" borderId="9" xfId="0" applyFont="1" applyFill="1" applyBorder="1" applyAlignment="1">
      <alignment horizontal="center" vertical="center"/>
    </xf>
    <xf numFmtId="0" fontId="71" fillId="18" borderId="10" xfId="0" applyFont="1" applyFill="1" applyBorder="1" applyAlignment="1">
      <alignment horizontal="center" vertical="center"/>
    </xf>
    <xf numFmtId="0" fontId="71" fillId="19" borderId="9" xfId="0" applyFont="1" applyFill="1" applyBorder="1" applyAlignment="1">
      <alignment horizontal="center" vertical="center"/>
    </xf>
    <xf numFmtId="0" fontId="71" fillId="19" borderId="10" xfId="0" applyFont="1" applyFill="1" applyBorder="1" applyAlignment="1">
      <alignment horizontal="center" vertical="center"/>
    </xf>
    <xf numFmtId="0" fontId="63" fillId="0" borderId="5" xfId="0" applyFont="1" applyBorder="1" applyAlignment="1">
      <alignment horizontal="center" wrapText="1"/>
    </xf>
    <xf numFmtId="0" fontId="63" fillId="0" borderId="6" xfId="0" applyFont="1" applyBorder="1" applyAlignment="1">
      <alignment horizontal="center" wrapText="1"/>
    </xf>
    <xf numFmtId="0" fontId="63" fillId="0" borderId="8" xfId="0" applyFont="1" applyBorder="1" applyAlignment="1">
      <alignment horizontal="center" wrapText="1"/>
    </xf>
    <xf numFmtId="0" fontId="63" fillId="0" borderId="10" xfId="0" applyFont="1" applyBorder="1" applyAlignment="1">
      <alignment horizontal="center" wrapText="1"/>
    </xf>
    <xf numFmtId="0" fontId="71" fillId="18" borderId="5" xfId="0" applyFont="1" applyFill="1" applyBorder="1" applyAlignment="1">
      <alignment horizontal="center" vertical="center" wrapText="1"/>
    </xf>
    <xf numFmtId="0" fontId="71" fillId="18" borderId="6" xfId="0" applyFont="1" applyFill="1" applyBorder="1" applyAlignment="1">
      <alignment horizontal="center" vertical="center" wrapText="1"/>
    </xf>
    <xf numFmtId="0" fontId="71" fillId="18" borderId="9" xfId="0" applyFont="1" applyFill="1" applyBorder="1" applyAlignment="1">
      <alignment horizontal="center" vertical="center" wrapText="1"/>
    </xf>
    <xf numFmtId="0" fontId="71" fillId="18" borderId="10" xfId="0" applyFont="1" applyFill="1" applyBorder="1" applyAlignment="1">
      <alignment horizontal="center" vertical="center" wrapText="1"/>
    </xf>
    <xf numFmtId="0" fontId="55" fillId="0" borderId="5" xfId="0" applyFont="1" applyBorder="1" applyAlignment="1">
      <alignment horizontal="left" vertical="center"/>
    </xf>
    <xf numFmtId="0" fontId="55" fillId="0" borderId="7" xfId="0" applyFont="1" applyBorder="1" applyAlignment="1">
      <alignment horizontal="left" vertical="center"/>
    </xf>
    <xf numFmtId="0" fontId="55" fillId="0" borderId="9" xfId="0" applyFont="1" applyBorder="1" applyAlignment="1">
      <alignment horizontal="left" vertical="center"/>
    </xf>
    <xf numFmtId="0" fontId="88" fillId="16" borderId="110" xfId="0" applyFont="1" applyFill="1" applyBorder="1" applyAlignment="1">
      <alignment horizontal="center" vertical="center" wrapText="1"/>
    </xf>
    <xf numFmtId="0" fontId="88" fillId="16" borderId="22" xfId="0" applyFont="1" applyFill="1" applyBorder="1" applyAlignment="1">
      <alignment horizontal="center" vertical="center" wrapText="1"/>
    </xf>
    <xf numFmtId="0" fontId="88" fillId="16" borderId="110" xfId="0" applyFont="1" applyFill="1" applyBorder="1" applyAlignment="1">
      <alignment horizontal="center" vertical="center"/>
    </xf>
    <xf numFmtId="0" fontId="88" fillId="16" borderId="22" xfId="0" applyFont="1" applyFill="1" applyBorder="1" applyAlignment="1">
      <alignment horizontal="center" vertical="center"/>
    </xf>
    <xf numFmtId="0" fontId="88" fillId="16" borderId="67" xfId="0" applyFont="1" applyFill="1" applyBorder="1" applyAlignment="1">
      <alignment horizontal="center" vertical="center"/>
    </xf>
    <xf numFmtId="0" fontId="63" fillId="0" borderId="103" xfId="0" applyFont="1" applyBorder="1" applyAlignment="1">
      <alignment horizontal="center" wrapText="1"/>
    </xf>
    <xf numFmtId="0" fontId="63" fillId="0" borderId="104" xfId="0" applyFont="1" applyBorder="1" applyAlignment="1">
      <alignment horizontal="center" wrapText="1"/>
    </xf>
    <xf numFmtId="0" fontId="63" fillId="0" borderId="92" xfId="0" applyFont="1" applyBorder="1" applyAlignment="1">
      <alignment horizontal="center" wrapText="1"/>
    </xf>
    <xf numFmtId="0" fontId="63" fillId="0" borderId="0" xfId="0" applyFont="1" applyAlignment="1">
      <alignment horizontal="center" wrapText="1"/>
    </xf>
    <xf numFmtId="0" fontId="63" fillId="0" borderId="105" xfId="0" applyFont="1" applyBorder="1" applyAlignment="1">
      <alignment horizontal="center" wrapText="1"/>
    </xf>
    <xf numFmtId="0" fontId="63" fillId="0" borderId="106" xfId="0" applyFont="1" applyBorder="1" applyAlignment="1">
      <alignment horizontal="center" wrapText="1"/>
    </xf>
    <xf numFmtId="0" fontId="92" fillId="0" borderId="109" xfId="0" applyFont="1" applyBorder="1" applyAlignment="1" applyProtection="1">
      <alignment horizontal="center" vertical="center"/>
      <protection locked="0"/>
    </xf>
    <xf numFmtId="0" fontId="92" fillId="0" borderId="113" xfId="0" applyFont="1" applyBorder="1" applyAlignment="1" applyProtection="1">
      <alignment horizontal="center" vertical="center"/>
      <protection locked="0"/>
    </xf>
    <xf numFmtId="0" fontId="92" fillId="0" borderId="21" xfId="0" applyFont="1" applyBorder="1" applyAlignment="1" applyProtection="1">
      <alignment horizontal="center" vertical="center"/>
      <protection locked="0"/>
    </xf>
    <xf numFmtId="0" fontId="92" fillId="0" borderId="26" xfId="0" applyFont="1" applyBorder="1" applyAlignment="1" applyProtection="1">
      <alignment horizontal="center" vertical="center"/>
      <protection locked="0"/>
    </xf>
    <xf numFmtId="0" fontId="92" fillId="0" borderId="28" xfId="0" applyFont="1" applyBorder="1" applyAlignment="1" applyProtection="1">
      <alignment horizontal="center" vertical="center"/>
      <protection locked="0"/>
    </xf>
    <xf numFmtId="0" fontId="92" fillId="0" borderId="29" xfId="0" applyFont="1" applyBorder="1" applyAlignment="1" applyProtection="1">
      <alignment horizontal="center" vertical="center"/>
      <protection locked="0"/>
    </xf>
    <xf numFmtId="0" fontId="93" fillId="0" borderId="68" xfId="0" applyFont="1" applyBorder="1" applyAlignment="1">
      <alignment horizontal="left" vertical="center"/>
    </xf>
    <xf numFmtId="0" fontId="93" fillId="0" borderId="67" xfId="0" applyFont="1" applyBorder="1" applyAlignment="1">
      <alignment horizontal="left" vertical="center"/>
    </xf>
    <xf numFmtId="0" fontId="93" fillId="0" borderId="69" xfId="0" applyFont="1" applyBorder="1" applyAlignment="1">
      <alignment horizontal="left" vertical="center"/>
    </xf>
    <xf numFmtId="0" fontId="88" fillId="16" borderId="21" xfId="0" applyFont="1" applyFill="1" applyBorder="1" applyAlignment="1">
      <alignment horizontal="center" vertical="center" textRotation="90" wrapText="1"/>
    </xf>
    <xf numFmtId="0" fontId="88" fillId="16" borderId="21" xfId="0" applyFont="1" applyFill="1" applyBorder="1" applyAlignment="1">
      <alignment horizontal="center" vertical="center" wrapText="1"/>
    </xf>
    <xf numFmtId="0" fontId="88" fillId="16" borderId="21" xfId="0" applyFont="1" applyFill="1" applyBorder="1" applyAlignment="1">
      <alignment horizontal="center" vertical="center"/>
    </xf>
    <xf numFmtId="0" fontId="87" fillId="16" borderId="68" xfId="0" applyFont="1" applyFill="1" applyBorder="1" applyAlignment="1">
      <alignment horizontal="left" vertical="center"/>
    </xf>
    <xf numFmtId="0" fontId="87" fillId="16" borderId="67" xfId="0" applyFont="1" applyFill="1" applyBorder="1" applyAlignment="1">
      <alignment horizontal="left" vertical="center"/>
    </xf>
    <xf numFmtId="0" fontId="87" fillId="16" borderId="69" xfId="0" applyFont="1" applyFill="1" applyBorder="1" applyAlignment="1">
      <alignment horizontal="left" vertical="center"/>
    </xf>
    <xf numFmtId="0" fontId="88" fillId="16" borderId="68" xfId="0" applyFont="1" applyFill="1" applyBorder="1" applyAlignment="1">
      <alignment horizontal="center" vertical="center"/>
    </xf>
    <xf numFmtId="0" fontId="55" fillId="0" borderId="67" xfId="0" applyFont="1" applyBorder="1" applyAlignment="1">
      <alignment horizontal="left" vertical="center"/>
    </xf>
    <xf numFmtId="0" fontId="55" fillId="0" borderId="69" xfId="0" applyFont="1" applyBorder="1" applyAlignment="1">
      <alignment horizontal="left" vertical="center"/>
    </xf>
    <xf numFmtId="0" fontId="55" fillId="0" borderId="21" xfId="0" applyFont="1" applyBorder="1" applyAlignment="1">
      <alignment horizontal="left" vertical="center"/>
    </xf>
    <xf numFmtId="0" fontId="88" fillId="16" borderId="108" xfId="0" applyFont="1" applyFill="1" applyBorder="1" applyAlignment="1">
      <alignment horizontal="center" vertical="center" wrapText="1"/>
    </xf>
    <xf numFmtId="0" fontId="88" fillId="16" borderId="63" xfId="0" applyFont="1" applyFill="1" applyBorder="1" applyAlignment="1">
      <alignment horizontal="center" vertical="center" wrapText="1"/>
    </xf>
    <xf numFmtId="0" fontId="88" fillId="19" borderId="21" xfId="0" applyFont="1" applyFill="1" applyBorder="1" applyAlignment="1">
      <alignment horizontal="center" vertical="center" wrapText="1"/>
    </xf>
    <xf numFmtId="0" fontId="88" fillId="18" borderId="107" xfId="0" applyFont="1" applyFill="1" applyBorder="1" applyAlignment="1">
      <alignment horizontal="center" vertical="center" wrapText="1"/>
    </xf>
    <xf numFmtId="0" fontId="88" fillId="18" borderId="64" xfId="0" applyFont="1" applyFill="1" applyBorder="1" applyAlignment="1">
      <alignment horizontal="center" vertical="center" wrapText="1"/>
    </xf>
    <xf numFmtId="0" fontId="88" fillId="16" borderId="40" xfId="0" applyFont="1" applyFill="1" applyBorder="1" applyAlignment="1">
      <alignment horizontal="center" vertical="center" wrapText="1"/>
    </xf>
    <xf numFmtId="0" fontId="88" fillId="16" borderId="57" xfId="0" applyFont="1" applyFill="1" applyBorder="1" applyAlignment="1">
      <alignment horizontal="center" vertical="center" wrapText="1"/>
    </xf>
    <xf numFmtId="0" fontId="88" fillId="16" borderId="110" xfId="0" applyFont="1" applyFill="1" applyBorder="1" applyAlignment="1">
      <alignment horizontal="center" vertical="center" textRotation="90"/>
    </xf>
    <xf numFmtId="0" fontId="88" fillId="16" borderId="111" xfId="0" applyFont="1" applyFill="1" applyBorder="1" applyAlignment="1">
      <alignment horizontal="center" vertical="center" textRotation="90"/>
    </xf>
    <xf numFmtId="0" fontId="88" fillId="16" borderId="22" xfId="0" applyFont="1" applyFill="1" applyBorder="1" applyAlignment="1">
      <alignment horizontal="center" vertical="center" textRotation="90"/>
    </xf>
    <xf numFmtId="0" fontId="77" fillId="0" borderId="0" xfId="0" applyFont="1" applyAlignment="1">
      <alignment horizontal="center"/>
    </xf>
    <xf numFmtId="0" fontId="77" fillId="0" borderId="76" xfId="0" applyFont="1" applyBorder="1" applyAlignment="1">
      <alignment horizontal="center"/>
    </xf>
    <xf numFmtId="0" fontId="88" fillId="16" borderId="21" xfId="0" applyFont="1" applyFill="1" applyBorder="1" applyAlignment="1">
      <alignment horizontal="center" vertical="center" textRotation="90"/>
    </xf>
    <xf numFmtId="0" fontId="87" fillId="19" borderId="68" xfId="0" applyFont="1" applyFill="1" applyBorder="1" applyAlignment="1">
      <alignment horizontal="center" vertical="center"/>
    </xf>
    <xf numFmtId="0" fontId="87" fillId="19" borderId="67" xfId="0" applyFont="1" applyFill="1" applyBorder="1" applyAlignment="1">
      <alignment horizontal="center" vertical="center"/>
    </xf>
    <xf numFmtId="0" fontId="88" fillId="18" borderId="68" xfId="0" applyFont="1" applyFill="1" applyBorder="1" applyAlignment="1">
      <alignment horizontal="center" vertical="center" wrapText="1"/>
    </xf>
    <xf numFmtId="0" fontId="88" fillId="18" borderId="67" xfId="0" applyFont="1" applyFill="1" applyBorder="1" applyAlignment="1">
      <alignment horizontal="center" vertical="center" wrapText="1"/>
    </xf>
    <xf numFmtId="0" fontId="88" fillId="18" borderId="69" xfId="0" applyFont="1" applyFill="1" applyBorder="1" applyAlignment="1">
      <alignment horizontal="center" vertical="center" wrapText="1"/>
    </xf>
    <xf numFmtId="0" fontId="88" fillId="19" borderId="68" xfId="0" applyFont="1" applyFill="1" applyBorder="1" applyAlignment="1">
      <alignment horizontal="center" vertical="center" wrapText="1"/>
    </xf>
    <xf numFmtId="0" fontId="88" fillId="19" borderId="67" xfId="0" applyFont="1" applyFill="1" applyBorder="1" applyAlignment="1">
      <alignment horizontal="center" vertical="center" wrapText="1"/>
    </xf>
    <xf numFmtId="0" fontId="88" fillId="19" borderId="69" xfId="0" applyFont="1" applyFill="1" applyBorder="1" applyAlignment="1">
      <alignment horizontal="center" vertical="center" wrapText="1"/>
    </xf>
    <xf numFmtId="0" fontId="66" fillId="0" borderId="110" xfId="0" applyFont="1" applyBorder="1" applyAlignment="1">
      <alignment horizontal="center" vertical="center" wrapText="1"/>
    </xf>
    <xf numFmtId="0" fontId="66" fillId="0" borderId="22" xfId="0" applyFont="1" applyBorder="1" applyAlignment="1">
      <alignment horizontal="center" vertical="center" wrapText="1"/>
    </xf>
    <xf numFmtId="0" fontId="97" fillId="19" borderId="68" xfId="0" applyFont="1" applyFill="1" applyBorder="1" applyAlignment="1">
      <alignment horizontal="center" vertical="center" wrapText="1"/>
    </xf>
    <xf numFmtId="0" fontId="97" fillId="19" borderId="69" xfId="0" applyFont="1" applyFill="1" applyBorder="1" applyAlignment="1">
      <alignment horizontal="center" vertical="center" wrapText="1"/>
    </xf>
    <xf numFmtId="0" fontId="0" fillId="0" borderId="112" xfId="0" applyBorder="1" applyAlignment="1">
      <alignment horizontal="left" wrapText="1"/>
    </xf>
    <xf numFmtId="0" fontId="0" fillId="0" borderId="112" xfId="0" applyBorder="1" applyAlignment="1">
      <alignment horizontal="left"/>
    </xf>
    <xf numFmtId="0" fontId="98" fillId="19" borderId="68" xfId="0" applyFont="1" applyFill="1" applyBorder="1" applyAlignment="1">
      <alignment horizontal="center" vertical="center" wrapText="1"/>
    </xf>
    <xf numFmtId="0" fontId="98" fillId="19" borderId="69" xfId="0" applyFont="1" applyFill="1" applyBorder="1" applyAlignment="1">
      <alignment horizontal="center" vertical="center" wrapText="1"/>
    </xf>
    <xf numFmtId="0" fontId="59" fillId="0" borderId="70" xfId="0" applyFont="1" applyBorder="1" applyAlignment="1">
      <alignment horizontal="center" vertical="center" wrapText="1"/>
    </xf>
    <xf numFmtId="0" fontId="96" fillId="0" borderId="68" xfId="0" applyFont="1" applyBorder="1" applyAlignment="1">
      <alignment horizontal="left" vertical="center" wrapText="1"/>
    </xf>
    <xf numFmtId="0" fontId="96" fillId="0" borderId="67" xfId="0" applyFont="1" applyBorder="1" applyAlignment="1">
      <alignment horizontal="left" vertical="center" wrapText="1"/>
    </xf>
    <xf numFmtId="0" fontId="96" fillId="0" borderId="69" xfId="0" applyFont="1" applyBorder="1" applyAlignment="1">
      <alignment horizontal="left" vertical="center" wrapText="1"/>
    </xf>
    <xf numFmtId="0" fontId="60" fillId="0" borderId="70" xfId="0" applyFont="1" applyBorder="1" applyAlignment="1">
      <alignment horizontal="center" vertical="center" wrapText="1"/>
    </xf>
    <xf numFmtId="0" fontId="95" fillId="0" borderId="21" xfId="0" applyFont="1" applyBorder="1" applyAlignment="1">
      <alignment horizontal="left" vertical="center" wrapText="1"/>
    </xf>
    <xf numFmtId="0" fontId="66" fillId="0" borderId="65" xfId="0" applyFont="1" applyBorder="1" applyAlignment="1">
      <alignment horizontal="left" vertical="center" wrapText="1"/>
    </xf>
    <xf numFmtId="0" fontId="66" fillId="0" borderId="66" xfId="0" applyFont="1" applyBorder="1" applyAlignment="1">
      <alignment horizontal="left" vertical="center" wrapText="1"/>
    </xf>
    <xf numFmtId="0" fontId="0" fillId="5" borderId="0" xfId="0" applyFill="1" applyAlignment="1">
      <alignment horizontal="center"/>
    </xf>
    <xf numFmtId="0" fontId="77" fillId="20" borderId="99" xfId="0" applyFont="1" applyFill="1" applyBorder="1" applyAlignment="1">
      <alignment horizontal="center" vertical="center" wrapText="1"/>
    </xf>
    <xf numFmtId="0" fontId="77" fillId="20" borderId="109" xfId="0" applyFont="1" applyFill="1" applyBorder="1" applyAlignment="1">
      <alignment horizontal="center" vertical="center" wrapText="1"/>
    </xf>
    <xf numFmtId="0" fontId="77" fillId="20" borderId="25" xfId="0" applyFont="1" applyFill="1" applyBorder="1" applyAlignment="1">
      <alignment horizontal="center" vertical="center" wrapText="1"/>
    </xf>
    <xf numFmtId="0" fontId="77" fillId="20" borderId="21" xfId="0" applyFont="1" applyFill="1" applyBorder="1" applyAlignment="1">
      <alignment horizontal="center" vertical="center" wrapText="1"/>
    </xf>
    <xf numFmtId="0" fontId="55" fillId="0" borderId="12" xfId="0" applyFont="1" applyBorder="1" applyAlignment="1">
      <alignment horizontal="left" vertical="center"/>
    </xf>
    <xf numFmtId="0" fontId="55" fillId="0" borderId="0" xfId="0" applyFont="1" applyAlignment="1">
      <alignment horizontal="left" vertical="center"/>
    </xf>
    <xf numFmtId="0" fontId="55" fillId="0" borderId="11" xfId="0" applyFont="1" applyBorder="1" applyAlignment="1">
      <alignment horizontal="left" vertical="center"/>
    </xf>
    <xf numFmtId="0" fontId="55" fillId="0" borderId="5" xfId="0" applyFont="1" applyBorder="1" applyAlignment="1">
      <alignment horizontal="center" vertical="center"/>
    </xf>
    <xf numFmtId="0" fontId="55" fillId="0" borderId="12" xfId="0" applyFont="1" applyBorder="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55" fillId="0" borderId="0" xfId="0" applyFont="1" applyAlignment="1">
      <alignment horizontal="center" vertical="center"/>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55" fillId="0" borderId="11" xfId="0" applyFont="1" applyBorder="1" applyAlignment="1">
      <alignment horizontal="center" vertical="center"/>
    </xf>
    <xf numFmtId="0" fontId="55" fillId="0" borderId="10" xfId="0" applyFont="1" applyBorder="1" applyAlignment="1">
      <alignment horizontal="center" vertical="center"/>
    </xf>
    <xf numFmtId="0" fontId="68" fillId="0" borderId="5" xfId="0" applyFont="1" applyBorder="1" applyAlignment="1">
      <alignment horizontal="center" wrapText="1"/>
    </xf>
    <xf numFmtId="0" fontId="68" fillId="0" borderId="12" xfId="0" applyFont="1" applyBorder="1" applyAlignment="1">
      <alignment horizontal="center" wrapText="1"/>
    </xf>
    <xf numFmtId="0" fontId="68" fillId="0" borderId="6" xfId="0" applyFont="1" applyBorder="1" applyAlignment="1">
      <alignment horizontal="center" wrapText="1"/>
    </xf>
    <xf numFmtId="0" fontId="68" fillId="0" borderId="7" xfId="0" applyFont="1" applyBorder="1" applyAlignment="1">
      <alignment horizontal="center" wrapText="1"/>
    </xf>
    <xf numFmtId="0" fontId="68" fillId="0" borderId="0" xfId="0" applyFont="1" applyAlignment="1">
      <alignment horizontal="center" wrapText="1"/>
    </xf>
    <xf numFmtId="0" fontId="68" fillId="0" borderId="8" xfId="0" applyFont="1" applyBorder="1" applyAlignment="1">
      <alignment horizontal="center" wrapText="1"/>
    </xf>
    <xf numFmtId="0" fontId="68" fillId="0" borderId="9" xfId="0" applyFont="1" applyBorder="1" applyAlignment="1">
      <alignment horizontal="center" wrapText="1"/>
    </xf>
    <xf numFmtId="0" fontId="68" fillId="0" borderId="11" xfId="0" applyFont="1" applyBorder="1" applyAlignment="1">
      <alignment horizontal="center" wrapText="1"/>
    </xf>
    <xf numFmtId="0" fontId="68" fillId="0" borderId="10" xfId="0" applyFont="1" applyBorder="1" applyAlignment="1">
      <alignment horizontal="center" wrapText="1"/>
    </xf>
    <xf numFmtId="0" fontId="16" fillId="10" borderId="0" xfId="0" applyFont="1" applyFill="1" applyAlignment="1">
      <alignment horizontal="center" vertical="center" textRotation="90" wrapText="1" readingOrder="1"/>
    </xf>
    <xf numFmtId="0" fontId="16" fillId="10" borderId="8" xfId="0" applyFont="1" applyFill="1" applyBorder="1" applyAlignment="1">
      <alignment horizontal="center" vertical="center" textRotation="90"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5" fillId="0" borderId="5" xfId="0" applyFont="1" applyBorder="1" applyAlignment="1">
      <alignment horizontal="center" vertical="center" wrapText="1"/>
    </xf>
    <xf numFmtId="0" fontId="15" fillId="0" borderId="12"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6" fillId="25" borderId="0" xfId="0" applyFont="1" applyFill="1" applyAlignment="1">
      <alignment horizontal="center" vertical="center" wrapText="1" readingOrder="1"/>
    </xf>
    <xf numFmtId="0" fontId="18" fillId="11" borderId="0" xfId="0" applyFont="1" applyFill="1" applyAlignment="1" applyProtection="1">
      <alignment horizontal="center" vertic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5" fillId="0" borderId="7" xfId="0" applyFont="1" applyBorder="1" applyAlignment="1">
      <alignment horizontal="center" vertical="center" wrapText="1"/>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18" fillId="11" borderId="8"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5" fillId="0" borderId="12" xfId="0" applyFont="1" applyBorder="1" applyAlignment="1">
      <alignment horizontal="center" vertical="center" wrapText="1"/>
    </xf>
    <xf numFmtId="0" fontId="18" fillId="11" borderId="9"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23" fillId="0" borderId="0" xfId="0" applyFont="1" applyAlignment="1">
      <alignment horizontal="center" vertical="center" wrapText="1"/>
    </xf>
    <xf numFmtId="0" fontId="40" fillId="0" borderId="5" xfId="0" applyFont="1" applyBorder="1" applyAlignment="1">
      <alignment horizontal="center" vertical="center" wrapText="1"/>
    </xf>
    <xf numFmtId="0" fontId="40" fillId="0" borderId="12"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0" xfId="0" applyFont="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0" xfId="0" applyFont="1" applyBorder="1" applyAlignment="1">
      <alignment horizontal="center" vertical="center"/>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62" fillId="0" borderId="0" xfId="0" applyFont="1" applyAlignment="1">
      <alignment horizontal="center"/>
    </xf>
    <xf numFmtId="0" fontId="40" fillId="0" borderId="12" xfId="0" applyFont="1" applyBorder="1" applyAlignment="1">
      <alignment horizontal="center" vertical="center" wrapText="1"/>
    </xf>
    <xf numFmtId="0" fontId="63" fillId="0" borderId="71" xfId="0" applyFont="1" applyBorder="1" applyAlignment="1">
      <alignment horizontal="center" wrapText="1"/>
    </xf>
    <xf numFmtId="0" fontId="67" fillId="0" borderId="74" xfId="0" applyFont="1" applyBorder="1" applyAlignment="1">
      <alignment horizontal="center" wrapText="1"/>
    </xf>
    <xf numFmtId="0" fontId="67" fillId="0" borderId="77" xfId="0" applyFont="1" applyBorder="1" applyAlignment="1">
      <alignment horizontal="center" wrapText="1"/>
    </xf>
    <xf numFmtId="0" fontId="65" fillId="0" borderId="72" xfId="0" applyFont="1" applyBorder="1" applyAlignment="1">
      <alignment horizontal="center" vertical="center" wrapText="1"/>
    </xf>
    <xf numFmtId="0" fontId="65" fillId="0" borderId="73" xfId="0" applyFont="1" applyBorder="1" applyAlignment="1">
      <alignment horizontal="center" vertical="center" wrapText="1"/>
    </xf>
    <xf numFmtId="0" fontId="65" fillId="0" borderId="78" xfId="0" applyFont="1" applyBorder="1" applyAlignment="1">
      <alignment horizontal="center" vertical="center" wrapText="1"/>
    </xf>
    <xf numFmtId="0" fontId="65" fillId="0" borderId="79" xfId="0" applyFont="1" applyBorder="1" applyAlignment="1">
      <alignment horizontal="center" vertical="center" wrapText="1"/>
    </xf>
    <xf numFmtId="0" fontId="77" fillId="17" borderId="93" xfId="0" applyFont="1" applyFill="1" applyBorder="1" applyAlignment="1">
      <alignment horizontal="center" vertical="center" textRotation="90"/>
    </xf>
    <xf numFmtId="0" fontId="52" fillId="3" borderId="52" xfId="2" applyFont="1" applyFill="1" applyBorder="1" applyAlignment="1">
      <alignment horizontal="justify" vertical="center" wrapText="1"/>
    </xf>
    <xf numFmtId="0" fontId="52" fillId="3" borderId="53" xfId="2" applyFont="1" applyFill="1" applyBorder="1" applyAlignment="1">
      <alignment horizontal="justify" vertical="center" wrapText="1"/>
    </xf>
    <xf numFmtId="0" fontId="51" fillId="3" borderId="59" xfId="0" applyFont="1" applyFill="1" applyBorder="1" applyAlignment="1">
      <alignment horizontal="left" vertical="center" wrapText="1"/>
    </xf>
    <xf numFmtId="0" fontId="51" fillId="3" borderId="60" xfId="0" applyFont="1" applyFill="1" applyBorder="1" applyAlignment="1">
      <alignment horizontal="left" vertical="center" wrapText="1"/>
    </xf>
    <xf numFmtId="0" fontId="51" fillId="3" borderId="46" xfId="3" applyFont="1" applyFill="1" applyBorder="1" applyAlignment="1">
      <alignment horizontal="left" vertical="top" wrapText="1" readingOrder="1"/>
    </xf>
    <xf numFmtId="0" fontId="51" fillId="3" borderId="47" xfId="3" applyFont="1" applyFill="1" applyBorder="1" applyAlignment="1">
      <alignment horizontal="left" vertical="top" wrapText="1" readingOrder="1"/>
    </xf>
    <xf numFmtId="0" fontId="52" fillId="3" borderId="48" xfId="2" applyFont="1" applyFill="1" applyBorder="1" applyAlignment="1">
      <alignment horizontal="justify" vertical="center" wrapText="1"/>
    </xf>
    <xf numFmtId="0" fontId="52" fillId="3" borderId="49" xfId="2" applyFont="1" applyFill="1" applyBorder="1" applyAlignment="1">
      <alignment horizontal="justify" vertical="center" wrapText="1"/>
    </xf>
    <xf numFmtId="0" fontId="51" fillId="3" borderId="50" xfId="0" applyFont="1" applyFill="1" applyBorder="1" applyAlignment="1">
      <alignment horizontal="left" vertical="center" wrapText="1"/>
    </xf>
    <xf numFmtId="0" fontId="51" fillId="3" borderId="51" xfId="0" applyFont="1" applyFill="1" applyBorder="1" applyAlignment="1">
      <alignment horizontal="left" vertical="center" wrapText="1"/>
    </xf>
    <xf numFmtId="0" fontId="46" fillId="3" borderId="7" xfId="2" applyFont="1" applyFill="1" applyBorder="1" applyAlignment="1">
      <alignment horizontal="left" vertical="top" wrapText="1"/>
    </xf>
    <xf numFmtId="0" fontId="46" fillId="3" borderId="0" xfId="2" applyFont="1" applyFill="1" applyAlignment="1">
      <alignment horizontal="left" vertical="top" wrapText="1"/>
    </xf>
    <xf numFmtId="0" fontId="46" fillId="3" borderId="8" xfId="2" applyFont="1" applyFill="1" applyBorder="1" applyAlignment="1">
      <alignment horizontal="left" vertical="top" wrapText="1"/>
    </xf>
    <xf numFmtId="0" fontId="51" fillId="3" borderId="61" xfId="0" applyFont="1" applyFill="1" applyBorder="1" applyAlignment="1">
      <alignment horizontal="left" vertical="center" wrapText="1"/>
    </xf>
    <xf numFmtId="0" fontId="51" fillId="3" borderId="62" xfId="0" applyFont="1" applyFill="1" applyBorder="1" applyAlignment="1">
      <alignment horizontal="left" vertical="center" wrapText="1"/>
    </xf>
    <xf numFmtId="0" fontId="52" fillId="3" borderId="54" xfId="0" applyFont="1" applyFill="1" applyBorder="1" applyAlignment="1">
      <alignment horizontal="justify" vertical="center" wrapText="1"/>
    </xf>
    <xf numFmtId="0" fontId="52" fillId="3" borderId="55" xfId="0" applyFont="1" applyFill="1" applyBorder="1" applyAlignment="1">
      <alignment horizontal="justify" vertical="center" wrapText="1"/>
    </xf>
    <xf numFmtId="0" fontId="47" fillId="14" borderId="36" xfId="2" applyFont="1" applyFill="1" applyBorder="1" applyAlignment="1">
      <alignment horizontal="center" vertical="center" wrapText="1"/>
    </xf>
    <xf numFmtId="0" fontId="47" fillId="14" borderId="37" xfId="2" applyFont="1" applyFill="1" applyBorder="1" applyAlignment="1">
      <alignment horizontal="center" vertical="center" wrapText="1"/>
    </xf>
    <xf numFmtId="0" fontId="47" fillId="14" borderId="38" xfId="2" applyFont="1" applyFill="1" applyBorder="1" applyAlignment="1">
      <alignment horizontal="center" vertical="center" wrapText="1"/>
    </xf>
    <xf numFmtId="0" fontId="46" fillId="0" borderId="7" xfId="2" quotePrefix="1" applyFont="1" applyBorder="1" applyAlignment="1">
      <alignment horizontal="left" vertical="center" wrapText="1"/>
    </xf>
    <xf numFmtId="0" fontId="46" fillId="0" borderId="0" xfId="2" quotePrefix="1" applyFont="1" applyAlignment="1">
      <alignment horizontal="left" vertical="center" wrapText="1"/>
    </xf>
    <xf numFmtId="0" fontId="46" fillId="0" borderId="8" xfId="2" quotePrefix="1" applyFont="1" applyBorder="1" applyAlignment="1">
      <alignment horizontal="left" vertical="center" wrapText="1"/>
    </xf>
    <xf numFmtId="0" fontId="46" fillId="0" borderId="56" xfId="2" quotePrefix="1" applyFont="1" applyBorder="1" applyAlignment="1">
      <alignment horizontal="left" vertical="center" wrapText="1"/>
    </xf>
    <xf numFmtId="0" fontId="46" fillId="0" borderId="57" xfId="2" quotePrefix="1" applyFont="1" applyBorder="1" applyAlignment="1">
      <alignment horizontal="left" vertical="center" wrapText="1"/>
    </xf>
    <xf numFmtId="0" fontId="46" fillId="0" borderId="58" xfId="2" quotePrefix="1" applyFont="1" applyBorder="1" applyAlignment="1">
      <alignment horizontal="left" vertical="center" wrapText="1"/>
    </xf>
    <xf numFmtId="0" fontId="48" fillId="3" borderId="39" xfId="2" quotePrefix="1" applyFont="1" applyFill="1" applyBorder="1" applyAlignment="1">
      <alignment horizontal="left" vertical="top" wrapText="1"/>
    </xf>
    <xf numFmtId="0" fontId="49" fillId="3" borderId="40" xfId="2" quotePrefix="1" applyFont="1" applyFill="1" applyBorder="1" applyAlignment="1">
      <alignment horizontal="left" vertical="top" wrapText="1"/>
    </xf>
    <xf numFmtId="0" fontId="49" fillId="3" borderId="41" xfId="2" quotePrefix="1" applyFont="1" applyFill="1" applyBorder="1" applyAlignment="1">
      <alignment horizontal="left" vertical="top" wrapText="1"/>
    </xf>
    <xf numFmtId="0" fontId="46" fillId="0" borderId="7" xfId="2" quotePrefix="1" applyFont="1" applyBorder="1" applyAlignment="1">
      <alignment horizontal="left" vertical="top" wrapText="1"/>
    </xf>
    <xf numFmtId="0" fontId="46" fillId="0" borderId="0" xfId="2" quotePrefix="1" applyFont="1" applyAlignment="1">
      <alignment horizontal="left" vertical="top" wrapText="1"/>
    </xf>
    <xf numFmtId="0" fontId="46" fillId="0" borderId="8" xfId="2" quotePrefix="1" applyFont="1" applyBorder="1" applyAlignment="1">
      <alignment horizontal="left" vertical="top" wrapText="1"/>
    </xf>
    <xf numFmtId="0" fontId="51" fillId="14" borderId="42" xfId="3" applyFont="1" applyFill="1" applyBorder="1" applyAlignment="1">
      <alignment horizontal="center" vertical="center" wrapText="1"/>
    </xf>
    <xf numFmtId="0" fontId="51" fillId="14" borderId="43" xfId="3" applyFont="1" applyFill="1" applyBorder="1" applyAlignment="1">
      <alignment horizontal="center" vertical="center" wrapText="1"/>
    </xf>
    <xf numFmtId="0" fontId="51" fillId="14" borderId="44" xfId="2" applyFont="1" applyFill="1" applyBorder="1" applyAlignment="1">
      <alignment horizontal="center" vertical="center"/>
    </xf>
    <xf numFmtId="0" fontId="51" fillId="14" borderId="45" xfId="2" applyFont="1" applyFill="1" applyBorder="1" applyAlignment="1">
      <alignment horizontal="center" vertical="center"/>
    </xf>
    <xf numFmtId="0" fontId="1" fillId="3" borderId="56" xfId="2" quotePrefix="1" applyFont="1" applyFill="1" applyBorder="1" applyAlignment="1">
      <alignment horizontal="justify" vertical="center" wrapText="1"/>
    </xf>
    <xf numFmtId="0" fontId="1" fillId="3" borderId="57" xfId="2" quotePrefix="1" applyFont="1" applyFill="1" applyBorder="1" applyAlignment="1">
      <alignment horizontal="justify" vertical="center" wrapText="1"/>
    </xf>
    <xf numFmtId="0" fontId="1" fillId="3" borderId="58" xfId="2" quotePrefix="1" applyFont="1" applyFill="1" applyBorder="1" applyAlignment="1">
      <alignment horizontal="justify" vertical="center" wrapText="1"/>
    </xf>
    <xf numFmtId="0" fontId="66" fillId="0" borderId="33" xfId="0" applyFont="1" applyBorder="1" applyAlignment="1">
      <alignment horizontal="left" vertical="center" wrapText="1"/>
    </xf>
    <xf numFmtId="0" fontId="66" fillId="0" borderId="34" xfId="0" applyFont="1" applyBorder="1" applyAlignment="1">
      <alignment horizontal="left" vertical="center" wrapText="1"/>
    </xf>
    <xf numFmtId="165" fontId="66" fillId="0" borderId="23" xfId="0" applyNumberFormat="1" applyFont="1" applyBorder="1" applyAlignment="1">
      <alignment horizontal="center" vertical="center"/>
    </xf>
    <xf numFmtId="165" fontId="66" fillId="0" borderId="35" xfId="0" applyNumberFormat="1" applyFont="1" applyBorder="1" applyAlignment="1">
      <alignment horizontal="center" vertical="center"/>
    </xf>
    <xf numFmtId="0" fontId="66" fillId="0" borderId="87" xfId="0" applyFont="1" applyBorder="1" applyAlignment="1">
      <alignment horizontal="center" vertical="center" wrapText="1"/>
    </xf>
    <xf numFmtId="0" fontId="66" fillId="0" borderId="33" xfId="0" applyFont="1" applyBorder="1" applyAlignment="1">
      <alignment horizontal="center" vertical="center" wrapText="1"/>
    </xf>
    <xf numFmtId="0" fontId="76" fillId="0" borderId="0" xfId="0" applyFont="1" applyAlignment="1">
      <alignment horizontal="left" wrapText="1"/>
    </xf>
    <xf numFmtId="0" fontId="74" fillId="0" borderId="7" xfId="0" applyFont="1" applyBorder="1" applyAlignment="1">
      <alignment horizontal="center" vertical="center" wrapText="1"/>
    </xf>
    <xf numFmtId="0" fontId="75" fillId="0" borderId="0" xfId="0" applyFont="1" applyAlignment="1">
      <alignment horizontal="center" vertical="center" wrapText="1"/>
    </xf>
    <xf numFmtId="0" fontId="74" fillId="0" borderId="0" xfId="0" applyFont="1" applyAlignment="1">
      <alignment horizontal="center" vertical="center" wrapText="1"/>
    </xf>
    <xf numFmtId="0" fontId="74" fillId="0" borderId="8" xfId="0" applyFont="1" applyBorder="1" applyAlignment="1">
      <alignment horizontal="center" vertical="center" wrapText="1"/>
    </xf>
    <xf numFmtId="0" fontId="66" fillId="0" borderId="9"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10" xfId="0" applyFont="1" applyBorder="1" applyAlignment="1">
      <alignment horizontal="center" vertical="center" wrapText="1"/>
    </xf>
    <xf numFmtId="0" fontId="66" fillId="0" borderId="11" xfId="0" applyFont="1" applyBorder="1" applyAlignment="1">
      <alignment horizontal="center"/>
    </xf>
    <xf numFmtId="0" fontId="67" fillId="0" borderId="23"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35" xfId="0" applyFont="1" applyBorder="1" applyAlignment="1">
      <alignment horizontal="center" vertical="center" wrapText="1"/>
    </xf>
    <xf numFmtId="0" fontId="72" fillId="0" borderId="0" xfId="0" applyFont="1" applyAlignment="1">
      <alignment horizontal="center" vertical="center"/>
    </xf>
    <xf numFmtId="0" fontId="73" fillId="16" borderId="88" xfId="0" applyFont="1" applyFill="1" applyBorder="1" applyAlignment="1">
      <alignment horizontal="center" vertical="center" wrapText="1"/>
    </xf>
    <xf numFmtId="0" fontId="73" fillId="16" borderId="89" xfId="0" applyFont="1" applyFill="1" applyBorder="1" applyAlignment="1">
      <alignment horizontal="center" vertical="center" wrapText="1"/>
    </xf>
    <xf numFmtId="0" fontId="73" fillId="16" borderId="90" xfId="0" applyFont="1" applyFill="1" applyBorder="1" applyAlignment="1">
      <alignment horizontal="center" vertical="center" wrapText="1"/>
    </xf>
    <xf numFmtId="0" fontId="73" fillId="16" borderId="5" xfId="0" applyFont="1" applyFill="1" applyBorder="1" applyAlignment="1">
      <alignment horizontal="center" vertical="center" wrapText="1"/>
    </xf>
    <xf numFmtId="0" fontId="73" fillId="16" borderId="12" xfId="0" applyFont="1" applyFill="1" applyBorder="1" applyAlignment="1">
      <alignment horizontal="center" vertical="center" wrapText="1"/>
    </xf>
    <xf numFmtId="0" fontId="73" fillId="16" borderId="6" xfId="0" applyFont="1" applyFill="1" applyBorder="1" applyAlignment="1">
      <alignment horizontal="center" vertical="center" wrapText="1"/>
    </xf>
    <xf numFmtId="0" fontId="73" fillId="16" borderId="81" xfId="0" applyFont="1" applyFill="1" applyBorder="1" applyAlignment="1">
      <alignment horizontal="center" vertical="center" wrapText="1"/>
    </xf>
    <xf numFmtId="0" fontId="73" fillId="16" borderId="82" xfId="0" applyFont="1" applyFill="1" applyBorder="1" applyAlignment="1">
      <alignment horizontal="center" vertical="center" wrapText="1"/>
    </xf>
    <xf numFmtId="0" fontId="74" fillId="0" borderId="5" xfId="0" applyFont="1" applyBorder="1" applyAlignment="1">
      <alignment horizontal="center" vertical="center" wrapText="1"/>
    </xf>
    <xf numFmtId="0" fontId="74" fillId="0" borderId="12" xfId="0" applyFont="1" applyBorder="1" applyAlignment="1">
      <alignment horizontal="center" vertical="center" wrapText="1"/>
    </xf>
    <xf numFmtId="0" fontId="66" fillId="0" borderId="12" xfId="0" applyFont="1" applyBorder="1" applyAlignment="1">
      <alignment horizontal="center"/>
    </xf>
    <xf numFmtId="0" fontId="66" fillId="0" borderId="6" xfId="0" applyFont="1" applyBorder="1" applyAlignment="1">
      <alignment horizontal="center"/>
    </xf>
    <xf numFmtId="0" fontId="71" fillId="16" borderId="32" xfId="0" applyFont="1" applyFill="1" applyBorder="1" applyAlignment="1">
      <alignment horizontal="center" vertical="center" wrapText="1"/>
    </xf>
    <xf numFmtId="0" fontId="71" fillId="16" borderId="33" xfId="0" applyFont="1" applyFill="1" applyBorder="1" applyAlignment="1">
      <alignment horizontal="center" vertical="center" wrapText="1"/>
    </xf>
    <xf numFmtId="0" fontId="71" fillId="16" borderId="86" xfId="0" applyFont="1" applyFill="1" applyBorder="1" applyAlignment="1">
      <alignment horizontal="center" vertical="center" wrapText="1"/>
    </xf>
    <xf numFmtId="0" fontId="71" fillId="16" borderId="87" xfId="0" applyFont="1" applyFill="1" applyBorder="1" applyAlignment="1">
      <alignment horizontal="center" vertical="center" wrapText="1"/>
    </xf>
    <xf numFmtId="0" fontId="71" fillId="16" borderId="24" xfId="0" applyFont="1" applyFill="1" applyBorder="1" applyAlignment="1">
      <alignment horizontal="center" vertical="center" wrapText="1"/>
    </xf>
    <xf numFmtId="0" fontId="71" fillId="16" borderId="35" xfId="0" applyFont="1" applyFill="1" applyBorder="1" applyAlignment="1">
      <alignment horizontal="center" vertical="center" wrapText="1"/>
    </xf>
    <xf numFmtId="0" fontId="68" fillId="0" borderId="71" xfId="0" applyFont="1" applyBorder="1" applyAlignment="1">
      <alignment horizontal="center" wrapText="1"/>
    </xf>
    <xf numFmtId="0" fontId="70" fillId="0" borderId="5" xfId="0" applyFont="1" applyBorder="1" applyAlignment="1">
      <alignment horizontal="center" vertical="center" wrapText="1"/>
    </xf>
    <xf numFmtId="0" fontId="70" fillId="0" borderId="12" xfId="0" applyFont="1" applyBorder="1" applyAlignment="1">
      <alignment horizontal="center" vertical="center" wrapText="1"/>
    </xf>
    <xf numFmtId="0" fontId="70" fillId="0" borderId="7" xfId="0" applyFont="1" applyBorder="1" applyAlignment="1">
      <alignment horizontal="center" vertical="center" wrapText="1"/>
    </xf>
    <xf numFmtId="0" fontId="70" fillId="0" borderId="0" xfId="0" applyFont="1" applyAlignment="1">
      <alignment horizontal="center" vertical="center" wrapText="1"/>
    </xf>
    <xf numFmtId="0" fontId="70" fillId="0" borderId="9" xfId="0" applyFont="1" applyBorder="1" applyAlignment="1">
      <alignment horizontal="center" vertical="center" wrapText="1"/>
    </xf>
    <xf numFmtId="0" fontId="70" fillId="0" borderId="11" xfId="0" applyFont="1" applyBorder="1" applyAlignment="1">
      <alignment horizontal="center" vertical="center" wrapText="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3" xfId="0" applyFont="1" applyFill="1" applyBorder="1" applyAlignment="1">
      <alignment horizontal="center" vertical="center" wrapText="1" readingOrder="1"/>
    </xf>
    <xf numFmtId="0" fontId="37" fillId="15" borderId="24" xfId="0" applyFont="1" applyFill="1" applyBorder="1" applyAlignment="1">
      <alignment horizontal="center" vertical="center" wrapText="1" readingOrder="1"/>
    </xf>
    <xf numFmtId="0" fontId="37" fillId="15" borderId="35"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2" xfId="0" applyFont="1" applyFill="1" applyBorder="1" applyAlignment="1">
      <alignment horizontal="center" vertical="center" wrapText="1" readingOrder="1"/>
    </xf>
    <xf numFmtId="0" fontId="34" fillId="15" borderId="33"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2" xfId="0"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66" fillId="0" borderId="22" xfId="0" applyFont="1" applyBorder="1" applyAlignment="1">
      <alignment vertical="center" wrapText="1"/>
    </xf>
    <xf numFmtId="0" fontId="99" fillId="0" borderId="21" xfId="0" applyFont="1" applyBorder="1" applyAlignment="1" applyProtection="1">
      <alignment horizontal="center" vertical="center" wrapText="1"/>
      <protection locked="0"/>
    </xf>
    <xf numFmtId="0" fontId="66" fillId="0" borderId="111" xfId="0" applyFont="1" applyBorder="1" applyAlignment="1">
      <alignment horizontal="center" vertical="center" wrapText="1"/>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66" fillId="0" borderId="110" xfId="0" applyFont="1" applyBorder="1" applyAlignment="1" applyProtection="1">
      <alignment horizontal="center" vertical="center" wrapText="1"/>
      <protection locked="0"/>
    </xf>
    <xf numFmtId="0" fontId="66" fillId="0" borderId="111" xfId="0" applyFont="1" applyBorder="1" applyAlignment="1" applyProtection="1">
      <alignment horizontal="center" vertical="center" wrapText="1"/>
      <protection locked="0"/>
    </xf>
    <xf numFmtId="0" fontId="66" fillId="0" borderId="22" xfId="0" applyFont="1" applyBorder="1" applyAlignment="1" applyProtection="1">
      <alignment horizontal="center" vertical="center" wrapText="1"/>
      <protection locked="0"/>
    </xf>
    <xf numFmtId="0" fontId="66" fillId="0" borderId="110" xfId="0" applyFont="1" applyBorder="1" applyAlignment="1" applyProtection="1">
      <alignment horizontal="center" vertical="center"/>
      <protection locked="0"/>
    </xf>
    <xf numFmtId="0" fontId="66" fillId="0" borderId="111" xfId="0" applyFont="1" applyBorder="1" applyAlignment="1" applyProtection="1">
      <alignment horizontal="center" vertical="center"/>
      <protection locked="0"/>
    </xf>
    <xf numFmtId="0" fontId="66" fillId="0" borderId="22" xfId="0" applyFont="1" applyBorder="1" applyAlignment="1" applyProtection="1">
      <alignment horizontal="center" vertical="center"/>
      <protection locked="0"/>
    </xf>
    <xf numFmtId="0" fontId="99" fillId="0" borderId="21" xfId="0" applyFont="1" applyBorder="1" applyAlignment="1" applyProtection="1">
      <alignment horizontal="center" vertical="center"/>
      <protection locked="0"/>
    </xf>
    <xf numFmtId="0" fontId="99" fillId="0" borderId="21" xfId="0" applyFont="1" applyBorder="1" applyAlignment="1" applyProtection="1">
      <alignment horizontal="center" vertical="center"/>
      <protection locked="0"/>
    </xf>
    <xf numFmtId="0" fontId="77" fillId="0" borderId="110" xfId="0" applyFont="1" applyBorder="1" applyAlignment="1" applyProtection="1">
      <alignment horizontal="center" vertical="center" wrapText="1"/>
      <protection hidden="1"/>
    </xf>
    <xf numFmtId="0" fontId="77" fillId="0" borderId="111" xfId="0" applyFont="1" applyBorder="1" applyAlignment="1" applyProtection="1">
      <alignment horizontal="center" vertical="center" wrapText="1"/>
      <protection hidden="1"/>
    </xf>
    <xf numFmtId="0" fontId="77" fillId="0" borderId="22" xfId="0" applyFont="1" applyBorder="1" applyAlignment="1" applyProtection="1">
      <alignment horizontal="center" vertical="center" wrapText="1"/>
      <protection hidden="1"/>
    </xf>
    <xf numFmtId="9" fontId="66" fillId="0" borderId="110" xfId="0" applyNumberFormat="1" applyFont="1" applyBorder="1" applyAlignment="1" applyProtection="1">
      <alignment horizontal="center" vertical="center" wrapText="1"/>
      <protection hidden="1"/>
    </xf>
    <xf numFmtId="9" fontId="66" fillId="0" borderId="111" xfId="0" applyNumberFormat="1" applyFont="1" applyBorder="1" applyAlignment="1" applyProtection="1">
      <alignment horizontal="center" vertical="center" wrapText="1"/>
      <protection hidden="1"/>
    </xf>
    <xf numFmtId="9" fontId="66" fillId="0" borderId="22" xfId="0" applyNumberFormat="1" applyFont="1" applyBorder="1" applyAlignment="1" applyProtection="1">
      <alignment horizontal="center" vertical="center" wrapText="1"/>
      <protection hidden="1"/>
    </xf>
    <xf numFmtId="9" fontId="99" fillId="0" borderId="21" xfId="0" applyNumberFormat="1" applyFont="1" applyBorder="1" applyAlignment="1" applyProtection="1">
      <alignment horizontal="center" vertical="center" wrapText="1"/>
      <protection locked="0"/>
    </xf>
    <xf numFmtId="9" fontId="99" fillId="0" borderId="21" xfId="0" applyNumberFormat="1" applyFont="1" applyBorder="1" applyAlignment="1" applyProtection="1">
      <alignment horizontal="center" vertical="center" wrapText="1"/>
      <protection locked="0"/>
    </xf>
    <xf numFmtId="0" fontId="3" fillId="0" borderId="110" xfId="0" applyFont="1" applyBorder="1" applyAlignment="1" applyProtection="1">
      <alignment horizontal="center" vertical="center" wrapText="1"/>
      <protection hidden="1"/>
    </xf>
    <xf numFmtId="0" fontId="3" fillId="0" borderId="111" xfId="0" applyFont="1" applyBorder="1" applyAlignment="1" applyProtection="1">
      <alignment horizontal="center" vertical="center" wrapText="1"/>
      <protection hidden="1"/>
    </xf>
    <xf numFmtId="0" fontId="3" fillId="0" borderId="22" xfId="0" applyFont="1" applyBorder="1" applyAlignment="1" applyProtection="1">
      <alignment horizontal="center" vertical="center" wrapText="1"/>
      <protection hidden="1"/>
    </xf>
    <xf numFmtId="0" fontId="99" fillId="0" borderId="21" xfId="0" applyFont="1" applyBorder="1" applyAlignment="1">
      <alignment horizontal="center" vertical="center"/>
    </xf>
    <xf numFmtId="0" fontId="101" fillId="0" borderId="21" xfId="0" applyFont="1" applyBorder="1" applyAlignment="1" applyProtection="1">
      <alignment horizontal="left" vertical="center" wrapText="1"/>
      <protection locked="0"/>
    </xf>
    <xf numFmtId="0" fontId="101" fillId="0" borderId="21" xfId="0" applyFont="1" applyBorder="1" applyAlignment="1" applyProtection="1">
      <alignment horizontal="justify" vertical="center" wrapText="1"/>
      <protection locked="0"/>
    </xf>
    <xf numFmtId="0" fontId="99" fillId="0" borderId="21" xfId="0" applyFont="1" applyBorder="1" applyAlignment="1" applyProtection="1">
      <alignment horizontal="left" vertical="center"/>
      <protection locked="0"/>
    </xf>
    <xf numFmtId="0" fontId="99" fillId="0" borderId="21" xfId="0" applyFont="1" applyBorder="1" applyAlignment="1" applyProtection="1">
      <alignment horizontal="justify" vertical="center"/>
      <protection locked="0"/>
    </xf>
    <xf numFmtId="0" fontId="102" fillId="0" borderId="21" xfId="0" applyFont="1" applyBorder="1" applyAlignment="1" applyProtection="1">
      <alignment horizontal="center"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3">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B4B3B6"/>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1083929</xdr:colOff>
      <xdr:row>1</xdr:row>
      <xdr:rowOff>102415</xdr:rowOff>
    </xdr:from>
    <xdr:to>
      <xdr:col>2</xdr:col>
      <xdr:colOff>661737</xdr:colOff>
      <xdr:row>3</xdr:row>
      <xdr:rowOff>261785</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613" y="262836"/>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1664368" y="2125579"/>
          <a:ext cx="8482264" cy="4010526"/>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10027</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972910</xdr:colOff>
      <xdr:row>1</xdr:row>
      <xdr:rowOff>49516</xdr:rowOff>
    </xdr:from>
    <xdr:to>
      <xdr:col>6</xdr:col>
      <xdr:colOff>104774</xdr:colOff>
      <xdr:row>3</xdr:row>
      <xdr:rowOff>343710</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0710" y="268591"/>
          <a:ext cx="913039" cy="999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62593</xdr:colOff>
      <xdr:row>7</xdr:row>
      <xdr:rowOff>21771</xdr:rowOff>
    </xdr:from>
    <xdr:to>
      <xdr:col>2</xdr:col>
      <xdr:colOff>14968</xdr:colOff>
      <xdr:row>8</xdr:row>
      <xdr:rowOff>266699</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2593" y="2174421"/>
          <a:ext cx="923925" cy="930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0</xdr:row>
      <xdr:rowOff>0</xdr:rowOff>
    </xdr:from>
    <xdr:to>
      <xdr:col>11</xdr:col>
      <xdr:colOff>495300</xdr:colOff>
      <xdr:row>26</xdr:row>
      <xdr:rowOff>155042</xdr:rowOff>
    </xdr:to>
    <xdr:pic>
      <xdr:nvPicPr>
        <xdr:cNvPr id="2" name="Imagen 1">
          <a:extLst>
            <a:ext uri="{FF2B5EF4-FFF2-40B4-BE49-F238E27FC236}">
              <a16:creationId xmlns:a16="http://schemas.microsoft.com/office/drawing/2014/main" id="{05936C09-E2DB-C52B-4972-F52956DF6CB7}"/>
            </a:ext>
          </a:extLst>
        </xdr:cNvPr>
        <xdr:cNvPicPr>
          <a:picLocks noChangeAspect="1"/>
        </xdr:cNvPicPr>
      </xdr:nvPicPr>
      <xdr:blipFill>
        <a:blip xmlns:r="http://schemas.openxmlformats.org/officeDocument/2006/relationships" r:embed="rId1"/>
        <a:stretch>
          <a:fillRect/>
        </a:stretch>
      </xdr:blipFill>
      <xdr:spPr>
        <a:xfrm>
          <a:off x="3092450" y="0"/>
          <a:ext cx="5784850" cy="5108042"/>
        </a:xfrm>
        <a:prstGeom prst="rect">
          <a:avLst/>
        </a:prstGeom>
      </xdr:spPr>
    </xdr:pic>
    <xdr:clientData/>
  </xdr:twoCellAnchor>
  <xdr:twoCellAnchor editAs="oneCell">
    <xdr:from>
      <xdr:col>4</xdr:col>
      <xdr:colOff>76200</xdr:colOff>
      <xdr:row>27</xdr:row>
      <xdr:rowOff>47624</xdr:rowOff>
    </xdr:from>
    <xdr:to>
      <xdr:col>11</xdr:col>
      <xdr:colOff>485775</xdr:colOff>
      <xdr:row>42</xdr:row>
      <xdr:rowOff>180975</xdr:rowOff>
    </xdr:to>
    <xdr:pic>
      <xdr:nvPicPr>
        <xdr:cNvPr id="3" name="Imagen 2">
          <a:extLst>
            <a:ext uri="{FF2B5EF4-FFF2-40B4-BE49-F238E27FC236}">
              <a16:creationId xmlns:a16="http://schemas.microsoft.com/office/drawing/2014/main" id="{C26438EB-DE44-1D10-37E8-2751E58C62E8}"/>
            </a:ext>
          </a:extLst>
        </xdr:cNvPr>
        <xdr:cNvPicPr>
          <a:picLocks noChangeAspect="1"/>
        </xdr:cNvPicPr>
      </xdr:nvPicPr>
      <xdr:blipFill>
        <a:blip xmlns:r="http://schemas.openxmlformats.org/officeDocument/2006/relationships" r:embed="rId2"/>
        <a:stretch>
          <a:fillRect/>
        </a:stretch>
      </xdr:blipFill>
      <xdr:spPr>
        <a:xfrm>
          <a:off x="3124200" y="5191124"/>
          <a:ext cx="5743575" cy="2990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87313</xdr:colOff>
      <xdr:row>1</xdr:row>
      <xdr:rowOff>19050</xdr:rowOff>
    </xdr:from>
    <xdr:to>
      <xdr:col>7</xdr:col>
      <xdr:colOff>239713</xdr:colOff>
      <xdr:row>3</xdr:row>
      <xdr:rowOff>184708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6313" y="22542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476250</xdr:colOff>
      <xdr:row>2</xdr:row>
      <xdr:rowOff>31750</xdr:rowOff>
    </xdr:from>
    <xdr:to>
      <xdr:col>2</xdr:col>
      <xdr:colOff>330200</xdr:colOff>
      <xdr:row>6</xdr:row>
      <xdr:rowOff>168275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0" y="428625"/>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3</xdr:row>
      <xdr:rowOff>184708</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269875</xdr:colOff>
      <xdr:row>1</xdr:row>
      <xdr:rowOff>127000</xdr:rowOff>
    </xdr:from>
    <xdr:to>
      <xdr:col>1</xdr:col>
      <xdr:colOff>422275</xdr:colOff>
      <xdr:row>6</xdr:row>
      <xdr:rowOff>66675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9875" y="333375"/>
          <a:ext cx="914400" cy="908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CONTRATOS\ETITC\2025\Riesgos%202025\2025MapadeRiesgosCa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nay/Downloads/GSI-CA-FO-0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21">
          <cell r="B221" t="e">
            <v>#NAME?</v>
          </cell>
        </row>
        <row r="222">
          <cell r="B222" t="e">
            <v>#NAME?</v>
          </cell>
        </row>
        <row r="223">
          <cell r="B223" t="e">
            <v>#NAME?</v>
          </cell>
          <cell r="F223" t="str">
            <v>❌</v>
          </cell>
        </row>
      </sheetData>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7"/>
      <sheetData sheetId="18"/>
      <sheetData sheetId="1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2" dataDxfId="31">
  <autoFilter ref="B209:C219" xr:uid="{00000000-0009-0000-0100-000001000000}"/>
  <tableColumns count="2">
    <tableColumn id="1" xr3:uid="{00000000-0010-0000-0000-000001000000}" name="Criterios" dataDxfId="30"/>
    <tableColumn id="2" xr3:uid="{00000000-0010-0000-0000-000002000000}" name="Subcriterios" dataDxfId="2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4C19-3DBA-497D-AF9E-D7D767CDF5C0}">
  <dimension ref="B1:N38"/>
  <sheetViews>
    <sheetView showGridLines="0" tabSelected="1" zoomScale="95" zoomScaleNormal="95" workbookViewId="0"/>
  </sheetViews>
  <sheetFormatPr baseColWidth="10" defaultColWidth="11.42578125" defaultRowHeight="15" x14ac:dyDescent="0.25"/>
  <cols>
    <col min="1" max="1" width="3.85546875" style="69" customWidth="1"/>
    <col min="2" max="2" width="16.85546875" customWidth="1"/>
    <col min="3" max="3" width="25" customWidth="1"/>
    <col min="4" max="12" width="10.85546875" customWidth="1"/>
    <col min="13" max="13" width="13.28515625" customWidth="1"/>
    <col min="14" max="14" width="15.5703125" customWidth="1"/>
    <col min="15" max="16384" width="11.42578125" style="69"/>
  </cols>
  <sheetData>
    <row r="1" spans="2:14" ht="12.75" customHeight="1" thickBot="1" x14ac:dyDescent="0.3">
      <c r="B1" s="69"/>
      <c r="C1" s="69"/>
      <c r="D1" s="69"/>
      <c r="E1" s="69"/>
      <c r="F1" s="69"/>
      <c r="G1" s="69"/>
      <c r="H1" s="69"/>
      <c r="I1" s="69"/>
      <c r="J1" s="69"/>
      <c r="K1" s="69"/>
      <c r="L1" s="69"/>
      <c r="M1" s="69"/>
      <c r="N1" s="69"/>
    </row>
    <row r="2" spans="2:14" ht="18.75" customHeight="1" x14ac:dyDescent="0.25">
      <c r="B2" s="251" t="s">
        <v>267</v>
      </c>
      <c r="C2" s="252"/>
      <c r="D2" s="242" t="s">
        <v>205</v>
      </c>
      <c r="E2" s="243"/>
      <c r="F2" s="243"/>
      <c r="G2" s="243"/>
      <c r="H2" s="243"/>
      <c r="I2" s="243"/>
      <c r="J2" s="243"/>
      <c r="K2" s="243"/>
      <c r="L2" s="244"/>
      <c r="M2" s="257" t="s">
        <v>390</v>
      </c>
      <c r="N2" s="258"/>
    </row>
    <row r="3" spans="2:14" ht="29.25" customHeight="1" x14ac:dyDescent="0.25">
      <c r="B3" s="253"/>
      <c r="C3" s="254"/>
      <c r="D3" s="245"/>
      <c r="E3" s="246"/>
      <c r="F3" s="246"/>
      <c r="G3" s="246"/>
      <c r="H3" s="246"/>
      <c r="I3" s="246"/>
      <c r="J3" s="246"/>
      <c r="K3" s="246"/>
      <c r="L3" s="247"/>
      <c r="M3" s="259" t="s">
        <v>264</v>
      </c>
      <c r="N3" s="260"/>
    </row>
    <row r="4" spans="2:14" ht="29.25" customHeight="1" x14ac:dyDescent="0.25">
      <c r="B4" s="253"/>
      <c r="C4" s="254"/>
      <c r="D4" s="245"/>
      <c r="E4" s="246"/>
      <c r="F4" s="246"/>
      <c r="G4" s="246"/>
      <c r="H4" s="246"/>
      <c r="I4" s="246"/>
      <c r="J4" s="246"/>
      <c r="K4" s="246"/>
      <c r="L4" s="247"/>
      <c r="M4" s="259" t="s">
        <v>389</v>
      </c>
      <c r="N4" s="260"/>
    </row>
    <row r="5" spans="2:14" ht="29.25" customHeight="1" thickBot="1" x14ac:dyDescent="0.3">
      <c r="B5" s="255"/>
      <c r="C5" s="256"/>
      <c r="D5" s="248"/>
      <c r="E5" s="249"/>
      <c r="F5" s="249"/>
      <c r="G5" s="249"/>
      <c r="H5" s="249"/>
      <c r="I5" s="249"/>
      <c r="J5" s="249"/>
      <c r="K5" s="249"/>
      <c r="L5" s="250"/>
      <c r="M5" s="261" t="s">
        <v>245</v>
      </c>
      <c r="N5" s="262"/>
    </row>
    <row r="6" spans="2:14" ht="7.5" customHeight="1" thickBot="1" x14ac:dyDescent="0.3"/>
    <row r="7" spans="2:14" x14ac:dyDescent="0.25">
      <c r="B7" s="134"/>
      <c r="C7" s="135"/>
      <c r="D7" s="135"/>
      <c r="E7" s="135"/>
      <c r="F7" s="135"/>
      <c r="G7" s="135"/>
      <c r="H7" s="135"/>
      <c r="I7" s="135"/>
      <c r="J7" s="135"/>
      <c r="K7" s="135"/>
      <c r="L7" s="135"/>
      <c r="M7" s="135"/>
      <c r="N7" s="136"/>
    </row>
    <row r="8" spans="2:14" x14ac:dyDescent="0.25">
      <c r="B8" s="137"/>
      <c r="N8" s="138"/>
    </row>
    <row r="9" spans="2:14" x14ac:dyDescent="0.25">
      <c r="B9" s="137"/>
      <c r="N9" s="138"/>
    </row>
    <row r="10" spans="2:14" x14ac:dyDescent="0.25">
      <c r="B10" s="137"/>
      <c r="N10" s="138"/>
    </row>
    <row r="11" spans="2:14" x14ac:dyDescent="0.25">
      <c r="B11" s="137"/>
      <c r="N11" s="138"/>
    </row>
    <row r="12" spans="2:14" x14ac:dyDescent="0.25">
      <c r="B12" s="137"/>
      <c r="N12" s="138"/>
    </row>
    <row r="13" spans="2:14" x14ac:dyDescent="0.25">
      <c r="B13" s="137"/>
      <c r="N13" s="138"/>
    </row>
    <row r="14" spans="2:14" x14ac:dyDescent="0.25">
      <c r="B14" s="137"/>
      <c r="N14" s="138"/>
    </row>
    <row r="15" spans="2:14" x14ac:dyDescent="0.25">
      <c r="B15" s="137"/>
      <c r="N15" s="138"/>
    </row>
    <row r="16" spans="2:14" ht="21" customHeight="1" x14ac:dyDescent="0.25">
      <c r="B16" s="137"/>
      <c r="N16" s="138"/>
    </row>
    <row r="17" spans="2:14" ht="18.75" customHeight="1" x14ac:dyDescent="0.25">
      <c r="B17" s="137"/>
      <c r="N17" s="138"/>
    </row>
    <row r="18" spans="2:14" ht="17.25" customHeight="1" x14ac:dyDescent="0.25">
      <c r="B18" s="137"/>
      <c r="N18" s="138"/>
    </row>
    <row r="19" spans="2:14" ht="18.75" customHeight="1" x14ac:dyDescent="0.25">
      <c r="B19" s="137"/>
      <c r="N19" s="138"/>
    </row>
    <row r="20" spans="2:14" ht="21" customHeight="1" x14ac:dyDescent="0.25">
      <c r="B20" s="137"/>
      <c r="N20" s="138"/>
    </row>
    <row r="21" spans="2:14" x14ac:dyDescent="0.25">
      <c r="B21" s="137"/>
      <c r="N21" s="138"/>
    </row>
    <row r="22" spans="2:14" x14ac:dyDescent="0.25">
      <c r="B22" s="137"/>
      <c r="N22" s="138"/>
    </row>
    <row r="23" spans="2:14" x14ac:dyDescent="0.25">
      <c r="B23" s="137"/>
      <c r="N23" s="138"/>
    </row>
    <row r="24" spans="2:14" x14ac:dyDescent="0.25">
      <c r="B24" s="137"/>
      <c r="N24" s="138"/>
    </row>
    <row r="25" spans="2:14" x14ac:dyDescent="0.25">
      <c r="B25" s="137"/>
      <c r="N25" s="138"/>
    </row>
    <row r="26" spans="2:14" x14ac:dyDescent="0.25">
      <c r="B26" s="137"/>
      <c r="N26" s="138"/>
    </row>
    <row r="27" spans="2:14" x14ac:dyDescent="0.25">
      <c r="B27" s="137"/>
      <c r="N27" s="138"/>
    </row>
    <row r="28" spans="2:14" x14ac:dyDescent="0.25">
      <c r="B28" s="137"/>
      <c r="N28" s="138"/>
    </row>
    <row r="29" spans="2:14" x14ac:dyDescent="0.25">
      <c r="B29" s="137"/>
      <c r="N29" s="138"/>
    </row>
    <row r="30" spans="2:14" x14ac:dyDescent="0.25">
      <c r="B30" s="137"/>
      <c r="N30" s="138"/>
    </row>
    <row r="31" spans="2:14" x14ac:dyDescent="0.25">
      <c r="B31" s="137"/>
      <c r="D31" s="241" t="s">
        <v>309</v>
      </c>
      <c r="E31" s="241"/>
      <c r="N31" s="138"/>
    </row>
    <row r="32" spans="2:14" x14ac:dyDescent="0.25">
      <c r="B32" s="137"/>
      <c r="D32" s="241"/>
      <c r="E32" s="241"/>
      <c r="N32" s="138"/>
    </row>
    <row r="33" spans="2:14" x14ac:dyDescent="0.25">
      <c r="B33" s="137"/>
      <c r="N33" s="138"/>
    </row>
    <row r="34" spans="2:14" x14ac:dyDescent="0.25">
      <c r="B34" s="137"/>
      <c r="N34" s="138"/>
    </row>
    <row r="35" spans="2:14" x14ac:dyDescent="0.25">
      <c r="B35" s="137"/>
      <c r="N35" s="138"/>
    </row>
    <row r="36" spans="2:14" x14ac:dyDescent="0.25">
      <c r="B36" s="137"/>
      <c r="N36" s="138"/>
    </row>
    <row r="37" spans="2:14" x14ac:dyDescent="0.25">
      <c r="B37" s="137"/>
      <c r="N37" s="138"/>
    </row>
    <row r="38" spans="2:14" ht="15.75" thickBot="1" x14ac:dyDescent="0.3">
      <c r="B38" s="139"/>
      <c r="C38" s="140"/>
      <c r="D38" s="140"/>
      <c r="E38" s="140"/>
      <c r="F38" s="140"/>
      <c r="G38" s="140"/>
      <c r="H38" s="140"/>
      <c r="I38" s="140"/>
      <c r="J38" s="140"/>
      <c r="K38" s="140"/>
      <c r="L38" s="140"/>
      <c r="M38" s="140"/>
      <c r="N38" s="141"/>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6B74-ADCA-4D45-89D2-2E16E9989916}">
  <dimension ref="A1"/>
  <sheetViews>
    <sheetView topLeftCell="A4" workbookViewId="0">
      <selection activeCell="C28" sqref="C28"/>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topLeftCell="A13" zoomScale="80" zoomScaleNormal="80" workbookViewId="0">
      <selection activeCell="P16" sqref="P16"/>
    </sheetView>
  </sheetViews>
  <sheetFormatPr baseColWidth="10" defaultColWidth="11.42578125" defaultRowHeight="15" x14ac:dyDescent="0.25"/>
  <cols>
    <col min="1" max="1" width="2.855468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0" width="11.42578125" style="150"/>
    <col min="11" max="16384" width="11.42578125" style="69"/>
  </cols>
  <sheetData>
    <row r="1" spans="2:10" ht="15.75" thickBot="1" x14ac:dyDescent="0.3"/>
    <row r="2" spans="2:10" ht="18" customHeight="1" x14ac:dyDescent="0.25">
      <c r="B2" s="544" t="s">
        <v>162</v>
      </c>
      <c r="C2" s="545"/>
      <c r="D2" s="545"/>
      <c r="E2" s="545"/>
      <c r="F2" s="545"/>
      <c r="G2" s="545"/>
      <c r="H2" s="546"/>
      <c r="J2" s="151" t="s">
        <v>274</v>
      </c>
    </row>
    <row r="3" spans="2:10" ht="20.25" x14ac:dyDescent="0.25">
      <c r="B3" s="70"/>
      <c r="C3" s="71"/>
      <c r="D3" s="71"/>
      <c r="E3" s="71"/>
      <c r="F3" s="71"/>
      <c r="G3" s="71"/>
      <c r="H3" s="72"/>
      <c r="J3" s="151"/>
    </row>
    <row r="4" spans="2:10" ht="63" customHeight="1" x14ac:dyDescent="0.25">
      <c r="B4" s="547" t="s">
        <v>305</v>
      </c>
      <c r="C4" s="548"/>
      <c r="D4" s="548"/>
      <c r="E4" s="548"/>
      <c r="F4" s="548"/>
      <c r="G4" s="548"/>
      <c r="H4" s="549"/>
    </row>
    <row r="5" spans="2:10" ht="63" customHeight="1" x14ac:dyDescent="0.25">
      <c r="B5" s="550"/>
      <c r="C5" s="551"/>
      <c r="D5" s="551"/>
      <c r="E5" s="551"/>
      <c r="F5" s="551"/>
      <c r="G5" s="551"/>
      <c r="H5" s="552"/>
    </row>
    <row r="6" spans="2:10" ht="16.5" x14ac:dyDescent="0.25">
      <c r="B6" s="553" t="s">
        <v>160</v>
      </c>
      <c r="C6" s="554"/>
      <c r="D6" s="554"/>
      <c r="E6" s="554"/>
      <c r="F6" s="554"/>
      <c r="G6" s="554"/>
      <c r="H6" s="555"/>
    </row>
    <row r="7" spans="2:10" ht="95.25" customHeight="1" x14ac:dyDescent="0.25">
      <c r="B7" s="563" t="s">
        <v>165</v>
      </c>
      <c r="C7" s="564"/>
      <c r="D7" s="564"/>
      <c r="E7" s="564"/>
      <c r="F7" s="564"/>
      <c r="G7" s="564"/>
      <c r="H7" s="565"/>
    </row>
    <row r="8" spans="2:10" ht="16.5" x14ac:dyDescent="0.25">
      <c r="B8" s="106"/>
      <c r="C8" s="107"/>
      <c r="D8" s="107"/>
      <c r="E8" s="107"/>
      <c r="F8" s="107"/>
      <c r="G8" s="107"/>
      <c r="H8" s="108"/>
    </row>
    <row r="9" spans="2:10" ht="16.5" customHeight="1" x14ac:dyDescent="0.25">
      <c r="B9" s="556" t="s">
        <v>293</v>
      </c>
      <c r="C9" s="557"/>
      <c r="D9" s="557"/>
      <c r="E9" s="557"/>
      <c r="F9" s="557"/>
      <c r="G9" s="557"/>
      <c r="H9" s="558"/>
    </row>
    <row r="10" spans="2:10" ht="44.25" customHeight="1" x14ac:dyDescent="0.25">
      <c r="B10" s="556"/>
      <c r="C10" s="557"/>
      <c r="D10" s="557"/>
      <c r="E10" s="557"/>
      <c r="F10" s="557"/>
      <c r="G10" s="557"/>
      <c r="H10" s="558"/>
    </row>
    <row r="11" spans="2:10" ht="15.75" thickBot="1" x14ac:dyDescent="0.3">
      <c r="B11" s="95"/>
      <c r="C11" s="98"/>
      <c r="D11" s="103"/>
      <c r="E11" s="104"/>
      <c r="F11" s="104"/>
      <c r="G11" s="105"/>
      <c r="H11" s="99"/>
    </row>
    <row r="12" spans="2:10" ht="15.75" thickTop="1" x14ac:dyDescent="0.25">
      <c r="B12" s="95"/>
      <c r="C12" s="559" t="s">
        <v>161</v>
      </c>
      <c r="D12" s="560"/>
      <c r="E12" s="561" t="s">
        <v>198</v>
      </c>
      <c r="F12" s="562"/>
      <c r="G12" s="98"/>
      <c r="H12" s="99"/>
    </row>
    <row r="13" spans="2:10" ht="35.25" customHeight="1" x14ac:dyDescent="0.25">
      <c r="B13" s="95"/>
      <c r="C13" s="531" t="s">
        <v>192</v>
      </c>
      <c r="D13" s="532"/>
      <c r="E13" s="533" t="s">
        <v>197</v>
      </c>
      <c r="F13" s="534"/>
      <c r="G13" s="98"/>
      <c r="H13" s="99"/>
    </row>
    <row r="14" spans="2:10" ht="17.25" customHeight="1" x14ac:dyDescent="0.25">
      <c r="B14" s="95"/>
      <c r="C14" s="531" t="s">
        <v>193</v>
      </c>
      <c r="D14" s="532"/>
      <c r="E14" s="533" t="s">
        <v>195</v>
      </c>
      <c r="F14" s="534"/>
      <c r="G14" s="98"/>
      <c r="H14" s="99"/>
    </row>
    <row r="15" spans="2:10" ht="19.5" customHeight="1" x14ac:dyDescent="0.25">
      <c r="B15" s="95"/>
      <c r="C15" s="531" t="s">
        <v>194</v>
      </c>
      <c r="D15" s="532"/>
      <c r="E15" s="533" t="s">
        <v>196</v>
      </c>
      <c r="F15" s="534"/>
      <c r="G15" s="98"/>
      <c r="H15" s="99"/>
    </row>
    <row r="16" spans="2:10" ht="69.75" customHeight="1" x14ac:dyDescent="0.25">
      <c r="B16" s="95"/>
      <c r="C16" s="531" t="s">
        <v>163</v>
      </c>
      <c r="D16" s="532"/>
      <c r="E16" s="533" t="s">
        <v>164</v>
      </c>
      <c r="F16" s="534"/>
      <c r="G16" s="98"/>
      <c r="H16" s="99"/>
    </row>
    <row r="17" spans="2:8" ht="34.5" customHeight="1" x14ac:dyDescent="0.25">
      <c r="B17" s="95"/>
      <c r="C17" s="535" t="s">
        <v>2</v>
      </c>
      <c r="D17" s="536"/>
      <c r="E17" s="527" t="s">
        <v>199</v>
      </c>
      <c r="F17" s="528"/>
      <c r="G17" s="98"/>
      <c r="H17" s="99"/>
    </row>
    <row r="18" spans="2:8" ht="27.75" customHeight="1" x14ac:dyDescent="0.25">
      <c r="B18" s="95"/>
      <c r="C18" s="535" t="s">
        <v>3</v>
      </c>
      <c r="D18" s="536"/>
      <c r="E18" s="527" t="s">
        <v>200</v>
      </c>
      <c r="F18" s="528"/>
      <c r="G18" s="98"/>
      <c r="H18" s="99"/>
    </row>
    <row r="19" spans="2:8" ht="28.5" customHeight="1" x14ac:dyDescent="0.25">
      <c r="B19" s="95"/>
      <c r="C19" s="535" t="s">
        <v>41</v>
      </c>
      <c r="D19" s="536"/>
      <c r="E19" s="527" t="s">
        <v>201</v>
      </c>
      <c r="F19" s="528"/>
      <c r="G19" s="98"/>
      <c r="H19" s="99"/>
    </row>
    <row r="20" spans="2:8" ht="72.75" customHeight="1" x14ac:dyDescent="0.25">
      <c r="B20" s="95"/>
      <c r="C20" s="535" t="s">
        <v>1</v>
      </c>
      <c r="D20" s="536"/>
      <c r="E20" s="527" t="s">
        <v>202</v>
      </c>
      <c r="F20" s="528"/>
      <c r="G20" s="98"/>
      <c r="H20" s="99"/>
    </row>
    <row r="21" spans="2:8" ht="64.5" customHeight="1" x14ac:dyDescent="0.25">
      <c r="B21" s="95"/>
      <c r="C21" s="535" t="s">
        <v>49</v>
      </c>
      <c r="D21" s="536"/>
      <c r="E21" s="527" t="s">
        <v>167</v>
      </c>
      <c r="F21" s="528"/>
      <c r="G21" s="98"/>
      <c r="H21" s="99"/>
    </row>
    <row r="22" spans="2:8" ht="71.25" customHeight="1" x14ac:dyDescent="0.25">
      <c r="B22" s="95"/>
      <c r="C22" s="535" t="s">
        <v>166</v>
      </c>
      <c r="D22" s="536"/>
      <c r="E22" s="527" t="s">
        <v>168</v>
      </c>
      <c r="F22" s="528"/>
      <c r="G22" s="98"/>
      <c r="H22" s="99"/>
    </row>
    <row r="23" spans="2:8" ht="55.5" customHeight="1" x14ac:dyDescent="0.25">
      <c r="B23" s="95"/>
      <c r="C23" s="529" t="s">
        <v>169</v>
      </c>
      <c r="D23" s="530"/>
      <c r="E23" s="527" t="s">
        <v>170</v>
      </c>
      <c r="F23" s="528"/>
      <c r="G23" s="98"/>
      <c r="H23" s="99"/>
    </row>
    <row r="24" spans="2:8" ht="42" customHeight="1" x14ac:dyDescent="0.25">
      <c r="B24" s="95"/>
      <c r="C24" s="529" t="s">
        <v>47</v>
      </c>
      <c r="D24" s="530"/>
      <c r="E24" s="527" t="s">
        <v>171</v>
      </c>
      <c r="F24" s="528"/>
      <c r="G24" s="98"/>
      <c r="H24" s="99"/>
    </row>
    <row r="25" spans="2:8" ht="59.25" customHeight="1" x14ac:dyDescent="0.25">
      <c r="B25" s="95"/>
      <c r="C25" s="529" t="s">
        <v>159</v>
      </c>
      <c r="D25" s="530"/>
      <c r="E25" s="527" t="s">
        <v>172</v>
      </c>
      <c r="F25" s="528"/>
      <c r="G25" s="98"/>
      <c r="H25" s="99"/>
    </row>
    <row r="26" spans="2:8" ht="23.25" customHeight="1" x14ac:dyDescent="0.25">
      <c r="B26" s="95"/>
      <c r="C26" s="529" t="s">
        <v>12</v>
      </c>
      <c r="D26" s="530"/>
      <c r="E26" s="527" t="s">
        <v>173</v>
      </c>
      <c r="F26" s="528"/>
      <c r="G26" s="98"/>
      <c r="H26" s="99"/>
    </row>
    <row r="27" spans="2:8" ht="30.75" customHeight="1" x14ac:dyDescent="0.25">
      <c r="B27" s="95"/>
      <c r="C27" s="529" t="s">
        <v>177</v>
      </c>
      <c r="D27" s="530"/>
      <c r="E27" s="527" t="s">
        <v>174</v>
      </c>
      <c r="F27" s="528"/>
      <c r="G27" s="98"/>
      <c r="H27" s="99"/>
    </row>
    <row r="28" spans="2:8" ht="35.25" customHeight="1" x14ac:dyDescent="0.25">
      <c r="B28" s="95"/>
      <c r="C28" s="529" t="s">
        <v>178</v>
      </c>
      <c r="D28" s="530"/>
      <c r="E28" s="527" t="s">
        <v>175</v>
      </c>
      <c r="F28" s="528"/>
      <c r="G28" s="98"/>
      <c r="H28" s="99"/>
    </row>
    <row r="29" spans="2:8" ht="33" customHeight="1" x14ac:dyDescent="0.25">
      <c r="B29" s="95"/>
      <c r="C29" s="529" t="s">
        <v>178</v>
      </c>
      <c r="D29" s="530"/>
      <c r="E29" s="527" t="s">
        <v>175</v>
      </c>
      <c r="F29" s="528"/>
      <c r="G29" s="98"/>
      <c r="H29" s="99"/>
    </row>
    <row r="30" spans="2:8" ht="30" customHeight="1" x14ac:dyDescent="0.25">
      <c r="B30" s="95"/>
      <c r="C30" s="529" t="s">
        <v>179</v>
      </c>
      <c r="D30" s="530"/>
      <c r="E30" s="527" t="s">
        <v>176</v>
      </c>
      <c r="F30" s="528"/>
      <c r="G30" s="98"/>
      <c r="H30" s="99"/>
    </row>
    <row r="31" spans="2:8" ht="35.25" customHeight="1" x14ac:dyDescent="0.25">
      <c r="B31" s="95"/>
      <c r="C31" s="529" t="s">
        <v>180</v>
      </c>
      <c r="D31" s="530"/>
      <c r="E31" s="527" t="s">
        <v>181</v>
      </c>
      <c r="F31" s="528"/>
      <c r="G31" s="98"/>
      <c r="H31" s="99"/>
    </row>
    <row r="32" spans="2:8" ht="31.5" customHeight="1" x14ac:dyDescent="0.25">
      <c r="B32" s="95"/>
      <c r="C32" s="529" t="s">
        <v>182</v>
      </c>
      <c r="D32" s="530"/>
      <c r="E32" s="527" t="s">
        <v>183</v>
      </c>
      <c r="F32" s="528"/>
      <c r="G32" s="98"/>
      <c r="H32" s="99"/>
    </row>
    <row r="33" spans="2:8" ht="35.25" customHeight="1" x14ac:dyDescent="0.25">
      <c r="B33" s="95"/>
      <c r="C33" s="529" t="s">
        <v>184</v>
      </c>
      <c r="D33" s="530"/>
      <c r="E33" s="527" t="s">
        <v>185</v>
      </c>
      <c r="F33" s="528"/>
      <c r="G33" s="98"/>
      <c r="H33" s="99"/>
    </row>
    <row r="34" spans="2:8" ht="59.25" customHeight="1" x14ac:dyDescent="0.25">
      <c r="B34" s="95"/>
      <c r="C34" s="529" t="s">
        <v>186</v>
      </c>
      <c r="D34" s="530"/>
      <c r="E34" s="527" t="s">
        <v>187</v>
      </c>
      <c r="F34" s="528"/>
      <c r="G34" s="98"/>
      <c r="H34" s="99"/>
    </row>
    <row r="35" spans="2:8" ht="29.25" customHeight="1" x14ac:dyDescent="0.25">
      <c r="B35" s="95"/>
      <c r="C35" s="529" t="s">
        <v>29</v>
      </c>
      <c r="D35" s="530"/>
      <c r="E35" s="527" t="s">
        <v>188</v>
      </c>
      <c r="F35" s="528"/>
      <c r="G35" s="98"/>
      <c r="H35" s="99"/>
    </row>
    <row r="36" spans="2:8" ht="82.5" customHeight="1" x14ac:dyDescent="0.25">
      <c r="B36" s="95"/>
      <c r="C36" s="529" t="s">
        <v>190</v>
      </c>
      <c r="D36" s="530"/>
      <c r="E36" s="527" t="s">
        <v>189</v>
      </c>
      <c r="F36" s="528"/>
      <c r="G36" s="98"/>
      <c r="H36" s="99"/>
    </row>
    <row r="37" spans="2:8" ht="46.5" customHeight="1" x14ac:dyDescent="0.25">
      <c r="B37" s="95"/>
      <c r="C37" s="529" t="s">
        <v>38</v>
      </c>
      <c r="D37" s="530"/>
      <c r="E37" s="527" t="s">
        <v>191</v>
      </c>
      <c r="F37" s="528"/>
      <c r="G37" s="98"/>
      <c r="H37" s="99"/>
    </row>
    <row r="38" spans="2:8" ht="6.75" customHeight="1" thickBot="1" x14ac:dyDescent="0.3">
      <c r="B38" s="95"/>
      <c r="C38" s="540"/>
      <c r="D38" s="541"/>
      <c r="E38" s="542"/>
      <c r="F38" s="543"/>
      <c r="G38" s="98"/>
      <c r="H38" s="99"/>
    </row>
    <row r="39" spans="2:8" ht="15.75" thickTop="1" x14ac:dyDescent="0.25">
      <c r="B39" s="95"/>
      <c r="C39" s="96"/>
      <c r="D39" s="96"/>
      <c r="E39" s="97"/>
      <c r="F39" s="97"/>
      <c r="G39" s="98"/>
      <c r="H39" s="99"/>
    </row>
    <row r="40" spans="2:8" ht="21" customHeight="1" x14ac:dyDescent="0.25">
      <c r="B40" s="537" t="s">
        <v>294</v>
      </c>
      <c r="C40" s="538"/>
      <c r="D40" s="538"/>
      <c r="E40" s="538"/>
      <c r="F40" s="538"/>
      <c r="G40" s="538"/>
      <c r="H40" s="539"/>
    </row>
    <row r="41" spans="2:8" ht="20.25" customHeight="1" x14ac:dyDescent="0.25">
      <c r="B41" s="537" t="s">
        <v>295</v>
      </c>
      <c r="C41" s="538"/>
      <c r="D41" s="538"/>
      <c r="E41" s="538"/>
      <c r="F41" s="538"/>
      <c r="G41" s="538"/>
      <c r="H41" s="539"/>
    </row>
    <row r="42" spans="2:8" ht="20.25" customHeight="1" x14ac:dyDescent="0.25">
      <c r="B42" s="537" t="s">
        <v>296</v>
      </c>
      <c r="C42" s="538"/>
      <c r="D42" s="538"/>
      <c r="E42" s="538"/>
      <c r="F42" s="538"/>
      <c r="G42" s="538"/>
      <c r="H42" s="539"/>
    </row>
    <row r="43" spans="2:8" ht="20.25" customHeight="1" x14ac:dyDescent="0.25">
      <c r="B43" s="537" t="s">
        <v>297</v>
      </c>
      <c r="C43" s="538"/>
      <c r="D43" s="538"/>
      <c r="E43" s="538"/>
      <c r="F43" s="538"/>
      <c r="G43" s="538"/>
      <c r="H43" s="539"/>
    </row>
    <row r="44" spans="2:8" ht="15" customHeight="1" x14ac:dyDescent="0.25">
      <c r="B44" s="537" t="s">
        <v>298</v>
      </c>
      <c r="C44" s="538"/>
      <c r="D44" s="538"/>
      <c r="E44" s="538"/>
      <c r="F44" s="538"/>
      <c r="G44" s="538"/>
      <c r="H44" s="539"/>
    </row>
    <row r="45" spans="2:8" ht="15.75" thickBot="1" x14ac:dyDescent="0.3">
      <c r="B45" s="100"/>
      <c r="C45" s="101"/>
      <c r="D45" s="101"/>
      <c r="E45" s="101"/>
      <c r="F45" s="101"/>
      <c r="G45" s="101"/>
      <c r="H45" s="102"/>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23AD-D0F9-4C40-A8DE-4FB1E3367B36}">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1" sqref="C1:D7"/>
    </sheetView>
  </sheetViews>
  <sheetFormatPr baseColWidth="10" defaultRowHeight="15" x14ac:dyDescent="0.25"/>
  <sheetData>
    <row r="1" spans="1:4" x14ac:dyDescent="0.25">
      <c r="A1" t="s">
        <v>215</v>
      </c>
      <c r="B1" t="s">
        <v>224</v>
      </c>
      <c r="C1" t="s">
        <v>230</v>
      </c>
      <c r="D1" t="s">
        <v>239</v>
      </c>
    </row>
    <row r="2" spans="1:4" x14ac:dyDescent="0.25">
      <c r="A2" t="s">
        <v>223</v>
      </c>
      <c r="B2" t="s">
        <v>225</v>
      </c>
      <c r="C2" t="s">
        <v>231</v>
      </c>
      <c r="D2" t="s">
        <v>236</v>
      </c>
    </row>
    <row r="3" spans="1:4" x14ac:dyDescent="0.25">
      <c r="A3" t="s">
        <v>216</v>
      </c>
      <c r="B3" t="s">
        <v>218</v>
      </c>
      <c r="C3" t="s">
        <v>232</v>
      </c>
      <c r="D3" t="s">
        <v>237</v>
      </c>
    </row>
    <row r="4" spans="1:4" x14ac:dyDescent="0.25">
      <c r="A4" t="s">
        <v>217</v>
      </c>
      <c r="B4" t="s">
        <v>226</v>
      </c>
      <c r="C4" t="s">
        <v>233</v>
      </c>
      <c r="D4" t="s">
        <v>238</v>
      </c>
    </row>
    <row r="5" spans="1:4" x14ac:dyDescent="0.25">
      <c r="A5" t="s">
        <v>218</v>
      </c>
      <c r="B5" t="s">
        <v>227</v>
      </c>
      <c r="C5" t="s">
        <v>234</v>
      </c>
      <c r="D5" t="s">
        <v>235</v>
      </c>
    </row>
    <row r="6" spans="1:4" x14ac:dyDescent="0.25">
      <c r="A6" t="s">
        <v>219</v>
      </c>
      <c r="B6" t="s">
        <v>228</v>
      </c>
      <c r="C6" t="s">
        <v>235</v>
      </c>
    </row>
    <row r="7" spans="1:4" x14ac:dyDescent="0.25">
      <c r="A7" t="s">
        <v>220</v>
      </c>
      <c r="B7" t="s">
        <v>229</v>
      </c>
    </row>
    <row r="8" spans="1:4" x14ac:dyDescent="0.25">
      <c r="A8" t="s">
        <v>221</v>
      </c>
    </row>
    <row r="9" spans="1:4" x14ac:dyDescent="0.25">
      <c r="A9" t="s">
        <v>222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4F20-77D0-45EE-8721-DBEDA5C1039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5CF-70CE-455B-A0D2-D128EF36312F}">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69" customWidth="1"/>
    <col min="2" max="2" width="33.28515625" style="69" customWidth="1"/>
    <col min="3" max="4" width="11.42578125" style="69"/>
    <col min="5" max="5" width="5.7109375" style="69" customWidth="1"/>
    <col min="6" max="6" width="16.28515625" style="69" customWidth="1"/>
    <col min="7" max="7" width="11.42578125" style="69"/>
    <col min="8" max="8" width="13.85546875" style="69" customWidth="1"/>
    <col min="9" max="9" width="14.140625" style="69" customWidth="1"/>
    <col min="10" max="10" width="14.85546875" style="69" customWidth="1"/>
    <col min="11" max="11" width="7.5703125" style="69" customWidth="1"/>
    <col min="12" max="12" width="2.140625" style="69" customWidth="1"/>
    <col min="13" max="16384" width="11.42578125" style="69"/>
  </cols>
  <sheetData>
    <row r="1" spans="2:11" ht="6" customHeight="1" thickBot="1" x14ac:dyDescent="0.3"/>
    <row r="2" spans="2:11" ht="15" customHeight="1" x14ac:dyDescent="0.25">
      <c r="B2" s="603" t="s">
        <v>251</v>
      </c>
      <c r="C2" s="604" t="s">
        <v>205</v>
      </c>
      <c r="D2" s="605"/>
      <c r="E2" s="605"/>
      <c r="F2" s="605"/>
      <c r="G2" s="605"/>
      <c r="H2" s="605"/>
      <c r="I2" s="605"/>
      <c r="J2" s="285" t="s">
        <v>250</v>
      </c>
      <c r="K2" s="258"/>
    </row>
    <row r="3" spans="2:11" ht="15" customHeight="1" x14ac:dyDescent="0.25">
      <c r="B3" s="520"/>
      <c r="C3" s="606"/>
      <c r="D3" s="607"/>
      <c r="E3" s="607"/>
      <c r="F3" s="607"/>
      <c r="G3" s="607"/>
      <c r="H3" s="607"/>
      <c r="I3" s="607"/>
      <c r="J3" s="286" t="s">
        <v>264</v>
      </c>
      <c r="K3" s="260"/>
    </row>
    <row r="4" spans="2:11" ht="15" customHeight="1" x14ac:dyDescent="0.25">
      <c r="B4" s="520"/>
      <c r="C4" s="606"/>
      <c r="D4" s="607"/>
      <c r="E4" s="607"/>
      <c r="F4" s="607"/>
      <c r="G4" s="607"/>
      <c r="H4" s="607"/>
      <c r="I4" s="607"/>
      <c r="J4" s="286" t="s">
        <v>263</v>
      </c>
      <c r="K4" s="260" t="s">
        <v>263</v>
      </c>
    </row>
    <row r="5" spans="2:11" ht="15" customHeight="1" thickBot="1" x14ac:dyDescent="0.3">
      <c r="B5" s="521"/>
      <c r="C5" s="608"/>
      <c r="D5" s="609"/>
      <c r="E5" s="609"/>
      <c r="F5" s="609"/>
      <c r="G5" s="609"/>
      <c r="H5" s="609"/>
      <c r="I5" s="609"/>
      <c r="J5" s="287" t="s">
        <v>245</v>
      </c>
      <c r="K5" s="262" t="s">
        <v>245</v>
      </c>
    </row>
    <row r="6" spans="2:11" ht="15.75" thickBot="1" x14ac:dyDescent="0.3"/>
    <row r="7" spans="2:11" customFormat="1" ht="15.75" thickBot="1" x14ac:dyDescent="0.3">
      <c r="B7" s="597" t="s">
        <v>246</v>
      </c>
      <c r="C7" s="598"/>
      <c r="D7" s="599" t="s">
        <v>252</v>
      </c>
      <c r="E7" s="600"/>
      <c r="F7" s="599" t="s">
        <v>253</v>
      </c>
      <c r="G7" s="601"/>
      <c r="H7" s="601"/>
      <c r="I7" s="601"/>
      <c r="J7" s="601"/>
      <c r="K7" s="602"/>
    </row>
    <row r="8" spans="2:11" customFormat="1" ht="18" customHeight="1" thickBot="1" x14ac:dyDescent="0.3">
      <c r="B8" s="568"/>
      <c r="C8" s="569"/>
      <c r="D8" s="570">
        <v>1</v>
      </c>
      <c r="E8" s="571"/>
      <c r="F8" s="566"/>
      <c r="G8" s="566"/>
      <c r="H8" s="566"/>
      <c r="I8" s="566"/>
      <c r="J8" s="566"/>
      <c r="K8" s="567"/>
    </row>
    <row r="9" spans="2:11" customFormat="1" ht="18" customHeight="1" thickBot="1" x14ac:dyDescent="0.3">
      <c r="B9" s="568"/>
      <c r="C9" s="569"/>
      <c r="D9" s="570">
        <v>2</v>
      </c>
      <c r="E9" s="571"/>
      <c r="F9" s="566"/>
      <c r="G9" s="566"/>
      <c r="H9" s="566"/>
      <c r="I9" s="566"/>
      <c r="J9" s="566"/>
      <c r="K9" s="567"/>
    </row>
    <row r="10" spans="2:11" customFormat="1" ht="18" customHeight="1" thickBot="1" x14ac:dyDescent="0.3">
      <c r="B10" s="568"/>
      <c r="C10" s="569"/>
      <c r="D10" s="570">
        <v>3</v>
      </c>
      <c r="E10" s="571"/>
      <c r="F10" s="566"/>
      <c r="G10" s="566"/>
      <c r="H10" s="566"/>
      <c r="I10" s="566"/>
      <c r="J10" s="566"/>
      <c r="K10" s="567"/>
    </row>
    <row r="11" spans="2:11" customFormat="1" ht="18" customHeight="1" thickBot="1" x14ac:dyDescent="0.3">
      <c r="B11" s="568"/>
      <c r="C11" s="569"/>
      <c r="D11" s="570">
        <v>4</v>
      </c>
      <c r="E11" s="571"/>
      <c r="F11" s="566"/>
      <c r="G11" s="566"/>
      <c r="H11" s="566"/>
      <c r="I11" s="566"/>
      <c r="J11" s="566"/>
      <c r="K11" s="567"/>
    </row>
    <row r="12" spans="2:11" customFormat="1" ht="18" customHeight="1" thickBot="1" x14ac:dyDescent="0.3">
      <c r="B12" s="568"/>
      <c r="C12" s="569"/>
      <c r="D12" s="570">
        <v>5</v>
      </c>
      <c r="E12" s="571"/>
      <c r="F12" s="566"/>
      <c r="G12" s="566"/>
      <c r="H12" s="566"/>
      <c r="I12" s="566"/>
      <c r="J12" s="566"/>
      <c r="K12" s="567"/>
    </row>
    <row r="13" spans="2:11" customFormat="1" ht="18" customHeight="1" thickBot="1" x14ac:dyDescent="0.3">
      <c r="B13" s="568"/>
      <c r="C13" s="569"/>
      <c r="D13" s="570">
        <v>6</v>
      </c>
      <c r="E13" s="571"/>
      <c r="F13" s="566"/>
      <c r="G13" s="566"/>
      <c r="H13" s="566"/>
      <c r="I13" s="566"/>
      <c r="J13" s="566"/>
      <c r="K13" s="567"/>
    </row>
    <row r="14" spans="2:11" customFormat="1" ht="18" customHeight="1" thickBot="1" x14ac:dyDescent="0.3">
      <c r="B14" s="568"/>
      <c r="C14" s="569"/>
      <c r="D14" s="570">
        <v>7</v>
      </c>
      <c r="E14" s="571"/>
      <c r="F14" s="566"/>
      <c r="G14" s="566"/>
      <c r="H14" s="566"/>
      <c r="I14" s="566"/>
      <c r="J14" s="566"/>
      <c r="K14" s="567"/>
    </row>
    <row r="15" spans="2:11" customFormat="1" ht="18" customHeight="1" thickBot="1" x14ac:dyDescent="0.3">
      <c r="B15" s="568">
        <v>45352</v>
      </c>
      <c r="C15" s="569"/>
      <c r="D15" s="570">
        <v>8</v>
      </c>
      <c r="E15" s="571"/>
      <c r="F15" s="566" t="s">
        <v>265</v>
      </c>
      <c r="G15" s="566"/>
      <c r="H15" s="566"/>
      <c r="I15" s="566"/>
      <c r="J15" s="566"/>
      <c r="K15" s="567"/>
    </row>
    <row r="16" spans="2:11" customFormat="1" ht="15.75" customHeight="1" thickBot="1" x14ac:dyDescent="0.3">
      <c r="B16" s="584"/>
      <c r="C16" s="584"/>
      <c r="D16" s="584"/>
      <c r="E16" s="584"/>
      <c r="F16" s="584"/>
      <c r="G16" s="584"/>
      <c r="H16" s="584"/>
      <c r="I16" s="584"/>
      <c r="J16" s="584"/>
      <c r="K16" s="584"/>
    </row>
    <row r="17" spans="2:12" customFormat="1" ht="15.75" customHeight="1" thickBot="1" x14ac:dyDescent="0.3">
      <c r="B17" s="585" t="s">
        <v>254</v>
      </c>
      <c r="C17" s="586"/>
      <c r="D17" s="586"/>
      <c r="E17" s="587"/>
      <c r="F17" s="588" t="s">
        <v>255</v>
      </c>
      <c r="G17" s="589"/>
      <c r="H17" s="590"/>
      <c r="I17" s="591" t="s">
        <v>256</v>
      </c>
      <c r="J17" s="592"/>
      <c r="K17" s="587"/>
    </row>
    <row r="18" spans="2:12" customFormat="1" ht="27" customHeight="1" x14ac:dyDescent="0.25">
      <c r="B18" s="593"/>
      <c r="C18" s="594"/>
      <c r="D18" s="594"/>
      <c r="E18" s="594"/>
      <c r="F18" s="594"/>
      <c r="G18" s="594"/>
      <c r="H18" s="594"/>
      <c r="I18" s="595"/>
      <c r="J18" s="595"/>
      <c r="K18" s="596"/>
    </row>
    <row r="19" spans="2:12" customFormat="1" ht="15" customHeight="1" x14ac:dyDescent="0.25">
      <c r="B19" s="573" t="s">
        <v>257</v>
      </c>
      <c r="C19" s="574"/>
      <c r="D19" s="574"/>
      <c r="E19" s="574"/>
      <c r="F19" s="575" t="s">
        <v>258</v>
      </c>
      <c r="G19" s="575"/>
      <c r="H19" s="576"/>
      <c r="I19" s="575" t="s">
        <v>258</v>
      </c>
      <c r="J19" s="575"/>
      <c r="K19" s="576"/>
    </row>
    <row r="20" spans="2:12" customFormat="1" ht="22.5" customHeight="1" thickBot="1" x14ac:dyDescent="0.3">
      <c r="B20" s="577" t="s">
        <v>259</v>
      </c>
      <c r="C20" s="578"/>
      <c r="D20" s="578"/>
      <c r="E20" s="578"/>
      <c r="F20" s="578" t="s">
        <v>260</v>
      </c>
      <c r="G20" s="578"/>
      <c r="H20" s="579"/>
      <c r="I20" s="578" t="s">
        <v>260</v>
      </c>
      <c r="J20" s="578"/>
      <c r="K20" s="579"/>
    </row>
    <row r="21" spans="2:12" customFormat="1" ht="9" customHeight="1" thickBot="1" x14ac:dyDescent="0.3">
      <c r="B21" s="580"/>
      <c r="C21" s="580"/>
      <c r="D21" s="580"/>
      <c r="E21" s="580"/>
      <c r="F21" s="580"/>
      <c r="G21" s="580"/>
      <c r="H21" s="580"/>
      <c r="I21" s="580"/>
      <c r="J21" s="580"/>
      <c r="K21" s="580"/>
    </row>
    <row r="22" spans="2:12" customFormat="1" ht="15.75" thickBot="1" x14ac:dyDescent="0.3">
      <c r="B22" s="581" t="s">
        <v>207</v>
      </c>
      <c r="C22" s="582"/>
      <c r="D22" s="583"/>
      <c r="E22" s="131" t="s">
        <v>208</v>
      </c>
      <c r="F22" s="581" t="s">
        <v>209</v>
      </c>
      <c r="G22" s="583"/>
      <c r="H22" s="132" t="s">
        <v>210</v>
      </c>
      <c r="I22" s="581" t="s">
        <v>211</v>
      </c>
      <c r="J22" s="583"/>
      <c r="K22" s="133">
        <v>1</v>
      </c>
    </row>
    <row r="23" spans="2:12" ht="8.25" customHeight="1" x14ac:dyDescent="0.25"/>
    <row r="24" spans="2:12" x14ac:dyDescent="0.25">
      <c r="B24" s="572" t="s">
        <v>261</v>
      </c>
      <c r="C24" s="572"/>
      <c r="D24" s="572"/>
      <c r="E24" s="572"/>
      <c r="F24" s="572"/>
      <c r="G24" s="572"/>
      <c r="H24" s="572"/>
      <c r="I24" s="572"/>
      <c r="J24" s="572"/>
      <c r="K24" s="572"/>
      <c r="L24" s="572"/>
    </row>
    <row r="25" spans="2:12" x14ac:dyDescent="0.25">
      <c r="B25" s="572" t="s">
        <v>262</v>
      </c>
      <c r="C25" s="572"/>
      <c r="D25" s="572"/>
      <c r="E25" s="572"/>
      <c r="F25" s="572"/>
      <c r="G25" s="572"/>
      <c r="H25" s="572"/>
      <c r="I25" s="572"/>
      <c r="J25" s="572"/>
      <c r="K25" s="572"/>
      <c r="L25" s="572"/>
    </row>
    <row r="26" spans="2:12" ht="9" customHeight="1" x14ac:dyDescent="0.25"/>
  </sheetData>
  <mergeCells count="52">
    <mergeCell ref="B2:B5"/>
    <mergeCell ref="C2:I5"/>
    <mergeCell ref="J2:K2"/>
    <mergeCell ref="J3:K3"/>
    <mergeCell ref="J4:K4"/>
    <mergeCell ref="J5:K5"/>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16:K16"/>
    <mergeCell ref="B17:E17"/>
    <mergeCell ref="F17:H17"/>
    <mergeCell ref="I17:K17"/>
    <mergeCell ref="B18:E18"/>
    <mergeCell ref="F18:H18"/>
    <mergeCell ref="I18:K18"/>
    <mergeCell ref="B25:L25"/>
    <mergeCell ref="B19:E19"/>
    <mergeCell ref="F19:H19"/>
    <mergeCell ref="I19:K19"/>
    <mergeCell ref="B20:E20"/>
    <mergeCell ref="F20:H20"/>
    <mergeCell ref="I20:K20"/>
    <mergeCell ref="B21:K21"/>
    <mergeCell ref="B22:D22"/>
    <mergeCell ref="F22:G22"/>
    <mergeCell ref="I22:J22"/>
    <mergeCell ref="B24:L24"/>
    <mergeCell ref="F11:K11"/>
    <mergeCell ref="B12:C12"/>
    <mergeCell ref="D12:E12"/>
    <mergeCell ref="F12:K12"/>
    <mergeCell ref="B14:C14"/>
    <mergeCell ref="D14:E14"/>
    <mergeCell ref="F14:K14"/>
    <mergeCell ref="D13:E13"/>
    <mergeCell ref="F13:K13"/>
    <mergeCell ref="B11:C11"/>
    <mergeCell ref="D11:E11"/>
  </mergeCells>
  <pageMargins left="0.7" right="0.7" top="0.75" bottom="0.75" header="0.3" footer="0.3"/>
  <pageSetup paperSize="9" scale="60"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69"/>
      <c r="B1" s="610" t="s">
        <v>54</v>
      </c>
      <c r="C1" s="610"/>
      <c r="D1" s="610"/>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51</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50</v>
      </c>
      <c r="C4" s="6" t="s">
        <v>101</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52</v>
      </c>
      <c r="C5" s="9" t="s">
        <v>102</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106</v>
      </c>
      <c r="C6" s="9" t="s">
        <v>103</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104</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53</v>
      </c>
      <c r="C8" s="9" t="s">
        <v>105</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9"/>
      <c r="B1" s="611" t="s">
        <v>62</v>
      </c>
      <c r="C1" s="611"/>
      <c r="D1" s="611"/>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60" x14ac:dyDescent="0.25">
      <c r="A3" s="69"/>
      <c r="B3" s="90"/>
      <c r="C3" s="22" t="s">
        <v>55</v>
      </c>
      <c r="D3" s="22" t="s">
        <v>56</v>
      </c>
      <c r="E3" s="69"/>
      <c r="F3" s="69"/>
      <c r="G3" s="69"/>
      <c r="H3" s="69"/>
      <c r="I3" s="69"/>
      <c r="J3" s="69"/>
      <c r="K3" s="69"/>
      <c r="L3" s="69"/>
      <c r="M3" s="69"/>
      <c r="N3" s="69"/>
      <c r="O3" s="69"/>
      <c r="P3" s="69"/>
      <c r="Q3" s="69"/>
      <c r="R3" s="69"/>
      <c r="S3" s="69"/>
      <c r="T3" s="69"/>
      <c r="U3" s="69"/>
    </row>
    <row r="4" spans="1:21" ht="33.75" x14ac:dyDescent="0.25">
      <c r="A4" s="89" t="s">
        <v>82</v>
      </c>
      <c r="B4" s="25" t="s">
        <v>100</v>
      </c>
      <c r="C4" s="30" t="s">
        <v>154</v>
      </c>
      <c r="D4" s="23" t="s">
        <v>96</v>
      </c>
      <c r="E4" s="69"/>
      <c r="F4" s="69"/>
      <c r="G4" s="69"/>
      <c r="H4" s="69"/>
      <c r="I4" s="69"/>
      <c r="J4" s="69"/>
      <c r="K4" s="69"/>
      <c r="L4" s="69"/>
      <c r="M4" s="69"/>
      <c r="N4" s="69"/>
      <c r="O4" s="69"/>
      <c r="P4" s="69"/>
      <c r="Q4" s="69"/>
      <c r="R4" s="69"/>
      <c r="S4" s="69"/>
      <c r="T4" s="69"/>
      <c r="U4" s="69"/>
    </row>
    <row r="5" spans="1:21" ht="101.25" x14ac:dyDescent="0.25">
      <c r="A5" s="89" t="s">
        <v>83</v>
      </c>
      <c r="B5" s="26" t="s">
        <v>58</v>
      </c>
      <c r="C5" s="31" t="s">
        <v>92</v>
      </c>
      <c r="D5" s="24" t="s">
        <v>97</v>
      </c>
      <c r="E5" s="69"/>
      <c r="F5" s="69"/>
      <c r="G5" s="69"/>
      <c r="H5" s="69"/>
      <c r="I5" s="69"/>
      <c r="J5" s="69"/>
      <c r="K5" s="69"/>
      <c r="L5" s="69"/>
      <c r="M5" s="69"/>
      <c r="N5" s="69"/>
      <c r="O5" s="69"/>
      <c r="P5" s="69"/>
      <c r="Q5" s="69"/>
      <c r="R5" s="69"/>
      <c r="S5" s="69"/>
      <c r="T5" s="69"/>
      <c r="U5" s="69"/>
    </row>
    <row r="6" spans="1:21" ht="67.5" x14ac:dyDescent="0.25">
      <c r="A6" s="89" t="s">
        <v>80</v>
      </c>
      <c r="B6" s="27" t="s">
        <v>59</v>
      </c>
      <c r="C6" s="31" t="s">
        <v>93</v>
      </c>
      <c r="D6" s="24" t="s">
        <v>99</v>
      </c>
      <c r="E6" s="69"/>
      <c r="F6" s="69"/>
      <c r="G6" s="69"/>
      <c r="H6" s="69"/>
      <c r="I6" s="69"/>
      <c r="J6" s="69"/>
      <c r="K6" s="69"/>
      <c r="L6" s="69"/>
      <c r="M6" s="69"/>
      <c r="N6" s="69"/>
      <c r="O6" s="69"/>
      <c r="P6" s="69"/>
      <c r="Q6" s="69"/>
      <c r="R6" s="69"/>
      <c r="S6" s="69"/>
      <c r="T6" s="69"/>
      <c r="U6" s="69"/>
    </row>
    <row r="7" spans="1:21" ht="101.25" x14ac:dyDescent="0.25">
      <c r="A7" s="89" t="s">
        <v>7</v>
      </c>
      <c r="B7" s="28" t="s">
        <v>60</v>
      </c>
      <c r="C7" s="31" t="s">
        <v>94</v>
      </c>
      <c r="D7" s="24" t="s">
        <v>203</v>
      </c>
      <c r="E7" s="69"/>
      <c r="F7" s="69"/>
      <c r="G7" s="69"/>
      <c r="H7" s="69"/>
      <c r="I7" s="69"/>
      <c r="J7" s="69"/>
      <c r="K7" s="69"/>
      <c r="L7" s="69"/>
      <c r="M7" s="69"/>
      <c r="N7" s="69"/>
      <c r="O7" s="69"/>
      <c r="P7" s="69"/>
      <c r="Q7" s="69"/>
      <c r="R7" s="69"/>
      <c r="S7" s="69"/>
      <c r="T7" s="69"/>
      <c r="U7" s="69"/>
    </row>
    <row r="8" spans="1:21" ht="67.5" x14ac:dyDescent="0.25">
      <c r="A8" s="89" t="s">
        <v>84</v>
      </c>
      <c r="B8" s="29" t="s">
        <v>61</v>
      </c>
      <c r="C8" s="31" t="s">
        <v>95</v>
      </c>
      <c r="D8" s="24" t="s">
        <v>117</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90</v>
      </c>
      <c r="C11" s="89" t="s">
        <v>142</v>
      </c>
      <c r="D11" s="89" t="s">
        <v>149</v>
      </c>
      <c r="E11" s="69"/>
      <c r="F11" s="69"/>
      <c r="G11" s="69"/>
      <c r="H11" s="69"/>
      <c r="I11" s="69"/>
      <c r="J11" s="69"/>
      <c r="K11" s="69"/>
      <c r="L11" s="69"/>
      <c r="M11" s="69"/>
      <c r="N11" s="69"/>
      <c r="O11" s="69"/>
      <c r="P11" s="69"/>
      <c r="Q11" s="69"/>
      <c r="R11" s="69"/>
      <c r="S11" s="69"/>
      <c r="T11" s="69"/>
      <c r="U11" s="69"/>
    </row>
    <row r="12" spans="1:21" x14ac:dyDescent="0.25">
      <c r="A12" s="89"/>
      <c r="B12" s="89" t="s">
        <v>88</v>
      </c>
      <c r="C12" s="89" t="s">
        <v>146</v>
      </c>
      <c r="D12" s="89" t="s">
        <v>150</v>
      </c>
      <c r="E12" s="69"/>
      <c r="F12" s="69"/>
      <c r="G12" s="69"/>
      <c r="H12" s="69"/>
      <c r="I12" s="69"/>
      <c r="J12" s="69"/>
      <c r="K12" s="69"/>
      <c r="L12" s="69"/>
      <c r="M12" s="69"/>
      <c r="N12" s="69"/>
      <c r="O12" s="69"/>
      <c r="P12" s="69"/>
      <c r="Q12" s="69"/>
      <c r="R12" s="69"/>
      <c r="S12" s="69"/>
      <c r="T12" s="69"/>
      <c r="U12" s="69"/>
    </row>
    <row r="13" spans="1:21" x14ac:dyDescent="0.25">
      <c r="A13" s="89"/>
      <c r="B13" s="89"/>
      <c r="C13" s="89" t="s">
        <v>145</v>
      </c>
      <c r="D13" s="89" t="s">
        <v>151</v>
      </c>
      <c r="E13" s="69"/>
      <c r="F13" s="69"/>
      <c r="G13" s="69"/>
      <c r="H13" s="69"/>
      <c r="I13" s="69"/>
      <c r="J13" s="69"/>
      <c r="K13" s="69"/>
      <c r="L13" s="69"/>
      <c r="M13" s="69"/>
      <c r="N13" s="69"/>
      <c r="O13" s="69"/>
      <c r="P13" s="69"/>
      <c r="Q13" s="69"/>
      <c r="R13" s="69"/>
      <c r="S13" s="69"/>
      <c r="T13" s="69"/>
      <c r="U13" s="69"/>
    </row>
    <row r="14" spans="1:21" x14ac:dyDescent="0.25">
      <c r="A14" s="89"/>
      <c r="B14" s="89"/>
      <c r="C14" s="89" t="s">
        <v>147</v>
      </c>
      <c r="D14" s="89" t="s">
        <v>152</v>
      </c>
      <c r="E14" s="69"/>
      <c r="F14" s="69"/>
      <c r="G14" s="69"/>
      <c r="H14" s="69"/>
      <c r="I14" s="69"/>
      <c r="J14" s="69"/>
      <c r="K14" s="69"/>
      <c r="L14" s="69"/>
      <c r="M14" s="69"/>
      <c r="N14" s="69"/>
      <c r="O14" s="69"/>
      <c r="P14" s="69"/>
      <c r="Q14" s="69"/>
      <c r="R14" s="69"/>
      <c r="S14" s="69"/>
      <c r="T14" s="69"/>
      <c r="U14" s="69"/>
    </row>
    <row r="15" spans="1:21" x14ac:dyDescent="0.25">
      <c r="A15" s="89"/>
      <c r="B15" s="89"/>
      <c r="C15" s="89" t="s">
        <v>148</v>
      </c>
      <c r="D15" s="89" t="s">
        <v>153</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87</v>
      </c>
      <c r="C209" s="16" t="s">
        <v>141</v>
      </c>
      <c r="D209" s="19" t="s">
        <v>87</v>
      </c>
      <c r="E209" s="19" t="s">
        <v>141</v>
      </c>
    </row>
    <row r="210" spans="1:8" ht="21" x14ac:dyDescent="0.35">
      <c r="A210" s="69"/>
      <c r="B210" s="17" t="s">
        <v>89</v>
      </c>
      <c r="C210" s="17"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69"/>
      <c r="B211" s="17" t="s">
        <v>89</v>
      </c>
      <c r="C211" s="17" t="s">
        <v>92</v>
      </c>
      <c r="E211" t="s">
        <v>57</v>
      </c>
      <c r="F211" t="str">
        <f t="shared" ref="F211:F221" si="0">IF(NOT(ISBLANK(D211)),D211,IF(NOT(ISBLANK(E211)),"     "&amp;E211,FALSE))</f>
        <v xml:space="preserve">     Afectación menor a 10 SMLMV .</v>
      </c>
    </row>
    <row r="212" spans="1:8" ht="21" x14ac:dyDescent="0.35">
      <c r="A212" s="69"/>
      <c r="B212" s="17" t="s">
        <v>89</v>
      </c>
      <c r="C212" s="17" t="s">
        <v>93</v>
      </c>
      <c r="E212" t="s">
        <v>92</v>
      </c>
      <c r="F212" t="str">
        <f t="shared" si="0"/>
        <v xml:space="preserve">     Entre 10 y 50 SMLMV </v>
      </c>
    </row>
    <row r="213" spans="1:8" ht="21" x14ac:dyDescent="0.35">
      <c r="A213" s="69"/>
      <c r="B213" s="17" t="s">
        <v>89</v>
      </c>
      <c r="C213" s="17" t="s">
        <v>94</v>
      </c>
      <c r="E213" t="s">
        <v>93</v>
      </c>
      <c r="F213" t="str">
        <f t="shared" si="0"/>
        <v xml:space="preserve">     Entre 50 y 100 SMLMV </v>
      </c>
    </row>
    <row r="214" spans="1:8" ht="21" x14ac:dyDescent="0.35">
      <c r="A214" s="69"/>
      <c r="B214" s="17" t="s">
        <v>89</v>
      </c>
      <c r="C214" s="17" t="s">
        <v>95</v>
      </c>
      <c r="E214" t="s">
        <v>94</v>
      </c>
      <c r="F214" t="str">
        <f t="shared" si="0"/>
        <v xml:space="preserve">     Entre 100 y 500 SMLMV </v>
      </c>
    </row>
    <row r="215" spans="1:8" ht="21" x14ac:dyDescent="0.35">
      <c r="A215" s="69"/>
      <c r="B215" s="17" t="s">
        <v>56</v>
      </c>
      <c r="C215" s="17" t="s">
        <v>96</v>
      </c>
      <c r="E215" t="s">
        <v>95</v>
      </c>
      <c r="F215" t="str">
        <f t="shared" si="0"/>
        <v xml:space="preserve">     Mayor a 500 SMLMV </v>
      </c>
    </row>
    <row r="216" spans="1:8" ht="21" x14ac:dyDescent="0.35">
      <c r="A216" s="69"/>
      <c r="B216" s="17" t="s">
        <v>56</v>
      </c>
      <c r="C216" s="17" t="s">
        <v>97</v>
      </c>
      <c r="D216" t="s">
        <v>56</v>
      </c>
      <c r="F216" t="str">
        <f t="shared" si="0"/>
        <v>Pérdida Reputacional</v>
      </c>
    </row>
    <row r="217" spans="1:8" ht="21" x14ac:dyDescent="0.35">
      <c r="A217" s="69"/>
      <c r="B217" s="17" t="s">
        <v>56</v>
      </c>
      <c r="C217" s="17" t="s">
        <v>99</v>
      </c>
      <c r="E217" t="s">
        <v>96</v>
      </c>
      <c r="F217" t="str">
        <f t="shared" si="0"/>
        <v xml:space="preserve">     El riesgo afecta la imagen de alguna área de la organización</v>
      </c>
    </row>
    <row r="218" spans="1:8" ht="21" x14ac:dyDescent="0.35">
      <c r="A218" s="69"/>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x14ac:dyDescent="0.35">
      <c r="A219" s="69"/>
      <c r="B219" s="17" t="s">
        <v>56</v>
      </c>
      <c r="C219" s="17" t="s">
        <v>117</v>
      </c>
      <c r="E219" t="s">
        <v>99</v>
      </c>
      <c r="F219" t="str">
        <f t="shared" si="0"/>
        <v xml:space="preserve">     El riesgo afecta la imagen de la entidad con algunos usuarios de relevancia frente al logro de los objetivos</v>
      </c>
    </row>
    <row r="220" spans="1:8" x14ac:dyDescent="0.25">
      <c r="A220" s="69"/>
      <c r="B220" s="18"/>
      <c r="C220" s="18"/>
      <c r="E220" t="s">
        <v>98</v>
      </c>
      <c r="F220" t="str">
        <f t="shared" si="0"/>
        <v xml:space="preserve">     El riesgo afecta la imagen de de la entidad con efecto publicitario sostenido a nivel de sector administrativo, nivel departamental o municipal</v>
      </c>
    </row>
    <row r="221" spans="1:8" x14ac:dyDescent="0.25">
      <c r="A221" s="69"/>
      <c r="B221" s="18" t="str" cm="1">
        <f t="array" ref="B221:B223">_xlfn.UNIQUE(Tabla1[[#All],[Criterios]])</f>
        <v>Criterios</v>
      </c>
      <c r="C221" s="18"/>
      <c r="E221" t="s">
        <v>117</v>
      </c>
      <c r="F221" t="str">
        <f t="shared" si="0"/>
        <v xml:space="preserve">     El riesgo afecta la imagen de la entidad a nivel nacional, con efecto publicitarios sostenible a nivel país</v>
      </c>
    </row>
    <row r="222" spans="1:8" x14ac:dyDescent="0.25">
      <c r="A222" s="69"/>
      <c r="B222" s="18" t="str">
        <v>Afectación Económica o presupuestal</v>
      </c>
      <c r="C222" s="18"/>
    </row>
    <row r="223" spans="1:8" x14ac:dyDescent="0.25">
      <c r="B223" s="18" t="str">
        <v>Pérdida Reputacional</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I11" sqref="I11"/>
    </sheetView>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612" t="s">
        <v>77</v>
      </c>
      <c r="C1" s="613"/>
      <c r="D1" s="613"/>
      <c r="E1" s="613"/>
      <c r="F1" s="614"/>
    </row>
    <row r="2" spans="2:6" ht="16.5" thickBot="1" x14ac:dyDescent="0.3">
      <c r="B2" s="75"/>
      <c r="C2" s="75"/>
      <c r="D2" s="75"/>
      <c r="E2" s="75"/>
      <c r="F2" s="75"/>
    </row>
    <row r="3" spans="2:6" ht="16.5" thickBot="1" x14ac:dyDescent="0.25">
      <c r="B3" s="616" t="s">
        <v>63</v>
      </c>
      <c r="C3" s="617"/>
      <c r="D3" s="617"/>
      <c r="E3" s="87" t="s">
        <v>64</v>
      </c>
      <c r="F3" s="88" t="s">
        <v>65</v>
      </c>
    </row>
    <row r="4" spans="2:6" ht="31.5" x14ac:dyDescent="0.2">
      <c r="B4" s="618" t="s">
        <v>66</v>
      </c>
      <c r="C4" s="620" t="s">
        <v>13</v>
      </c>
      <c r="D4" s="76" t="s">
        <v>14</v>
      </c>
      <c r="E4" s="77" t="s">
        <v>67</v>
      </c>
      <c r="F4" s="78">
        <v>0.25</v>
      </c>
    </row>
    <row r="5" spans="2:6" ht="47.25" x14ac:dyDescent="0.2">
      <c r="B5" s="619"/>
      <c r="C5" s="621"/>
      <c r="D5" s="79" t="s">
        <v>15</v>
      </c>
      <c r="E5" s="80" t="s">
        <v>68</v>
      </c>
      <c r="F5" s="81">
        <v>0.15</v>
      </c>
    </row>
    <row r="6" spans="2:6" ht="47.25" x14ac:dyDescent="0.2">
      <c r="B6" s="619"/>
      <c r="C6" s="621"/>
      <c r="D6" s="79" t="s">
        <v>16</v>
      </c>
      <c r="E6" s="80" t="s">
        <v>69</v>
      </c>
      <c r="F6" s="81">
        <v>0.1</v>
      </c>
    </row>
    <row r="7" spans="2:6" ht="63" x14ac:dyDescent="0.2">
      <c r="B7" s="619"/>
      <c r="C7" s="621" t="s">
        <v>17</v>
      </c>
      <c r="D7" s="79" t="s">
        <v>10</v>
      </c>
      <c r="E7" s="80" t="s">
        <v>70</v>
      </c>
      <c r="F7" s="81">
        <v>0.25</v>
      </c>
    </row>
    <row r="8" spans="2:6" ht="31.5" x14ac:dyDescent="0.2">
      <c r="B8" s="619"/>
      <c r="C8" s="621"/>
      <c r="D8" s="79" t="s">
        <v>9</v>
      </c>
      <c r="E8" s="80" t="s">
        <v>71</v>
      </c>
      <c r="F8" s="81">
        <v>0.15</v>
      </c>
    </row>
    <row r="9" spans="2:6" ht="47.25" x14ac:dyDescent="0.2">
      <c r="B9" s="619" t="s">
        <v>158</v>
      </c>
      <c r="C9" s="621" t="s">
        <v>18</v>
      </c>
      <c r="D9" s="79" t="s">
        <v>19</v>
      </c>
      <c r="E9" s="80" t="s">
        <v>72</v>
      </c>
      <c r="F9" s="82" t="s">
        <v>73</v>
      </c>
    </row>
    <row r="10" spans="2:6" ht="63" x14ac:dyDescent="0.2">
      <c r="B10" s="619"/>
      <c r="C10" s="621"/>
      <c r="D10" s="79" t="s">
        <v>20</v>
      </c>
      <c r="E10" s="80" t="s">
        <v>74</v>
      </c>
      <c r="F10" s="82" t="s">
        <v>73</v>
      </c>
    </row>
    <row r="11" spans="2:6" ht="47.25" x14ac:dyDescent="0.2">
      <c r="B11" s="619"/>
      <c r="C11" s="621" t="s">
        <v>21</v>
      </c>
      <c r="D11" s="79" t="s">
        <v>22</v>
      </c>
      <c r="E11" s="80" t="s">
        <v>75</v>
      </c>
      <c r="F11" s="82" t="s">
        <v>73</v>
      </c>
    </row>
    <row r="12" spans="2:6" ht="47.25" x14ac:dyDescent="0.2">
      <c r="B12" s="619"/>
      <c r="C12" s="621"/>
      <c r="D12" s="79" t="s">
        <v>23</v>
      </c>
      <c r="E12" s="80" t="s">
        <v>76</v>
      </c>
      <c r="F12" s="82" t="s">
        <v>73</v>
      </c>
    </row>
    <row r="13" spans="2:6" ht="31.5" x14ac:dyDescent="0.2">
      <c r="B13" s="619"/>
      <c r="C13" s="621" t="s">
        <v>24</v>
      </c>
      <c r="D13" s="79" t="s">
        <v>118</v>
      </c>
      <c r="E13" s="80" t="s">
        <v>121</v>
      </c>
      <c r="F13" s="82" t="s">
        <v>73</v>
      </c>
    </row>
    <row r="14" spans="2:6" ht="32.25" thickBot="1" x14ac:dyDescent="0.25">
      <c r="B14" s="622"/>
      <c r="C14" s="623"/>
      <c r="D14" s="83" t="s">
        <v>119</v>
      </c>
      <c r="E14" s="84" t="s">
        <v>120</v>
      </c>
      <c r="F14" s="85" t="s">
        <v>73</v>
      </c>
    </row>
    <row r="15" spans="2:6" ht="49.5" customHeight="1" x14ac:dyDescent="0.2">
      <c r="B15" s="615" t="s">
        <v>155</v>
      </c>
      <c r="C15" s="615"/>
      <c r="D15" s="615"/>
      <c r="E15" s="615"/>
      <c r="F15" s="615"/>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2" sqref="E2:E4"/>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6228-F5A5-46F7-B9B7-5792FAEC722A}">
  <dimension ref="A1:H31"/>
  <sheetViews>
    <sheetView showGridLines="0" workbookViewId="0">
      <selection activeCell="K12" sqref="K12"/>
    </sheetView>
  </sheetViews>
  <sheetFormatPr baseColWidth="10" defaultRowHeight="15" x14ac:dyDescent="0.25"/>
  <cols>
    <col min="1" max="1" width="17.42578125" customWidth="1"/>
    <col min="2" max="2" width="9.7109375" customWidth="1"/>
    <col min="4" max="4" width="72.140625" customWidth="1"/>
    <col min="5" max="6" width="11" customWidth="1"/>
    <col min="7" max="7" width="11.42578125" style="146"/>
    <col min="8" max="8" width="11.42578125" style="15"/>
  </cols>
  <sheetData>
    <row r="1" spans="1:8" ht="15.75" thickBot="1" x14ac:dyDescent="0.3"/>
    <row r="2" spans="1:8" ht="19.5" customHeight="1" x14ac:dyDescent="0.25">
      <c r="B2" s="277" t="s">
        <v>244</v>
      </c>
      <c r="C2" s="278"/>
      <c r="D2" s="265" t="s">
        <v>300</v>
      </c>
      <c r="E2" s="285" t="s">
        <v>377</v>
      </c>
      <c r="F2" s="258"/>
    </row>
    <row r="3" spans="1:8" ht="19.5" customHeight="1" x14ac:dyDescent="0.25">
      <c r="B3" s="253"/>
      <c r="C3" s="279"/>
      <c r="D3" s="266"/>
      <c r="E3" s="286" t="s">
        <v>264</v>
      </c>
      <c r="F3" s="260"/>
    </row>
    <row r="4" spans="1:8" ht="19.5" customHeight="1" x14ac:dyDescent="0.25">
      <c r="B4" s="253"/>
      <c r="C4" s="279"/>
      <c r="D4" s="266"/>
      <c r="E4" s="286" t="s">
        <v>389</v>
      </c>
      <c r="F4" s="260"/>
    </row>
    <row r="5" spans="1:8" ht="19.5" customHeight="1" thickBot="1" x14ac:dyDescent="0.3">
      <c r="A5" t="s">
        <v>266</v>
      </c>
      <c r="B5" s="255"/>
      <c r="C5" s="280"/>
      <c r="D5" s="267"/>
      <c r="E5" s="287" t="s">
        <v>245</v>
      </c>
      <c r="F5" s="262"/>
    </row>
    <row r="6" spans="1:8" ht="15.75" thickBot="1" x14ac:dyDescent="0.3"/>
    <row r="7" spans="1:8" x14ac:dyDescent="0.25">
      <c r="B7" s="268" t="s">
        <v>299</v>
      </c>
      <c r="C7" s="271" t="s">
        <v>268</v>
      </c>
      <c r="D7" s="272"/>
      <c r="E7" s="281" t="s">
        <v>270</v>
      </c>
      <c r="F7" s="282"/>
    </row>
    <row r="8" spans="1:8" ht="15.75" thickBot="1" x14ac:dyDescent="0.3">
      <c r="B8" s="269"/>
      <c r="C8" s="273"/>
      <c r="D8" s="274"/>
      <c r="E8" s="283"/>
      <c r="F8" s="284"/>
      <c r="H8" s="156">
        <f>+COUNTA($E$10:$E$28)</f>
        <v>0</v>
      </c>
    </row>
    <row r="9" spans="1:8" ht="15.75" thickBot="1" x14ac:dyDescent="0.3">
      <c r="B9" s="270"/>
      <c r="C9" s="275" t="s">
        <v>269</v>
      </c>
      <c r="D9" s="276"/>
      <c r="E9" s="153" t="s">
        <v>271</v>
      </c>
      <c r="F9" s="153" t="s">
        <v>272</v>
      </c>
      <c r="H9" s="156">
        <f>+COUNTA($F$10:$F$28)</f>
        <v>0</v>
      </c>
    </row>
    <row r="10" spans="1:8" ht="15.75" thickBot="1" x14ac:dyDescent="0.3">
      <c r="B10" s="152">
        <v>1</v>
      </c>
      <c r="C10" s="263" t="s">
        <v>273</v>
      </c>
      <c r="D10" s="264"/>
      <c r="E10" s="148"/>
      <c r="F10" s="149"/>
      <c r="H10" s="156">
        <f>+COUNTA($E$10:$E$28)-COUNTA(F10:F28)</f>
        <v>0</v>
      </c>
    </row>
    <row r="11" spans="1:8" ht="15.75" thickBot="1" x14ac:dyDescent="0.3">
      <c r="B11" s="152">
        <v>2</v>
      </c>
      <c r="C11" s="263" t="s">
        <v>275</v>
      </c>
      <c r="D11" s="264" t="s">
        <v>275</v>
      </c>
      <c r="E11" s="148"/>
      <c r="F11" s="149"/>
      <c r="H11" s="157"/>
    </row>
    <row r="12" spans="1:8" ht="15.75" thickBot="1" x14ac:dyDescent="0.3">
      <c r="B12" s="152">
        <v>3</v>
      </c>
      <c r="C12" s="263" t="s">
        <v>276</v>
      </c>
      <c r="D12" s="264" t="s">
        <v>276</v>
      </c>
      <c r="E12" s="148"/>
      <c r="F12" s="149"/>
    </row>
    <row r="13" spans="1:8" ht="15.75" thickBot="1" x14ac:dyDescent="0.3">
      <c r="B13" s="152">
        <v>4</v>
      </c>
      <c r="C13" s="263" t="s">
        <v>388</v>
      </c>
      <c r="D13" s="264" t="s">
        <v>277</v>
      </c>
      <c r="E13" s="148"/>
      <c r="F13" s="149"/>
    </row>
    <row r="14" spans="1:8" ht="15.75" thickBot="1" x14ac:dyDescent="0.3">
      <c r="B14" s="152">
        <v>5</v>
      </c>
      <c r="C14" s="263" t="s">
        <v>278</v>
      </c>
      <c r="D14" s="264" t="s">
        <v>278</v>
      </c>
      <c r="E14" s="148"/>
      <c r="F14" s="149"/>
    </row>
    <row r="15" spans="1:8" ht="15.75" thickBot="1" x14ac:dyDescent="0.3">
      <c r="B15" s="152">
        <v>6</v>
      </c>
      <c r="C15" s="263" t="s">
        <v>279</v>
      </c>
      <c r="D15" s="264" t="s">
        <v>279</v>
      </c>
      <c r="E15" s="148"/>
      <c r="F15" s="149"/>
    </row>
    <row r="16" spans="1:8" ht="15.75" thickBot="1" x14ac:dyDescent="0.3">
      <c r="B16" s="152">
        <v>7</v>
      </c>
      <c r="C16" s="263" t="s">
        <v>280</v>
      </c>
      <c r="D16" s="264" t="s">
        <v>280</v>
      </c>
      <c r="E16" s="148"/>
      <c r="F16" s="149"/>
    </row>
    <row r="17" spans="2:7" ht="28.5" customHeight="1" thickBot="1" x14ac:dyDescent="0.3">
      <c r="B17" s="152">
        <v>8</v>
      </c>
      <c r="C17" s="263" t="s">
        <v>281</v>
      </c>
      <c r="D17" s="264" t="s">
        <v>281</v>
      </c>
      <c r="E17" s="148"/>
      <c r="F17" s="149"/>
    </row>
    <row r="18" spans="2:7" ht="18.75" customHeight="1" thickBot="1" x14ac:dyDescent="0.3">
      <c r="B18" s="152">
        <v>9</v>
      </c>
      <c r="C18" s="263" t="s">
        <v>282</v>
      </c>
      <c r="D18" s="264" t="s">
        <v>282</v>
      </c>
      <c r="E18" s="148"/>
      <c r="F18" s="149"/>
    </row>
    <row r="19" spans="2:7" ht="15.75" thickBot="1" x14ac:dyDescent="0.3">
      <c r="B19" s="152">
        <v>10</v>
      </c>
      <c r="C19" s="263" t="s">
        <v>283</v>
      </c>
      <c r="D19" s="264" t="s">
        <v>283</v>
      </c>
      <c r="E19" s="148"/>
      <c r="F19" s="149"/>
    </row>
    <row r="20" spans="2:7" ht="15.75" thickBot="1" x14ac:dyDescent="0.3">
      <c r="B20" s="152">
        <v>11</v>
      </c>
      <c r="C20" s="263" t="s">
        <v>284</v>
      </c>
      <c r="D20" s="264" t="s">
        <v>284</v>
      </c>
      <c r="E20" s="148"/>
      <c r="F20" s="149"/>
    </row>
    <row r="21" spans="2:7" ht="15.75" thickBot="1" x14ac:dyDescent="0.3">
      <c r="B21" s="152">
        <v>12</v>
      </c>
      <c r="C21" s="263" t="s">
        <v>285</v>
      </c>
      <c r="D21" s="264" t="s">
        <v>285</v>
      </c>
      <c r="E21" s="148"/>
      <c r="F21" s="149"/>
    </row>
    <row r="22" spans="2:7" ht="15.75" thickBot="1" x14ac:dyDescent="0.3">
      <c r="B22" s="152">
        <v>13</v>
      </c>
      <c r="C22" s="263" t="s">
        <v>286</v>
      </c>
      <c r="D22" s="264" t="s">
        <v>286</v>
      </c>
      <c r="E22" s="148"/>
      <c r="F22" s="149"/>
    </row>
    <row r="23" spans="2:7" ht="15.75" thickBot="1" x14ac:dyDescent="0.3">
      <c r="B23" s="152">
        <v>14</v>
      </c>
      <c r="C23" s="263" t="s">
        <v>287</v>
      </c>
      <c r="D23" s="264" t="s">
        <v>287</v>
      </c>
      <c r="E23" s="148"/>
      <c r="F23" s="149"/>
    </row>
    <row r="24" spans="2:7" ht="15.75" thickBot="1" x14ac:dyDescent="0.3">
      <c r="B24" s="152">
        <v>15</v>
      </c>
      <c r="C24" s="263" t="s">
        <v>288</v>
      </c>
      <c r="D24" s="264" t="s">
        <v>288</v>
      </c>
      <c r="E24" s="148"/>
      <c r="F24" s="149"/>
    </row>
    <row r="25" spans="2:7" ht="15.75" thickBot="1" x14ac:dyDescent="0.3">
      <c r="B25" s="152">
        <v>16</v>
      </c>
      <c r="C25" s="263" t="s">
        <v>289</v>
      </c>
      <c r="D25" s="264" t="s">
        <v>289</v>
      </c>
      <c r="E25" s="148"/>
      <c r="F25" s="149"/>
    </row>
    <row r="26" spans="2:7" ht="15.75" thickBot="1" x14ac:dyDescent="0.3">
      <c r="B26" s="152">
        <v>17</v>
      </c>
      <c r="C26" s="263" t="s">
        <v>290</v>
      </c>
      <c r="D26" s="264" t="s">
        <v>290</v>
      </c>
      <c r="E26" s="148"/>
      <c r="F26" s="149"/>
    </row>
    <row r="27" spans="2:7" ht="15.75" thickBot="1" x14ac:dyDescent="0.3">
      <c r="B27" s="152">
        <v>18</v>
      </c>
      <c r="C27" s="263" t="s">
        <v>291</v>
      </c>
      <c r="D27" s="264" t="s">
        <v>291</v>
      </c>
      <c r="E27" s="148"/>
      <c r="F27" s="149"/>
    </row>
    <row r="28" spans="2:7" ht="15.75" thickBot="1" x14ac:dyDescent="0.3">
      <c r="B28" s="152">
        <v>19</v>
      </c>
      <c r="C28" s="263" t="s">
        <v>292</v>
      </c>
      <c r="D28" s="264" t="s">
        <v>292</v>
      </c>
      <c r="E28" s="148"/>
      <c r="F28" s="149"/>
    </row>
    <row r="29" spans="2:7" x14ac:dyDescent="0.25">
      <c r="C29" s="147"/>
      <c r="D29" s="147"/>
      <c r="E29" s="155">
        <f>COUNTIF(E10:E28,"x")</f>
        <v>0</v>
      </c>
      <c r="F29" s="155">
        <f>COUNTIF(F10:F28,"x")</f>
        <v>0</v>
      </c>
      <c r="G29" s="154" t="str">
        <f>+IF(H10=0,"",IF(H10&gt;=12,"Catastrófico",IF(H10&gt;=6,"Mayor",IF(H10&lt;=5,"Moderado",""))))</f>
        <v/>
      </c>
    </row>
    <row r="30" spans="2:7" x14ac:dyDescent="0.25">
      <c r="C30" s="145"/>
      <c r="D30" s="145"/>
      <c r="E30" s="145"/>
      <c r="F30" s="145"/>
    </row>
    <row r="31" spans="2:7" x14ac:dyDescent="0.25">
      <c r="C31" s="145"/>
      <c r="D31" s="145"/>
      <c r="E31" s="145"/>
      <c r="F31" s="145"/>
    </row>
  </sheetData>
  <mergeCells count="29">
    <mergeCell ref="C16:D16"/>
    <mergeCell ref="C13:D13"/>
    <mergeCell ref="C14:D14"/>
    <mergeCell ref="C28:D28"/>
    <mergeCell ref="C17:D17"/>
    <mergeCell ref="C18:D18"/>
    <mergeCell ref="C19:D19"/>
    <mergeCell ref="C20:D20"/>
    <mergeCell ref="C21:D21"/>
    <mergeCell ref="C22:D22"/>
    <mergeCell ref="C23:D23"/>
    <mergeCell ref="C24:D24"/>
    <mergeCell ref="C25:D25"/>
    <mergeCell ref="C26:D26"/>
    <mergeCell ref="C27:D27"/>
    <mergeCell ref="C15:D15"/>
    <mergeCell ref="E7:F8"/>
    <mergeCell ref="E2:F2"/>
    <mergeCell ref="E3:F3"/>
    <mergeCell ref="E4:F4"/>
    <mergeCell ref="E5:F5"/>
    <mergeCell ref="C12:D12"/>
    <mergeCell ref="D2:D5"/>
    <mergeCell ref="B7:B9"/>
    <mergeCell ref="C7:D8"/>
    <mergeCell ref="C9:D9"/>
    <mergeCell ref="C11:D11"/>
    <mergeCell ref="B2:C5"/>
    <mergeCell ref="C10:D10"/>
  </mergeCells>
  <conditionalFormatting sqref="G29">
    <cfRule type="cellIs" dxfId="28" priority="1" stopIfTrue="1" operator="equal">
      <formula>"Catastrófico"</formula>
    </cfRule>
    <cfRule type="cellIs" dxfId="27" priority="2" stopIfTrue="1" operator="equal">
      <formula>"Moderado"</formula>
    </cfRule>
    <cfRule type="cellIs" dxfId="26" priority="3" stopIfTrue="1" operator="equal">
      <formula>"Mayor"</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DDAA4E-D254-4140-91F7-79E301199378}">
          <x14:formula1>
            <xm:f>Intructivo!$J$2</xm:f>
          </x14:formula1>
          <xm:sqref>E10:F28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H29" sqref="H2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87840"/>
  </sheetPr>
  <dimension ref="A1:CE32"/>
  <sheetViews>
    <sheetView showGridLines="0" zoomScale="50" zoomScaleNormal="50" workbookViewId="0">
      <pane ySplit="10" topLeftCell="A11" activePane="bottomLeft" state="frozen"/>
      <selection pane="bottomLeft" activeCell="R15" sqref="R15:R17"/>
    </sheetView>
  </sheetViews>
  <sheetFormatPr baseColWidth="10" defaultColWidth="11.42578125" defaultRowHeight="14.25" x14ac:dyDescent="0.2"/>
  <cols>
    <col min="1" max="1" width="11.42578125" style="179"/>
    <col min="2" max="2" width="3" style="179" customWidth="1"/>
    <col min="3" max="3" width="2.5703125" style="179" customWidth="1"/>
    <col min="4" max="4" width="4.7109375" style="180" customWidth="1"/>
    <col min="5" max="5" width="14.7109375" style="180" customWidth="1"/>
    <col min="6" max="8" width="12" style="180" customWidth="1"/>
    <col min="9" max="9" width="35.42578125" style="180" hidden="1" customWidth="1"/>
    <col min="10" max="10" width="23.42578125" style="180" hidden="1" customWidth="1"/>
    <col min="11" max="11" width="43" style="180" customWidth="1"/>
    <col min="12" max="12" width="16.28515625" style="180" hidden="1" customWidth="1"/>
    <col min="13" max="13" width="31" style="180" customWidth="1"/>
    <col min="14" max="14" width="40.42578125" style="179" customWidth="1"/>
    <col min="15" max="17" width="19" style="181" customWidth="1"/>
    <col min="18" max="18" width="17.7109375" style="179" customWidth="1"/>
    <col min="19" max="19" width="16.42578125" style="179" customWidth="1"/>
    <col min="20" max="20" width="6.28515625" style="179" bestFit="1" customWidth="1"/>
    <col min="21" max="21" width="27.28515625" style="179" bestFit="1" customWidth="1"/>
    <col min="22" max="22" width="25.5703125" style="179" customWidth="1"/>
    <col min="23" max="23" width="17.42578125" style="179" customWidth="1"/>
    <col min="24" max="24" width="6.28515625" style="179" bestFit="1" customWidth="1"/>
    <col min="25" max="25" width="16" style="179" customWidth="1"/>
    <col min="26" max="26" width="5.7109375" style="179" customWidth="1"/>
    <col min="27" max="27" width="59.28515625" style="179" customWidth="1"/>
    <col min="28" max="28" width="69.5703125" style="179" customWidth="1"/>
    <col min="29" max="29" width="15.140625" style="179" bestFit="1" customWidth="1"/>
    <col min="30" max="30" width="6.7109375" style="179" customWidth="1"/>
    <col min="31" max="31" width="5" style="179" customWidth="1"/>
    <col min="32" max="32" width="5.42578125" style="179" customWidth="1"/>
    <col min="33" max="33" width="7.140625" style="179" customWidth="1"/>
    <col min="34" max="34" width="6.7109375" style="179" customWidth="1"/>
    <col min="35" max="36" width="12.5703125" style="179" customWidth="1"/>
    <col min="37" max="37" width="13.7109375" style="179" customWidth="1"/>
    <col min="38" max="38" width="8.7109375" style="179" customWidth="1"/>
    <col min="39" max="39" width="10.42578125" style="179" customWidth="1"/>
    <col min="40" max="40" width="9.28515625" style="179" customWidth="1"/>
    <col min="41" max="41" width="9.140625" style="179" customWidth="1"/>
    <col min="42" max="42" width="8.42578125" style="179" customWidth="1"/>
    <col min="43" max="43" width="7.28515625" style="179" customWidth="1"/>
    <col min="44" max="44" width="44.28515625" style="179" hidden="1" customWidth="1"/>
    <col min="45" max="45" width="53.85546875" style="179" customWidth="1"/>
    <col min="46" max="46" width="33.28515625" style="179" customWidth="1"/>
    <col min="47" max="47" width="16.7109375" style="179" customWidth="1"/>
    <col min="48" max="48" width="14.7109375" style="179" customWidth="1"/>
    <col min="49" max="49" width="18.42578125" style="179" customWidth="1"/>
    <col min="50" max="50" width="21" style="179" customWidth="1"/>
    <col min="51" max="51" width="14.140625" style="179" customWidth="1"/>
    <col min="52" max="52" width="17.7109375" style="179" customWidth="1"/>
    <col min="53" max="54" width="20.7109375" style="179" customWidth="1"/>
    <col min="55" max="55" width="15.42578125" style="179" customWidth="1"/>
    <col min="56" max="56" width="19.5703125" style="179" customWidth="1"/>
    <col min="57" max="57" width="17.28515625" style="179" customWidth="1"/>
    <col min="58" max="16384" width="11.42578125" style="179"/>
  </cols>
  <sheetData>
    <row r="1" spans="1:83" ht="15" thickBot="1" x14ac:dyDescent="0.25"/>
    <row r="2" spans="1:83" ht="27.75" customHeight="1" x14ac:dyDescent="0.2">
      <c r="D2" s="293" t="s">
        <v>301</v>
      </c>
      <c r="E2" s="294"/>
      <c r="F2" s="294"/>
      <c r="G2" s="294"/>
      <c r="H2" s="294"/>
      <c r="I2" s="230"/>
      <c r="J2" s="239"/>
      <c r="K2" s="299" t="s">
        <v>205</v>
      </c>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300"/>
      <c r="BD2" s="315" t="s">
        <v>377</v>
      </c>
      <c r="BE2" s="316"/>
    </row>
    <row r="3" spans="1:83" ht="27.75" customHeight="1" x14ac:dyDescent="0.2">
      <c r="D3" s="295"/>
      <c r="E3" s="296"/>
      <c r="F3" s="296"/>
      <c r="G3" s="296"/>
      <c r="H3" s="296"/>
      <c r="I3" s="228"/>
      <c r="J3" s="236"/>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301"/>
      <c r="AO3" s="301"/>
      <c r="AP3" s="301"/>
      <c r="AQ3" s="301"/>
      <c r="AR3" s="301"/>
      <c r="AS3" s="301"/>
      <c r="AT3" s="301"/>
      <c r="AU3" s="301"/>
      <c r="AV3" s="301"/>
      <c r="AW3" s="301"/>
      <c r="AX3" s="301"/>
      <c r="AY3" s="301"/>
      <c r="AZ3" s="301"/>
      <c r="BA3" s="301"/>
      <c r="BB3" s="301"/>
      <c r="BC3" s="302"/>
      <c r="BD3" s="316" t="s">
        <v>242</v>
      </c>
      <c r="BE3" s="317"/>
    </row>
    <row r="4" spans="1:83" ht="27.75" customHeight="1" x14ac:dyDescent="0.2">
      <c r="D4" s="295"/>
      <c r="E4" s="296"/>
      <c r="F4" s="296"/>
      <c r="G4" s="296"/>
      <c r="H4" s="296"/>
      <c r="I4" s="228"/>
      <c r="J4" s="236"/>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c r="AO4" s="301"/>
      <c r="AP4" s="301"/>
      <c r="AQ4" s="301"/>
      <c r="AR4" s="301"/>
      <c r="AS4" s="301"/>
      <c r="AT4" s="301"/>
      <c r="AU4" s="301"/>
      <c r="AV4" s="301"/>
      <c r="AW4" s="301"/>
      <c r="AX4" s="301"/>
      <c r="AY4" s="301"/>
      <c r="AZ4" s="301"/>
      <c r="BA4" s="301"/>
      <c r="BB4" s="301"/>
      <c r="BC4" s="302"/>
      <c r="BD4" s="316" t="s">
        <v>389</v>
      </c>
      <c r="BE4" s="317"/>
    </row>
    <row r="5" spans="1:83" ht="27.75" customHeight="1" thickBot="1" x14ac:dyDescent="0.25">
      <c r="D5" s="297"/>
      <c r="E5" s="298"/>
      <c r="F5" s="298"/>
      <c r="G5" s="298"/>
      <c r="H5" s="298"/>
      <c r="I5" s="229"/>
      <c r="J5" s="240"/>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3"/>
      <c r="AN5" s="303"/>
      <c r="AO5" s="303"/>
      <c r="AP5" s="303"/>
      <c r="AQ5" s="303"/>
      <c r="AR5" s="303"/>
      <c r="AS5" s="303"/>
      <c r="AT5" s="303"/>
      <c r="AU5" s="303"/>
      <c r="AV5" s="303"/>
      <c r="AW5" s="303"/>
      <c r="AX5" s="303"/>
      <c r="AY5" s="303"/>
      <c r="AZ5" s="303"/>
      <c r="BA5" s="303"/>
      <c r="BB5" s="303"/>
      <c r="BC5" s="304"/>
      <c r="BD5" s="316" t="s">
        <v>206</v>
      </c>
      <c r="BE5" s="317"/>
    </row>
    <row r="6" spans="1:83" ht="13.9" customHeight="1" x14ac:dyDescent="0.25">
      <c r="D6" s="119"/>
      <c r="E6" s="120"/>
      <c r="F6" s="120"/>
      <c r="G6" s="120"/>
      <c r="H6" s="120"/>
      <c r="I6" s="120"/>
      <c r="J6" s="120"/>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22"/>
      <c r="BE6" s="121"/>
    </row>
    <row r="7" spans="1:83" ht="26.25" customHeight="1" x14ac:dyDescent="0.2">
      <c r="D7" s="311" t="s">
        <v>42</v>
      </c>
      <c r="E7" s="312"/>
      <c r="F7" s="312"/>
      <c r="G7" s="313"/>
      <c r="H7" s="305" t="s">
        <v>433</v>
      </c>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6"/>
      <c r="AV7" s="306"/>
      <c r="AW7" s="306"/>
      <c r="AX7" s="306"/>
      <c r="AY7" s="306"/>
      <c r="AZ7" s="306"/>
      <c r="BA7" s="306"/>
      <c r="BB7" s="306"/>
      <c r="BC7" s="306"/>
      <c r="BD7" s="306"/>
      <c r="BE7" s="307"/>
      <c r="BF7" s="183"/>
      <c r="BG7" s="183"/>
      <c r="BH7" s="183"/>
      <c r="BI7" s="183"/>
      <c r="BJ7" s="183"/>
      <c r="BK7" s="183"/>
      <c r="BL7" s="183"/>
      <c r="BM7" s="183"/>
      <c r="BN7" s="183"/>
      <c r="BO7" s="183"/>
      <c r="BP7" s="183"/>
      <c r="BQ7" s="183"/>
      <c r="BR7" s="183"/>
      <c r="BS7" s="183"/>
      <c r="BT7" s="183"/>
      <c r="BU7" s="183"/>
      <c r="BV7" s="183"/>
      <c r="BW7" s="183"/>
      <c r="BX7" s="183"/>
      <c r="BY7" s="183"/>
      <c r="BZ7" s="183"/>
      <c r="CA7" s="183"/>
      <c r="CB7" s="183"/>
      <c r="CC7" s="183"/>
      <c r="CD7" s="183"/>
      <c r="CE7" s="183"/>
    </row>
    <row r="8" spans="1:83" ht="54" customHeight="1" x14ac:dyDescent="0.2">
      <c r="D8" s="311" t="s">
        <v>129</v>
      </c>
      <c r="E8" s="312"/>
      <c r="F8" s="312"/>
      <c r="G8" s="313"/>
      <c r="H8" s="305" t="s">
        <v>434</v>
      </c>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6"/>
      <c r="AR8" s="306"/>
      <c r="AS8" s="306"/>
      <c r="AT8" s="306"/>
      <c r="AU8" s="306"/>
      <c r="AV8" s="306"/>
      <c r="AW8" s="306"/>
      <c r="AX8" s="306"/>
      <c r="AY8" s="306"/>
      <c r="AZ8" s="306"/>
      <c r="BA8" s="306"/>
      <c r="BB8" s="306"/>
      <c r="BC8" s="306"/>
      <c r="BD8" s="306"/>
      <c r="BE8" s="307"/>
      <c r="BF8" s="183"/>
      <c r="BG8" s="183"/>
      <c r="BH8" s="183"/>
      <c r="BI8" s="183"/>
      <c r="BJ8" s="183"/>
      <c r="BK8" s="183"/>
      <c r="BL8" s="183"/>
      <c r="BM8" s="183"/>
      <c r="BN8" s="183"/>
      <c r="BO8" s="183"/>
      <c r="BP8" s="183"/>
      <c r="BQ8" s="183"/>
      <c r="BR8" s="183"/>
      <c r="BS8" s="183"/>
      <c r="BT8" s="183"/>
      <c r="BU8" s="183"/>
      <c r="BV8" s="183"/>
      <c r="BW8" s="183"/>
      <c r="BX8" s="183"/>
      <c r="BY8" s="183"/>
      <c r="BZ8" s="183"/>
      <c r="CA8" s="183"/>
      <c r="CB8" s="183"/>
      <c r="CC8" s="183"/>
      <c r="CD8" s="183"/>
      <c r="CE8" s="183"/>
    </row>
    <row r="9" spans="1:83" ht="24" customHeight="1" x14ac:dyDescent="0.2">
      <c r="D9" s="311" t="s">
        <v>43</v>
      </c>
      <c r="E9" s="312"/>
      <c r="F9" s="312"/>
      <c r="G9" s="313"/>
      <c r="H9" s="305" t="s">
        <v>435</v>
      </c>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06"/>
      <c r="AU9" s="306"/>
      <c r="AV9" s="306"/>
      <c r="AW9" s="306"/>
      <c r="AX9" s="306"/>
      <c r="AY9" s="306"/>
      <c r="AZ9" s="306"/>
      <c r="BA9" s="306"/>
      <c r="BB9" s="306"/>
      <c r="BC9" s="306"/>
      <c r="BD9" s="306"/>
      <c r="BE9" s="307"/>
      <c r="BF9" s="183"/>
      <c r="BG9" s="183"/>
      <c r="BH9" s="183"/>
      <c r="BI9" s="183"/>
      <c r="BJ9" s="183"/>
      <c r="BK9" s="183"/>
      <c r="BL9" s="183"/>
      <c r="BM9" s="183"/>
      <c r="BN9" s="183"/>
      <c r="BO9" s="183"/>
      <c r="BP9" s="183"/>
      <c r="BQ9" s="183"/>
      <c r="BR9" s="183"/>
      <c r="BS9" s="183"/>
      <c r="BT9" s="183"/>
      <c r="BU9" s="183"/>
      <c r="BV9" s="183"/>
      <c r="BW9" s="183"/>
      <c r="BX9" s="183"/>
      <c r="BY9" s="183"/>
      <c r="BZ9" s="183"/>
      <c r="CA9" s="183"/>
      <c r="CB9" s="183"/>
      <c r="CC9" s="183"/>
      <c r="CD9" s="183"/>
      <c r="CE9" s="183"/>
    </row>
    <row r="10" spans="1:83" s="184" customFormat="1" ht="24" customHeight="1" x14ac:dyDescent="0.2">
      <c r="D10" s="185"/>
      <c r="E10" s="186"/>
      <c r="F10" s="187"/>
      <c r="G10" s="187"/>
      <c r="H10" s="185"/>
      <c r="I10" s="188"/>
      <c r="J10" s="188"/>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8"/>
      <c r="AY10" s="189"/>
      <c r="AZ10" s="189"/>
      <c r="BA10" s="189"/>
      <c r="BB10" s="189"/>
      <c r="BC10" s="189"/>
      <c r="BD10" s="189"/>
      <c r="BE10" s="189"/>
    </row>
    <row r="11" spans="1:83" s="184" customFormat="1" ht="37.5" customHeight="1" x14ac:dyDescent="0.25">
      <c r="A11" s="328" t="s">
        <v>266</v>
      </c>
      <c r="B11" s="328"/>
      <c r="C11" s="329"/>
      <c r="D11" s="331" t="s">
        <v>304</v>
      </c>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332"/>
      <c r="AP11" s="332"/>
      <c r="AQ11" s="332"/>
      <c r="AR11" s="332"/>
      <c r="AS11" s="332"/>
      <c r="AT11" s="332"/>
      <c r="AU11" s="332"/>
      <c r="AV11" s="332"/>
      <c r="AW11" s="332"/>
      <c r="AX11" s="332"/>
      <c r="AY11" s="333" t="s">
        <v>302</v>
      </c>
      <c r="AZ11" s="334"/>
      <c r="BA11" s="334"/>
      <c r="BB11" s="335"/>
      <c r="BC11" s="336" t="s">
        <v>303</v>
      </c>
      <c r="BD11" s="337"/>
      <c r="BE11" s="338"/>
    </row>
    <row r="12" spans="1:83" ht="24.75" customHeight="1" x14ac:dyDescent="0.2">
      <c r="D12" s="310" t="s">
        <v>137</v>
      </c>
      <c r="E12" s="310"/>
      <c r="F12" s="310"/>
      <c r="G12" s="310"/>
      <c r="H12" s="310"/>
      <c r="I12" s="291"/>
      <c r="J12" s="291"/>
      <c r="K12" s="291"/>
      <c r="L12" s="291"/>
      <c r="M12" s="291"/>
      <c r="N12" s="291"/>
      <c r="O12" s="291"/>
      <c r="P12" s="291"/>
      <c r="Q12" s="291"/>
      <c r="R12" s="291"/>
      <c r="S12" s="291" t="s">
        <v>138</v>
      </c>
      <c r="T12" s="291"/>
      <c r="U12" s="291"/>
      <c r="V12" s="291"/>
      <c r="W12" s="291"/>
      <c r="X12" s="291"/>
      <c r="Y12" s="291"/>
      <c r="Z12" s="291" t="s">
        <v>139</v>
      </c>
      <c r="AA12" s="291"/>
      <c r="AB12" s="291"/>
      <c r="AC12" s="291"/>
      <c r="AD12" s="291"/>
      <c r="AE12" s="291"/>
      <c r="AF12" s="291"/>
      <c r="AG12" s="291"/>
      <c r="AH12" s="291"/>
      <c r="AI12" s="291"/>
      <c r="AJ12" s="325" t="s">
        <v>18</v>
      </c>
      <c r="AK12" s="314" t="s">
        <v>140</v>
      </c>
      <c r="AL12" s="292"/>
      <c r="AM12" s="292"/>
      <c r="AN12" s="292"/>
      <c r="AO12" s="292"/>
      <c r="AP12" s="292"/>
      <c r="AQ12" s="292"/>
      <c r="AR12" s="292" t="s">
        <v>34</v>
      </c>
      <c r="AS12" s="292"/>
      <c r="AT12" s="292"/>
      <c r="AU12" s="292"/>
      <c r="AV12" s="292"/>
      <c r="AW12" s="292"/>
      <c r="AX12" s="292"/>
      <c r="AY12" s="292"/>
      <c r="AZ12" s="292"/>
      <c r="BA12" s="292"/>
      <c r="BB12" s="292"/>
      <c r="BC12" s="292"/>
      <c r="BD12" s="292"/>
      <c r="BE12" s="292"/>
      <c r="BF12" s="183"/>
      <c r="BG12" s="183"/>
      <c r="BH12" s="183"/>
      <c r="BI12" s="183"/>
      <c r="BJ12" s="183"/>
      <c r="BK12" s="183"/>
      <c r="BL12" s="183"/>
      <c r="BM12" s="183"/>
      <c r="BN12" s="183"/>
      <c r="BO12" s="183"/>
      <c r="BP12" s="183"/>
      <c r="BQ12" s="183"/>
      <c r="BR12" s="183"/>
      <c r="BS12" s="183"/>
      <c r="BT12" s="183"/>
      <c r="BU12" s="183"/>
      <c r="BV12" s="183"/>
      <c r="BW12" s="183"/>
      <c r="BX12" s="183"/>
      <c r="BY12" s="183"/>
      <c r="BZ12" s="183"/>
      <c r="CA12" s="183"/>
      <c r="CB12" s="183"/>
      <c r="CC12" s="183"/>
      <c r="CD12" s="183"/>
      <c r="CE12" s="183"/>
    </row>
    <row r="13" spans="1:83" ht="33" customHeight="1" x14ac:dyDescent="0.2">
      <c r="D13" s="330" t="s">
        <v>0</v>
      </c>
      <c r="E13" s="309" t="s">
        <v>311</v>
      </c>
      <c r="F13" s="290" t="s">
        <v>2</v>
      </c>
      <c r="G13" s="288" t="s">
        <v>317</v>
      </c>
      <c r="H13" s="310" t="s">
        <v>224</v>
      </c>
      <c r="I13" s="341" t="s">
        <v>392</v>
      </c>
      <c r="J13" s="342"/>
      <c r="K13" s="309" t="s">
        <v>307</v>
      </c>
      <c r="L13" s="288" t="s">
        <v>367</v>
      </c>
      <c r="M13" s="309" t="s">
        <v>308</v>
      </c>
      <c r="N13" s="310" t="s">
        <v>1</v>
      </c>
      <c r="O13" s="288" t="s">
        <v>49</v>
      </c>
      <c r="P13" s="345" t="s">
        <v>392</v>
      </c>
      <c r="Q13" s="346"/>
      <c r="R13" s="309" t="s">
        <v>133</v>
      </c>
      <c r="S13" s="309" t="s">
        <v>33</v>
      </c>
      <c r="T13" s="310" t="s">
        <v>5</v>
      </c>
      <c r="U13" s="309" t="s">
        <v>86</v>
      </c>
      <c r="V13" s="309" t="s">
        <v>91</v>
      </c>
      <c r="W13" s="309" t="s">
        <v>44</v>
      </c>
      <c r="X13" s="310" t="s">
        <v>5</v>
      </c>
      <c r="Y13" s="309" t="s">
        <v>47</v>
      </c>
      <c r="Z13" s="308" t="s">
        <v>11</v>
      </c>
      <c r="AA13" s="309" t="s">
        <v>159</v>
      </c>
      <c r="AB13" s="309" t="s">
        <v>204</v>
      </c>
      <c r="AC13" s="309" t="s">
        <v>12</v>
      </c>
      <c r="AD13" s="309" t="s">
        <v>8</v>
      </c>
      <c r="AE13" s="309"/>
      <c r="AF13" s="309"/>
      <c r="AG13" s="309"/>
      <c r="AH13" s="309"/>
      <c r="AI13" s="309"/>
      <c r="AJ13" s="326"/>
      <c r="AK13" s="308" t="s">
        <v>136</v>
      </c>
      <c r="AL13" s="308" t="s">
        <v>45</v>
      </c>
      <c r="AM13" s="308" t="s">
        <v>5</v>
      </c>
      <c r="AN13" s="308" t="s">
        <v>46</v>
      </c>
      <c r="AO13" s="308" t="s">
        <v>5</v>
      </c>
      <c r="AP13" s="308" t="s">
        <v>48</v>
      </c>
      <c r="AQ13" s="308" t="s">
        <v>29</v>
      </c>
      <c r="AR13" s="238" t="s">
        <v>403</v>
      </c>
      <c r="AS13" s="309" t="s">
        <v>34</v>
      </c>
      <c r="AT13" s="309" t="s">
        <v>35</v>
      </c>
      <c r="AU13" s="309" t="s">
        <v>36</v>
      </c>
      <c r="AV13" s="309" t="s">
        <v>37</v>
      </c>
      <c r="AW13" s="309" t="s">
        <v>212</v>
      </c>
      <c r="AX13" s="309" t="s">
        <v>38</v>
      </c>
      <c r="AY13" s="321" t="s">
        <v>37</v>
      </c>
      <c r="AZ13" s="323" t="s">
        <v>213</v>
      </c>
      <c r="BA13" s="323" t="s">
        <v>38</v>
      </c>
      <c r="BB13" s="318" t="s">
        <v>243</v>
      </c>
      <c r="BC13" s="320" t="s">
        <v>37</v>
      </c>
      <c r="BD13" s="320" t="s">
        <v>214</v>
      </c>
      <c r="BE13" s="320" t="s">
        <v>38</v>
      </c>
      <c r="BF13" s="183"/>
      <c r="BG13" s="183"/>
      <c r="BH13" s="183"/>
      <c r="BI13" s="183"/>
      <c r="BJ13" s="183"/>
      <c r="BK13" s="183"/>
      <c r="BL13" s="183"/>
      <c r="BM13" s="183"/>
      <c r="BN13" s="183"/>
      <c r="BO13" s="183"/>
      <c r="BP13" s="183"/>
      <c r="BQ13" s="183"/>
      <c r="BR13" s="183"/>
      <c r="BS13" s="183"/>
      <c r="BT13" s="183"/>
      <c r="BU13" s="183"/>
      <c r="BV13" s="183"/>
      <c r="BW13" s="183"/>
      <c r="BX13" s="183"/>
      <c r="BY13" s="183"/>
      <c r="BZ13" s="183"/>
      <c r="CA13" s="183"/>
      <c r="CB13" s="183"/>
      <c r="CC13" s="183"/>
      <c r="CD13" s="183"/>
      <c r="CE13" s="183"/>
    </row>
    <row r="14" spans="1:83" s="195" customFormat="1" ht="94.5" customHeight="1" x14ac:dyDescent="0.25">
      <c r="A14" s="192"/>
      <c r="B14" s="192"/>
      <c r="C14" s="192"/>
      <c r="D14" s="330"/>
      <c r="E14" s="309"/>
      <c r="F14" s="291"/>
      <c r="G14" s="289"/>
      <c r="H14" s="310"/>
      <c r="I14" s="191" t="s">
        <v>398</v>
      </c>
      <c r="J14" s="190" t="s">
        <v>399</v>
      </c>
      <c r="K14" s="309"/>
      <c r="L14" s="289"/>
      <c r="M14" s="309"/>
      <c r="N14" s="310"/>
      <c r="O14" s="289"/>
      <c r="P14" s="212" t="s">
        <v>240</v>
      </c>
      <c r="Q14" s="212" t="s">
        <v>241</v>
      </c>
      <c r="R14" s="309"/>
      <c r="S14" s="309"/>
      <c r="T14" s="310"/>
      <c r="U14" s="309"/>
      <c r="V14" s="309"/>
      <c r="W14" s="310"/>
      <c r="X14" s="310"/>
      <c r="Y14" s="309"/>
      <c r="Z14" s="308"/>
      <c r="AA14" s="309"/>
      <c r="AB14" s="309"/>
      <c r="AC14" s="309"/>
      <c r="AD14" s="193" t="s">
        <v>13</v>
      </c>
      <c r="AE14" s="193" t="s">
        <v>17</v>
      </c>
      <c r="AF14" s="193" t="s">
        <v>28</v>
      </c>
      <c r="AG14" s="193" t="s">
        <v>18</v>
      </c>
      <c r="AH14" s="193" t="s">
        <v>21</v>
      </c>
      <c r="AI14" s="193" t="s">
        <v>24</v>
      </c>
      <c r="AJ14" s="327"/>
      <c r="AK14" s="308"/>
      <c r="AL14" s="308"/>
      <c r="AM14" s="308"/>
      <c r="AN14" s="308"/>
      <c r="AO14" s="308"/>
      <c r="AP14" s="308"/>
      <c r="AQ14" s="308"/>
      <c r="AR14" s="191" t="s">
        <v>404</v>
      </c>
      <c r="AS14" s="309"/>
      <c r="AT14" s="309"/>
      <c r="AU14" s="309"/>
      <c r="AV14" s="309"/>
      <c r="AW14" s="309"/>
      <c r="AX14" s="309"/>
      <c r="AY14" s="322"/>
      <c r="AZ14" s="324"/>
      <c r="BA14" s="324"/>
      <c r="BB14" s="319"/>
      <c r="BC14" s="320"/>
      <c r="BD14" s="320"/>
      <c r="BE14" s="320"/>
      <c r="BF14" s="194"/>
      <c r="BG14" s="194"/>
      <c r="BH14" s="194"/>
      <c r="BI14" s="194"/>
      <c r="BJ14" s="194"/>
      <c r="BK14" s="194"/>
      <c r="BL14" s="194"/>
      <c r="BM14" s="194"/>
      <c r="BN14" s="194"/>
      <c r="BO14" s="194"/>
      <c r="BP14" s="194"/>
      <c r="BQ14" s="194"/>
      <c r="BR14" s="194"/>
      <c r="BS14" s="194"/>
      <c r="BT14" s="194"/>
      <c r="BU14" s="194"/>
      <c r="BV14" s="194"/>
      <c r="BW14" s="194"/>
      <c r="BX14" s="194"/>
      <c r="BY14" s="194"/>
      <c r="BZ14" s="194"/>
      <c r="CA14" s="194"/>
      <c r="CB14" s="194"/>
      <c r="CC14" s="194"/>
      <c r="CD14" s="194"/>
      <c r="CE14" s="194"/>
    </row>
    <row r="15" spans="1:83" s="196" customFormat="1" ht="60" customHeight="1" x14ac:dyDescent="0.25">
      <c r="D15" s="339">
        <v>1</v>
      </c>
      <c r="E15" s="339" t="s">
        <v>379</v>
      </c>
      <c r="F15" s="339" t="s">
        <v>132</v>
      </c>
      <c r="G15" s="339" t="s">
        <v>313</v>
      </c>
      <c r="H15" s="339" t="s">
        <v>228</v>
      </c>
      <c r="I15" s="213"/>
      <c r="J15" s="213"/>
      <c r="K15" s="625" t="s">
        <v>405</v>
      </c>
      <c r="L15" s="198"/>
      <c r="M15" s="625" t="s">
        <v>408</v>
      </c>
      <c r="N15" s="625" t="s">
        <v>411</v>
      </c>
      <c r="O15" s="629" t="s">
        <v>122</v>
      </c>
      <c r="P15" s="629" t="s">
        <v>233</v>
      </c>
      <c r="Q15" s="632" t="s">
        <v>235</v>
      </c>
      <c r="R15" s="635">
        <v>50</v>
      </c>
      <c r="S15" s="637" t="str">
        <f>IF(R15&lt;=0,"",IF(R15&lt;=2,"Muy Baja",IF(R15&lt;=24,"Baja",IF(R15&lt;=500,"Media",IF(R15&lt;=5000,"Alta","Muy Alta")))))</f>
        <v>Media</v>
      </c>
      <c r="T15" s="640">
        <f>IF(S15="","",IF(S15="Muy Baja",0.2,IF(S15="Baja",0.4,IF(S15="Media",0.6,IF(S15="Alta",0.8,IF(S15="Muy Alta",1,))))))</f>
        <v>0.6</v>
      </c>
      <c r="U15" s="643" t="s">
        <v>150</v>
      </c>
      <c r="V15" s="640" t="str">
        <f>IF(NOT(ISERROR(MATCH(U15,'[2]Tabla Impacto'!$B$221:$B$223,0))),'[2]Tabla Impacto'!$F$223&amp;"Por favor no seleccionar los criterios de impacto(Afectación Económica o presupuestal y Pérdida Reputacional)",U15)</f>
        <v xml:space="preserve">     El riesgo afecta la imagen de la entidad internamente, de conocimiento general, nivel interno, de junta dircetiva y accionistas y/o de provedores</v>
      </c>
      <c r="W15" s="645" t="str">
        <f>IF(OR(V15='[3]Tabla Impacto'!$C$11,V15='[3]Tabla Impacto'!$D$11),"Leve",IF(OR(V15='[3]Tabla Impacto'!$C$12,V15='[3]Tabla Impacto'!$D$12),"Menor",IF(OR(V15='[3]Tabla Impacto'!$C$13,V15='[3]Tabla Impacto'!$D$13),"Moderado",IF(OR(V15='[3]Tabla Impacto'!$C$14,V15='[3]Tabla Impacto'!$D$14),"Mayor",IF(OR(V15='[3]Tabla Impacto'!$C$15,V15='[3]Tabla Impacto'!$D$15),"Catastrófico","")))))</f>
        <v>Menor</v>
      </c>
      <c r="X15" s="640">
        <f>IF(W15="","",IF(W15="Leve",0.2,IF(W15="Menor",0.4,IF(W15="Moderado",0.6,IF(W15="Mayor",0.8,IF(W15="Catastrófico",1,))))))</f>
        <v>0.4</v>
      </c>
      <c r="Y15" s="637" t="str">
        <f>IF(OR(AND(S15="Muy Baja",W15="Leve"),AND(S15="Muy Baja",W15="Menor"),AND(S15="Baja",W15="Leve")),"Bajo",IF(OR(AND(S15="Muy baja",W15="Moderado"),AND(S15="Baja",W15="Menor"),AND(S15="Baja",W15="Moderado"),AND(S15="Media",W15="Leve"),AND(S15="Media",W15="Menor"),AND(S15="Media",W15="Moderado"),AND(S15="Alta",W15="Leve"),AND(S15="Alta",W15="Menor")),"Moderado",IF(OR(AND(S15="Muy Baja",W15="Mayor"),AND(S15="Baja",W15="Mayor"),AND(S15="Media",W15="Mayor"),AND(S15="Alta",W15="Moderado"),AND(S15="Alta",W15="Mayor"),AND(S15="Muy Alta",W15="Leve"),AND(S15="Muy Alta",W15="Menor"),AND(S15="Muy Alta",W15="Moderado"),AND(S15="Muy Alta",W15="Mayor")),"Alto",IF(OR(AND(S15="Muy Baja",W15="Catastrófico"),AND(S15="Baja",W15="Catastrófico"),AND(S15="Media",W15="Catastrófico"),AND(S15="Alta",W15="Catastrófico"),AND(S15="Muy Alta",W15="Catastrófico")),"Extremo",""))))</f>
        <v>Moderado</v>
      </c>
      <c r="Z15" s="648">
        <v>1</v>
      </c>
      <c r="AA15" s="649" t="s">
        <v>414</v>
      </c>
      <c r="AB15" s="650" t="s">
        <v>415</v>
      </c>
      <c r="AC15" s="202" t="str">
        <f>IF(OR(AD15="Preventivo",AD15="Detectivo"),"Probabilidad",IF(AD15="Correctivo","Impacto",""))</f>
        <v>Probabilidad</v>
      </c>
      <c r="AD15" s="203" t="s">
        <v>15</v>
      </c>
      <c r="AE15" s="203" t="s">
        <v>9</v>
      </c>
      <c r="AF15" s="200" t="str">
        <f>IF(AND(AD15="Preventivo",AE15="Automático"),"50%",IF(AND(AD15="Preventivo",AE15="Manual"),"40%",IF(AND(AD15="Detectivo",AE15="Automático"),"40%",IF(AND(AD15="Detectivo",AE15="Manual"),"30%",IF(AND(AD15="Correctivo",AE15="Automático"),"35%",IF(AND(AD15="Correctivo",AE15="Manual"),"25%",""))))))</f>
        <v>30%</v>
      </c>
      <c r="AG15" s="203" t="s">
        <v>20</v>
      </c>
      <c r="AH15" s="203" t="s">
        <v>22</v>
      </c>
      <c r="AI15" s="203" t="s">
        <v>119</v>
      </c>
      <c r="AJ15" s="198" t="s">
        <v>425</v>
      </c>
      <c r="AK15" s="217">
        <f>IFERROR(IF(AC15="Probabilidad",(T15-(+T15*AF15)),IF(AC15="Impacto",T15,"")),"")</f>
        <v>0.42</v>
      </c>
      <c r="AL15" s="204" t="str">
        <f>IFERROR(IF(AK15="","",IF(AK15&lt;=0.2,"Muy Baja",IF(AK15&lt;=0.4,"Baja",IF(AK15&lt;=0.6,"Media",IF(AK15&lt;=0.8,"Alta","Muy Alta"))))),"")</f>
        <v>Media</v>
      </c>
      <c r="AM15" s="200">
        <f t="shared" ref="AM15" si="0">+AK15</f>
        <v>0.42</v>
      </c>
      <c r="AN15" s="204" t="str">
        <f>IFERROR(IF(AO15="","",IF(AO15&lt;=0.2,"Leve",IF(AO15&lt;=0.4,"Menor",IF(AO15&lt;=0.6,"Moderado",IF(AO15&lt;=0.8,"Mayor","Catastrófico"))))),"")</f>
        <v>Menor</v>
      </c>
      <c r="AO15" s="200">
        <f>IFERROR(IF(AC15="Impacto",(X15-(+X15*AF15)),IF(AC15="Probabilidad",X15,"")),"")</f>
        <v>0.4</v>
      </c>
      <c r="AP15" s="204" t="str">
        <f t="shared" ref="AP15" si="1">IFERROR(IF(OR(AND(AL15="Muy Baja",AN15="Leve"),AND(AL15="Muy Baja",AN15="Menor"),AND(AL15="Baja",AN15="Leve")),"Bajo",IF(OR(AND(AL15="Muy baja",AN15="Moderado"),AND(AL15="Baja",AN15="Menor"),AND(AL15="Baja",AN15="Moderado"),AND(AL15="Media",AN15="Leve"),AND(AL15="Media",AN15="Menor"),AND(AL15="Media",AN15="Moderado"),AND(AL15="Alta",AN15="Leve"),AND(AL15="Alta",AN15="Menor")),"Moderado",IF(OR(AND(AL15="Muy Baja",AN15="Mayor"),AND(AL15="Baja",AN15="Mayor"),AND(AL15="Media",AN15="Mayor"),AND(AL15="Alta",AN15="Moderado"),AND(AL15="Alta",AN15="Mayor"),AND(AL15="Muy Alta",AN15="Leve"),AND(AL15="Muy Alta",AN15="Menor"),AND(AL15="Muy Alta",AN15="Moderado"),AND(AL15="Muy Alta",AN15="Mayor")),"Alto",IF(OR(AND(AL15="Muy Baja",AN15="Catastrófico"),AND(AL15="Baja",AN15="Catastrófico"),AND(AL15="Media",AN15="Catastrófico"),AND(AL15="Alta",AN15="Catastrófico"),AND(AL15="Muy Alta",AN15="Catastrófico")),"Extremo","")))),"")</f>
        <v>Moderado</v>
      </c>
      <c r="AQ15" s="203" t="s">
        <v>134</v>
      </c>
      <c r="AR15" s="203"/>
      <c r="AS15" s="218" t="s">
        <v>426</v>
      </c>
      <c r="AT15" s="653" t="s">
        <v>427</v>
      </c>
      <c r="AU15" s="205">
        <v>45687</v>
      </c>
      <c r="AV15" s="205"/>
      <c r="AW15" s="198"/>
      <c r="AX15" s="198"/>
      <c r="AY15" s="205"/>
      <c r="AZ15" s="198"/>
      <c r="BA15" s="219"/>
      <c r="BB15" s="219"/>
      <c r="BC15" s="221"/>
      <c r="BD15" s="219"/>
      <c r="BE15" s="219"/>
      <c r="BF15" s="206"/>
      <c r="BG15" s="206"/>
      <c r="BH15" s="206"/>
      <c r="BI15" s="206"/>
      <c r="BJ15" s="206"/>
      <c r="BK15" s="206"/>
      <c r="BL15" s="206"/>
      <c r="BM15" s="206"/>
      <c r="BN15" s="206"/>
      <c r="BO15" s="206"/>
      <c r="BP15" s="206"/>
      <c r="BQ15" s="206"/>
      <c r="BR15" s="206"/>
      <c r="BS15" s="206"/>
      <c r="BT15" s="206"/>
      <c r="BU15" s="206"/>
      <c r="BV15" s="206"/>
      <c r="BW15" s="206"/>
      <c r="BX15" s="206"/>
      <c r="BY15" s="206"/>
      <c r="BZ15" s="206"/>
      <c r="CA15" s="206"/>
      <c r="CB15" s="206"/>
      <c r="CC15" s="206"/>
      <c r="CD15" s="206"/>
      <c r="CE15" s="206"/>
    </row>
    <row r="16" spans="1:83" s="196" customFormat="1" ht="60" customHeight="1" x14ac:dyDescent="0.25">
      <c r="D16" s="626"/>
      <c r="E16" s="626"/>
      <c r="F16" s="626"/>
      <c r="G16" s="626"/>
      <c r="H16" s="626"/>
      <c r="I16" s="213"/>
      <c r="J16" s="213"/>
      <c r="K16" s="625"/>
      <c r="L16" s="198"/>
      <c r="M16" s="625"/>
      <c r="N16" s="625"/>
      <c r="O16" s="630"/>
      <c r="P16" s="630"/>
      <c r="Q16" s="633"/>
      <c r="R16" s="635"/>
      <c r="S16" s="638"/>
      <c r="T16" s="641"/>
      <c r="U16" s="643"/>
      <c r="V16" s="641"/>
      <c r="W16" s="646"/>
      <c r="X16" s="641"/>
      <c r="Y16" s="638"/>
      <c r="Z16" s="648">
        <v>2</v>
      </c>
      <c r="AA16" s="649" t="s">
        <v>416</v>
      </c>
      <c r="AB16" s="650" t="s">
        <v>417</v>
      </c>
      <c r="AC16" s="202" t="str">
        <f t="shared" ref="AC16:AC25" si="2">IF(OR(AD16="Preventivo",AD16="Detectivo"),"Probabilidad",IF(AD16="Correctivo","Impacto",""))</f>
        <v>Probabilidad</v>
      </c>
      <c r="AD16" s="203" t="s">
        <v>15</v>
      </c>
      <c r="AE16" s="203" t="s">
        <v>9</v>
      </c>
      <c r="AF16" s="200" t="str">
        <f t="shared" ref="AF16:AF25" si="3">IF(AND(AD16="Preventivo",AE16="Automático"),"50%",IF(AND(AD16="Preventivo",AE16="Manual"),"40%",IF(AND(AD16="Detectivo",AE16="Automático"),"40%",IF(AND(AD16="Detectivo",AE16="Manual"),"30%",IF(AND(AD16="Correctivo",AE16="Automático"),"35%",IF(AND(AD16="Correctivo",AE16="Manual"),"25%",""))))))</f>
        <v>30%</v>
      </c>
      <c r="AG16" s="203" t="s">
        <v>19</v>
      </c>
      <c r="AH16" s="203" t="s">
        <v>22</v>
      </c>
      <c r="AI16" s="203" t="s">
        <v>118</v>
      </c>
      <c r="AJ16" s="198" t="s">
        <v>425</v>
      </c>
      <c r="AK16" s="216">
        <f>IFERROR(IF(AND(AC15="Probabilidad",AC16="Probabilidad"),(AM15-(+AM15*AF16)),IF(AC16="Probabilidad",(U15-(+U15*AC16)),IF(AC16="Impacto",AM15,""))),"")</f>
        <v>0.29399999999999998</v>
      </c>
      <c r="AL16" s="204" t="str">
        <f t="shared" ref="AL16:AL25" si="4">IFERROR(IF(AK16="","",IF(AK16&lt;=0.2,"Muy Baja",IF(AK16&lt;=0.4,"Baja",IF(AK16&lt;=0.6,"Media",IF(AK16&lt;=0.8,"Alta","Muy Alta"))))),"")</f>
        <v>Baja</v>
      </c>
      <c r="AM16" s="200">
        <f t="shared" ref="AM16:AM25" si="5">+AK16</f>
        <v>0.29399999999999998</v>
      </c>
      <c r="AN16" s="204" t="str">
        <f t="shared" ref="AN16:AN25" si="6">IFERROR(IF(AO16="","",IF(AO16&lt;=0.2,"Leve",IF(AO16&lt;=0.4,"Menor",IF(AO16&lt;=0.6,"Moderado",IF(AO16&lt;=0.8,"Mayor","Catastrófico"))))),"")</f>
        <v>Leve</v>
      </c>
      <c r="AO16" s="200">
        <f t="shared" ref="AO16:AO25" si="7">IFERROR(IF(AC16="Impacto",(X16-(+X16*AF16)),IF(AC16="Probabilidad",X16,"")),"")</f>
        <v>0</v>
      </c>
      <c r="AP16" s="204" t="str">
        <f t="shared" ref="AP16:AP25" si="8">IFERROR(IF(OR(AND(AL16="Muy Baja",AN16="Leve"),AND(AL16="Muy Baja",AN16="Menor"),AND(AL16="Baja",AN16="Leve")),"Bajo",IF(OR(AND(AL16="Muy baja",AN16="Moderado"),AND(AL16="Baja",AN16="Menor"),AND(AL16="Baja",AN16="Moderado"),AND(AL16="Media",AN16="Leve"),AND(AL16="Media",AN16="Menor"),AND(AL16="Media",AN16="Moderado"),AND(AL16="Alta",AN16="Leve"),AND(AL16="Alta",AN16="Menor")),"Moderado",IF(OR(AND(AL16="Muy Baja",AN16="Mayor"),AND(AL16="Baja",AN16="Mayor"),AND(AL16="Media",AN16="Mayor"),AND(AL16="Alta",AN16="Moderado"),AND(AL16="Alta",AN16="Mayor"),AND(AL16="Muy Alta",AN16="Leve"),AND(AL16="Muy Alta",AN16="Menor"),AND(AL16="Muy Alta",AN16="Moderado"),AND(AL16="Muy Alta",AN16="Mayor")),"Alto",IF(OR(AND(AL16="Muy Baja",AN16="Catastrófico"),AND(AL16="Baja",AN16="Catastrófico"),AND(AL16="Media",AN16="Catastrófico"),AND(AL16="Alta",AN16="Catastrófico"),AND(AL16="Muy Alta",AN16="Catastrófico")),"Extremo","")))),"")</f>
        <v>Bajo</v>
      </c>
      <c r="AQ16" s="203" t="s">
        <v>134</v>
      </c>
      <c r="AR16" s="203"/>
      <c r="AS16" s="218" t="s">
        <v>428</v>
      </c>
      <c r="AT16" s="653"/>
      <c r="AU16" s="205">
        <v>45687</v>
      </c>
      <c r="AV16" s="205"/>
      <c r="AW16" s="198"/>
      <c r="AX16" s="198"/>
      <c r="AY16" s="205"/>
      <c r="AZ16" s="198"/>
      <c r="BA16" s="198"/>
      <c r="BB16" s="198"/>
      <c r="BC16" s="205"/>
      <c r="BD16" s="198"/>
      <c r="BE16" s="198"/>
      <c r="BF16" s="206"/>
      <c r="BG16" s="206"/>
      <c r="BH16" s="206"/>
      <c r="BI16" s="206"/>
      <c r="BJ16" s="206"/>
      <c r="BK16" s="206"/>
      <c r="BL16" s="206"/>
      <c r="BM16" s="206"/>
      <c r="BN16" s="206"/>
      <c r="BO16" s="206"/>
      <c r="BP16" s="206"/>
      <c r="BQ16" s="206"/>
      <c r="BR16" s="206"/>
      <c r="BS16" s="206"/>
      <c r="BT16" s="206"/>
      <c r="BU16" s="206"/>
      <c r="BV16" s="206"/>
      <c r="BW16" s="206"/>
      <c r="BX16" s="206"/>
      <c r="BY16" s="206"/>
      <c r="BZ16" s="206"/>
      <c r="CA16" s="206"/>
      <c r="CB16" s="206"/>
      <c r="CC16" s="206"/>
      <c r="CD16" s="206"/>
      <c r="CE16" s="206"/>
    </row>
    <row r="17" spans="4:83" s="196" customFormat="1" ht="60" customHeight="1" x14ac:dyDescent="0.25">
      <c r="D17" s="340"/>
      <c r="E17" s="340"/>
      <c r="F17" s="340"/>
      <c r="G17" s="340"/>
      <c r="H17" s="340"/>
      <c r="I17" s="213"/>
      <c r="J17" s="213"/>
      <c r="K17" s="625"/>
      <c r="L17" s="198"/>
      <c r="M17" s="625"/>
      <c r="N17" s="625"/>
      <c r="O17" s="631"/>
      <c r="P17" s="631"/>
      <c r="Q17" s="634"/>
      <c r="R17" s="635"/>
      <c r="S17" s="639"/>
      <c r="T17" s="642"/>
      <c r="U17" s="643"/>
      <c r="V17" s="642"/>
      <c r="W17" s="647"/>
      <c r="X17" s="642"/>
      <c r="Y17" s="639"/>
      <c r="Z17" s="648">
        <v>3</v>
      </c>
      <c r="AA17" s="651" t="s">
        <v>418</v>
      </c>
      <c r="AB17" s="652" t="s">
        <v>419</v>
      </c>
      <c r="AC17" s="202" t="str">
        <f t="shared" si="2"/>
        <v>Impacto</v>
      </c>
      <c r="AD17" s="203" t="s">
        <v>16</v>
      </c>
      <c r="AE17" s="203" t="s">
        <v>9</v>
      </c>
      <c r="AF17" s="200" t="str">
        <f t="shared" si="3"/>
        <v>25%</v>
      </c>
      <c r="AG17" s="203" t="s">
        <v>20</v>
      </c>
      <c r="AH17" s="203" t="s">
        <v>22</v>
      </c>
      <c r="AI17" s="203" t="s">
        <v>118</v>
      </c>
      <c r="AJ17" s="198" t="s">
        <v>425</v>
      </c>
      <c r="AK17" s="216">
        <f>IFERROR(IF(AND(AC16="Probabilidad",AC17="Probabilidad"),(AM16-(+AM16*AF17)),IF(AC17="Probabilidad",(U16-(+U16*AC17)),IF(AC17="Impacto",AM16,""))),"")</f>
        <v>0.29399999999999998</v>
      </c>
      <c r="AL17" s="204" t="str">
        <f t="shared" si="4"/>
        <v>Baja</v>
      </c>
      <c r="AM17" s="200">
        <f t="shared" si="5"/>
        <v>0.29399999999999998</v>
      </c>
      <c r="AN17" s="204" t="str">
        <f t="shared" ref="AN17" si="9">IFERROR(IF(AO17="","",IF(AO17&lt;=0.2,"Leve",IF(AO17&lt;=0.4,"Menor",IF(AO17&lt;=0.6,"Moderado",IF(AO17&lt;=0.8,"Mayor","Catastrófico"))))),"")</f>
        <v>Leve</v>
      </c>
      <c r="AO17" s="200">
        <f t="shared" ref="AO17" si="10">IFERROR(IF(AC17="Impacto",(X17-(+X17*AF17)),IF(AC17="Probabilidad",X17,"")),"")</f>
        <v>0</v>
      </c>
      <c r="AP17" s="204" t="str">
        <f t="shared" ref="AP17" si="11">IFERROR(IF(OR(AND(AL17="Muy Baja",AN17="Leve"),AND(AL17="Muy Baja",AN17="Menor"),AND(AL17="Baja",AN17="Leve")),"Bajo",IF(OR(AND(AL17="Muy baja",AN17="Moderado"),AND(AL17="Baja",AN17="Menor"),AND(AL17="Baja",AN17="Moderado"),AND(AL17="Media",AN17="Leve"),AND(AL17="Media",AN17="Menor"),AND(AL17="Media",AN17="Moderado"),AND(AL17="Alta",AN17="Leve"),AND(AL17="Alta",AN17="Menor")),"Moderado",IF(OR(AND(AL17="Muy Baja",AN17="Mayor"),AND(AL17="Baja",AN17="Mayor"),AND(AL17="Media",AN17="Mayor"),AND(AL17="Alta",AN17="Moderado"),AND(AL17="Alta",AN17="Mayor"),AND(AL17="Muy Alta",AN17="Leve"),AND(AL17="Muy Alta",AN17="Menor"),AND(AL17="Muy Alta",AN17="Moderado"),AND(AL17="Muy Alta",AN17="Mayor")),"Alto",IF(OR(AND(AL17="Muy Baja",AN17="Catastrófico"),AND(AL17="Baja",AN17="Catastrófico"),AND(AL17="Media",AN17="Catastrófico"),AND(AL17="Alta",AN17="Catastrófico"),AND(AL17="Muy Alta",AN17="Catastrófico")),"Extremo","")))),"")</f>
        <v>Bajo</v>
      </c>
      <c r="AQ17" s="203" t="s">
        <v>134</v>
      </c>
      <c r="AR17" s="203"/>
      <c r="AS17" s="218" t="s">
        <v>429</v>
      </c>
      <c r="AT17" s="653"/>
      <c r="AU17" s="205">
        <v>45687</v>
      </c>
      <c r="AV17" s="205"/>
      <c r="AW17" s="198"/>
      <c r="AX17" s="198"/>
      <c r="AY17" s="205"/>
      <c r="AZ17" s="198"/>
      <c r="BA17" s="198"/>
      <c r="BB17" s="198"/>
      <c r="BC17" s="205"/>
      <c r="BD17" s="198"/>
      <c r="BE17" s="198"/>
      <c r="BF17" s="206"/>
      <c r="BG17" s="206"/>
      <c r="BH17" s="206"/>
      <c r="BI17" s="206"/>
      <c r="BJ17" s="206"/>
      <c r="BK17" s="206"/>
      <c r="BL17" s="206"/>
      <c r="BM17" s="206"/>
      <c r="BN17" s="206"/>
      <c r="BO17" s="206"/>
      <c r="BP17" s="206"/>
      <c r="BQ17" s="206"/>
      <c r="BR17" s="206"/>
      <c r="BS17" s="206"/>
      <c r="BT17" s="206"/>
      <c r="BU17" s="206"/>
      <c r="BV17" s="206"/>
      <c r="BW17" s="206"/>
      <c r="BX17" s="206"/>
      <c r="BY17" s="206"/>
      <c r="BZ17" s="206"/>
      <c r="CA17" s="206"/>
      <c r="CB17" s="206"/>
      <c r="CC17" s="206"/>
      <c r="CD17" s="206"/>
      <c r="CE17" s="206"/>
    </row>
    <row r="18" spans="4:83" s="196" customFormat="1" ht="60" customHeight="1" x14ac:dyDescent="0.25">
      <c r="D18" s="339">
        <v>2</v>
      </c>
      <c r="E18" s="339" t="s">
        <v>379</v>
      </c>
      <c r="F18" s="339" t="s">
        <v>379</v>
      </c>
      <c r="G18" s="339" t="s">
        <v>132</v>
      </c>
      <c r="H18" s="339" t="s">
        <v>313</v>
      </c>
      <c r="I18" s="213" t="s">
        <v>228</v>
      </c>
      <c r="J18" s="197"/>
      <c r="K18" s="625" t="s">
        <v>406</v>
      </c>
      <c r="L18" s="198"/>
      <c r="M18" s="625" t="s">
        <v>409</v>
      </c>
      <c r="N18" s="627" t="s">
        <v>412</v>
      </c>
      <c r="O18" s="629" t="s">
        <v>122</v>
      </c>
      <c r="P18" s="629" t="s">
        <v>233</v>
      </c>
      <c r="Q18" s="629" t="s">
        <v>235</v>
      </c>
      <c r="R18" s="635">
        <v>800</v>
      </c>
      <c r="S18" s="637" t="str">
        <f t="shared" ref="S16:S20" si="12">IF(R18&lt;=0,"",IF(R18&lt;=2,"Muy Baja",IF(R18&lt;=24,"Baja",IF(R18&lt;=500,"Media",IF(R18&lt;=5000,"Alta","Muy Alta")))))</f>
        <v>Alta</v>
      </c>
      <c r="T18" s="640">
        <f t="shared" ref="T16:T20" si="13">IF(S18="","",IF(S18="Muy Baja",0.2,IF(S18="Baja",0.4,IF(S18="Media",0.6,IF(S18="Alta",0.8,IF(S18="Muy Alta",1,))))))</f>
        <v>0.8</v>
      </c>
      <c r="U18" s="643" t="s">
        <v>151</v>
      </c>
      <c r="V18" s="640" t="str">
        <f>IF(NOT(ISERROR(MATCH(U18,'[2]Tabla Impacto'!$B$221:$B$223,0))),'[2]Tabla Impacto'!$F$223&amp;"Por favor no seleccionar los criterios de impacto(Afectación Económica o presupuestal y Pérdida Reputacional)",U18)</f>
        <v xml:space="preserve">     El riesgo afecta la imagen de la entidad con algunos usuarios de relevancia frente al logro de los objetivos</v>
      </c>
      <c r="W18" s="645" t="str">
        <f>IF(OR(V18='[3]Tabla Impacto'!$C$11,V18='[3]Tabla Impacto'!$D$11),"Leve",IF(OR(V18='[3]Tabla Impacto'!$C$12,V18='[3]Tabla Impacto'!$D$12),"Menor",IF(OR(V18='[3]Tabla Impacto'!$C$13,V18='[3]Tabla Impacto'!$D$13),"Moderado",IF(OR(V18='[3]Tabla Impacto'!$C$14,V18='[3]Tabla Impacto'!$D$14),"Mayor",IF(OR(V18='[3]Tabla Impacto'!$C$15,V18='[3]Tabla Impacto'!$D$15),"Catastrófico","")))))</f>
        <v>Moderado</v>
      </c>
      <c r="X18" s="640">
        <f t="shared" ref="X18:X25" si="14">IF(W18="","",IF(W18="Leve",0.2,IF(W18="Menor",0.4,IF(W18="Moderado",0.6,IF(W18="Mayor",0.8,IF(W18="Catastrófico",1,))))))</f>
        <v>0.6</v>
      </c>
      <c r="Y18" s="637" t="str">
        <f t="shared" ref="Y18:Y25" si="15">IF(OR(AND(S18="Muy Baja",W18="Leve"),AND(S18="Muy Baja",W18="Menor"),AND(S18="Baja",W18="Leve")),"Bajo",IF(OR(AND(S18="Muy baja",W18="Moderado"),AND(S18="Baja",W18="Menor"),AND(S18="Baja",W18="Moderado"),AND(S18="Media",W18="Leve"),AND(S18="Media",W18="Menor"),AND(S18="Media",W18="Moderado"),AND(S18="Alta",W18="Leve"),AND(S18="Alta",W18="Menor")),"Moderado",IF(OR(AND(S18="Muy Baja",W18="Mayor"),AND(S18="Baja",W18="Mayor"),AND(S18="Media",W18="Mayor"),AND(S18="Alta",W18="Moderado"),AND(S18="Alta",W18="Mayor"),AND(S18="Muy Alta",W18="Leve"),AND(S18="Muy Alta",W18="Menor"),AND(S18="Muy Alta",W18="Moderado"),AND(S18="Muy Alta",W18="Mayor")),"Alto",IF(OR(AND(S18="Muy Baja",W18="Catastrófico"),AND(S18="Baja",W18="Catastrófico"),AND(S18="Media",W18="Catastrófico"),AND(S18="Alta",W18="Catastrófico"),AND(S18="Muy Alta",W18="Catastrófico")),"Extremo",""))))</f>
        <v>Alto</v>
      </c>
      <c r="Z18" s="648">
        <v>1</v>
      </c>
      <c r="AA18" s="649" t="s">
        <v>420</v>
      </c>
      <c r="AB18" s="650" t="s">
        <v>421</v>
      </c>
      <c r="AC18" s="202" t="str">
        <f t="shared" si="2"/>
        <v>Probabilidad</v>
      </c>
      <c r="AD18" s="203" t="s">
        <v>14</v>
      </c>
      <c r="AE18" s="203" t="s">
        <v>9</v>
      </c>
      <c r="AF18" s="200" t="str">
        <f t="shared" si="3"/>
        <v>40%</v>
      </c>
      <c r="AG18" s="203" t="s">
        <v>19</v>
      </c>
      <c r="AH18" s="203" t="s">
        <v>22</v>
      </c>
      <c r="AI18" s="203" t="s">
        <v>118</v>
      </c>
      <c r="AJ18" s="198" t="s">
        <v>425</v>
      </c>
      <c r="AK18" s="217">
        <f>IFERROR(IF(AC18="Probabilidad",(T18-(+T18*AF18)),IF(AC18="Impacto",T18,"")),"")</f>
        <v>0.48</v>
      </c>
      <c r="AL18" s="204" t="str">
        <f t="shared" si="4"/>
        <v>Media</v>
      </c>
      <c r="AM18" s="200">
        <f t="shared" si="5"/>
        <v>0.48</v>
      </c>
      <c r="AN18" s="204" t="str">
        <f t="shared" si="6"/>
        <v>Moderado</v>
      </c>
      <c r="AO18" s="200">
        <f t="shared" si="7"/>
        <v>0.6</v>
      </c>
      <c r="AP18" s="204" t="str">
        <f t="shared" si="8"/>
        <v>Moderado</v>
      </c>
      <c r="AQ18" s="203" t="s">
        <v>134</v>
      </c>
      <c r="AR18" s="203"/>
      <c r="AS18" s="218" t="s">
        <v>430</v>
      </c>
      <c r="AT18" s="218" t="s">
        <v>427</v>
      </c>
      <c r="AU18" s="205">
        <v>45687</v>
      </c>
      <c r="AV18" s="205"/>
      <c r="AW18" s="198"/>
      <c r="AX18" s="198"/>
      <c r="AY18" s="205"/>
      <c r="AZ18" s="198"/>
      <c r="BA18" s="198"/>
      <c r="BB18" s="198"/>
      <c r="BC18" s="205"/>
      <c r="BD18" s="198"/>
      <c r="BE18" s="198"/>
      <c r="BF18" s="206"/>
      <c r="BG18" s="206"/>
      <c r="BH18" s="206"/>
      <c r="BI18" s="206"/>
      <c r="BJ18" s="206"/>
      <c r="BK18" s="206"/>
      <c r="BL18" s="206"/>
      <c r="BM18" s="206"/>
      <c r="BN18" s="206"/>
      <c r="BO18" s="206"/>
      <c r="BP18" s="206"/>
      <c r="BQ18" s="206"/>
      <c r="BR18" s="206"/>
      <c r="BS18" s="206"/>
      <c r="BT18" s="206"/>
      <c r="BU18" s="206"/>
      <c r="BV18" s="206"/>
      <c r="BW18" s="206"/>
      <c r="BX18" s="206"/>
      <c r="BY18" s="206"/>
      <c r="BZ18" s="206"/>
      <c r="CA18" s="206"/>
      <c r="CB18" s="206"/>
      <c r="CC18" s="206"/>
      <c r="CD18" s="206"/>
      <c r="CE18" s="206"/>
    </row>
    <row r="19" spans="4:83" s="196" customFormat="1" ht="105" customHeight="1" x14ac:dyDescent="0.25">
      <c r="D19" s="340"/>
      <c r="E19" s="340"/>
      <c r="F19" s="340"/>
      <c r="G19" s="340"/>
      <c r="H19" s="340"/>
      <c r="I19" s="213"/>
      <c r="J19" s="197"/>
      <c r="K19" s="625"/>
      <c r="L19" s="198"/>
      <c r="M19" s="625"/>
      <c r="N19" s="627"/>
      <c r="O19" s="631"/>
      <c r="P19" s="631"/>
      <c r="Q19" s="631"/>
      <c r="R19" s="635"/>
      <c r="S19" s="639"/>
      <c r="T19" s="642"/>
      <c r="U19" s="643"/>
      <c r="V19" s="642"/>
      <c r="W19" s="647"/>
      <c r="X19" s="642"/>
      <c r="Y19" s="639"/>
      <c r="Z19" s="648">
        <v>2</v>
      </c>
      <c r="AA19" s="649" t="s">
        <v>422</v>
      </c>
      <c r="AB19" s="650" t="s">
        <v>423</v>
      </c>
      <c r="AC19" s="202" t="str">
        <f t="shared" si="2"/>
        <v>Probabilidad</v>
      </c>
      <c r="AD19" s="203" t="s">
        <v>15</v>
      </c>
      <c r="AE19" s="203" t="s">
        <v>9</v>
      </c>
      <c r="AF19" s="200" t="str">
        <f t="shared" si="3"/>
        <v>30%</v>
      </c>
      <c r="AG19" s="203" t="s">
        <v>19</v>
      </c>
      <c r="AH19" s="203" t="s">
        <v>22</v>
      </c>
      <c r="AI19" s="203" t="s">
        <v>119</v>
      </c>
      <c r="AJ19" s="198" t="s">
        <v>425</v>
      </c>
      <c r="AK19" s="216">
        <f>IFERROR(IF(AND(AC18="Probabilidad",AC19="Probabilidad"),(AM18-(+AM18*AF19)),IF(AC19="Probabilidad",(U18-(+U18*AC19)),IF(AC19="Impacto",AM18,""))),"")</f>
        <v>0.33599999999999997</v>
      </c>
      <c r="AL19" s="204" t="str">
        <f t="shared" ref="AL19" si="16">IFERROR(IF(AK19="","",IF(AK19&lt;=0.2,"Muy Baja",IF(AK19&lt;=0.4,"Baja",IF(AK19&lt;=0.6,"Media",IF(AK19&lt;=0.8,"Alta","Muy Alta"))))),"")</f>
        <v>Baja</v>
      </c>
      <c r="AM19" s="200">
        <f t="shared" ref="AM19" si="17">+AK19</f>
        <v>0.33599999999999997</v>
      </c>
      <c r="AN19" s="204" t="str">
        <f t="shared" ref="AN19" si="18">IFERROR(IF(AO19="","",IF(AO19&lt;=0.2,"Leve",IF(AO19&lt;=0.4,"Menor",IF(AO19&lt;=0.6,"Moderado",IF(AO19&lt;=0.8,"Mayor","Catastrófico"))))),"")</f>
        <v>Leve</v>
      </c>
      <c r="AO19" s="200">
        <f t="shared" ref="AO19" si="19">IFERROR(IF(AC19="Impacto",(X19-(+X19*AF19)),IF(AC19="Probabilidad",X19,"")),"")</f>
        <v>0</v>
      </c>
      <c r="AP19" s="204" t="str">
        <f t="shared" ref="AP19" si="20">IFERROR(IF(OR(AND(AL19="Muy Baja",AN19="Leve"),AND(AL19="Muy Baja",AN19="Menor"),AND(AL19="Baja",AN19="Leve")),"Bajo",IF(OR(AND(AL19="Muy baja",AN19="Moderado"),AND(AL19="Baja",AN19="Menor"),AND(AL19="Baja",AN19="Moderado"),AND(AL19="Media",AN19="Leve"),AND(AL19="Media",AN19="Menor"),AND(AL19="Media",AN19="Moderado"),AND(AL19="Alta",AN19="Leve"),AND(AL19="Alta",AN19="Menor")),"Moderado",IF(OR(AND(AL19="Muy Baja",AN19="Mayor"),AND(AL19="Baja",AN19="Mayor"),AND(AL19="Media",AN19="Mayor"),AND(AL19="Alta",AN19="Moderado"),AND(AL19="Alta",AN19="Mayor"),AND(AL19="Muy Alta",AN19="Leve"),AND(AL19="Muy Alta",AN19="Menor"),AND(AL19="Muy Alta",AN19="Moderado"),AND(AL19="Muy Alta",AN19="Mayor")),"Alto",IF(OR(AND(AL19="Muy Baja",AN19="Catastrófico"),AND(AL19="Baja",AN19="Catastrófico"),AND(AL19="Media",AN19="Catastrófico"),AND(AL19="Alta",AN19="Catastrófico"),AND(AL19="Muy Alta",AN19="Catastrófico")),"Extremo","")))),"")</f>
        <v>Bajo</v>
      </c>
      <c r="AQ19" s="203" t="s">
        <v>134</v>
      </c>
      <c r="AR19" s="203"/>
      <c r="AS19" s="218" t="s">
        <v>431</v>
      </c>
      <c r="AT19" s="218" t="s">
        <v>427</v>
      </c>
      <c r="AU19" s="205">
        <v>45687</v>
      </c>
      <c r="AV19" s="205"/>
      <c r="AW19" s="198"/>
      <c r="AX19" s="198"/>
      <c r="AY19" s="205"/>
      <c r="AZ19" s="198"/>
      <c r="BA19" s="198"/>
      <c r="BB19" s="198"/>
      <c r="BC19" s="205"/>
      <c r="BD19" s="198"/>
      <c r="BE19" s="198"/>
      <c r="BF19" s="206"/>
      <c r="BG19" s="206"/>
      <c r="BH19" s="206"/>
      <c r="BI19" s="206"/>
      <c r="BJ19" s="206"/>
      <c r="BK19" s="206"/>
      <c r="BL19" s="206"/>
      <c r="BM19" s="206"/>
      <c r="BN19" s="206"/>
      <c r="BO19" s="206"/>
      <c r="BP19" s="206"/>
      <c r="BQ19" s="206"/>
      <c r="BR19" s="206"/>
      <c r="BS19" s="206"/>
      <c r="BT19" s="206"/>
      <c r="BU19" s="206"/>
      <c r="BV19" s="206"/>
      <c r="BW19" s="206"/>
      <c r="BX19" s="206"/>
      <c r="BY19" s="206"/>
      <c r="BZ19" s="206"/>
      <c r="CA19" s="206"/>
      <c r="CB19" s="206"/>
      <c r="CC19" s="206"/>
      <c r="CD19" s="206"/>
      <c r="CE19" s="206"/>
    </row>
    <row r="20" spans="4:83" s="196" customFormat="1" ht="103.5" customHeight="1" x14ac:dyDescent="0.25">
      <c r="D20" s="624">
        <v>3</v>
      </c>
      <c r="E20" s="213" t="s">
        <v>379</v>
      </c>
      <c r="F20" s="213" t="s">
        <v>379</v>
      </c>
      <c r="G20" s="213" t="s">
        <v>132</v>
      </c>
      <c r="H20" s="213" t="s">
        <v>313</v>
      </c>
      <c r="I20" s="213" t="s">
        <v>228</v>
      </c>
      <c r="J20" s="197"/>
      <c r="K20" s="218" t="s">
        <v>407</v>
      </c>
      <c r="L20" s="198"/>
      <c r="M20" s="218" t="s">
        <v>410</v>
      </c>
      <c r="N20" s="628" t="s">
        <v>437</v>
      </c>
      <c r="O20" s="214" t="s">
        <v>438</v>
      </c>
      <c r="P20" s="198" t="s">
        <v>235</v>
      </c>
      <c r="Q20" s="198" t="s">
        <v>235</v>
      </c>
      <c r="R20" s="636">
        <v>1000</v>
      </c>
      <c r="S20" s="234" t="str">
        <f t="shared" si="12"/>
        <v>Alta</v>
      </c>
      <c r="T20" s="235">
        <f t="shared" si="13"/>
        <v>0.8</v>
      </c>
      <c r="U20" s="644" t="s">
        <v>151</v>
      </c>
      <c r="V20" s="235" t="str">
        <f>IF(NOT(ISERROR(MATCH(U20,'[2]Tabla Impacto'!$B$221:$B$223,0))),'[2]Tabla Impacto'!$F$223&amp;"Por favor no seleccionar los criterios de impacto(Afectación Económica o presupuestal y Pérdida Reputacional)",U20)</f>
        <v xml:space="preserve">     El riesgo afecta la imagen de la entidad con algunos usuarios de relevancia frente al logro de los objetivos</v>
      </c>
      <c r="W20" s="220" t="str">
        <f>IF(OR(V20='[3]Tabla Impacto'!$C$11,V20='[3]Tabla Impacto'!$D$11),"Leve",IF(OR(V20='[3]Tabla Impacto'!$C$12,V20='[3]Tabla Impacto'!$D$12),"Menor",IF(OR(V20='[3]Tabla Impacto'!$C$13,V20='[3]Tabla Impacto'!$D$13),"Moderado",IF(OR(V20='[3]Tabla Impacto'!$C$14,V20='[3]Tabla Impacto'!$D$14),"Mayor",IF(OR(V20='[3]Tabla Impacto'!$C$15,V20='[3]Tabla Impacto'!$D$15),"Catastrófico","")))))</f>
        <v>Moderado</v>
      </c>
      <c r="X20" s="200">
        <f t="shared" si="14"/>
        <v>0.6</v>
      </c>
      <c r="Y20" s="199" t="str">
        <f t="shared" si="15"/>
        <v>Alto</v>
      </c>
      <c r="Z20" s="648">
        <v>1</v>
      </c>
      <c r="AA20" s="649" t="s">
        <v>439</v>
      </c>
      <c r="AB20" s="650" t="s">
        <v>424</v>
      </c>
      <c r="AC20" s="202" t="str">
        <f t="shared" si="2"/>
        <v>Probabilidad</v>
      </c>
      <c r="AD20" s="203" t="s">
        <v>14</v>
      </c>
      <c r="AE20" s="203" t="s">
        <v>9</v>
      </c>
      <c r="AF20" s="200" t="str">
        <f t="shared" si="3"/>
        <v>40%</v>
      </c>
      <c r="AG20" s="203" t="s">
        <v>20</v>
      </c>
      <c r="AH20" s="203" t="s">
        <v>22</v>
      </c>
      <c r="AI20" s="203" t="s">
        <v>119</v>
      </c>
      <c r="AJ20" s="198" t="s">
        <v>425</v>
      </c>
      <c r="AK20" s="217">
        <f>IFERROR(IF(AC20="Probabilidad",(T20-(+T20*AF20)),IF(AC20="Impacto",T20,"")),"")</f>
        <v>0.48</v>
      </c>
      <c r="AL20" s="204" t="str">
        <f t="shared" si="4"/>
        <v>Media</v>
      </c>
      <c r="AM20" s="200">
        <f t="shared" si="5"/>
        <v>0.48</v>
      </c>
      <c r="AN20" s="204" t="str">
        <f t="shared" si="6"/>
        <v>Moderado</v>
      </c>
      <c r="AO20" s="200">
        <f t="shared" si="7"/>
        <v>0.6</v>
      </c>
      <c r="AP20" s="204" t="str">
        <f t="shared" si="8"/>
        <v>Moderado</v>
      </c>
      <c r="AQ20" s="203" t="s">
        <v>134</v>
      </c>
      <c r="AR20" s="203"/>
      <c r="AS20" s="218" t="s">
        <v>432</v>
      </c>
      <c r="AT20" s="218" t="s">
        <v>427</v>
      </c>
      <c r="AU20" s="205">
        <v>45687</v>
      </c>
      <c r="AV20" s="205"/>
      <c r="AW20" s="198"/>
      <c r="AX20" s="198"/>
      <c r="AY20" s="205"/>
      <c r="AZ20" s="198"/>
      <c r="BA20" s="198"/>
      <c r="BB20" s="198"/>
      <c r="BC20" s="205"/>
      <c r="BD20" s="198"/>
      <c r="BE20" s="198"/>
      <c r="BF20" s="206"/>
      <c r="BG20" s="206"/>
      <c r="BH20" s="206"/>
      <c r="BI20" s="206"/>
      <c r="BJ20" s="206"/>
      <c r="BK20" s="206"/>
      <c r="BL20" s="206"/>
      <c r="BM20" s="206"/>
      <c r="BN20" s="206"/>
      <c r="BO20" s="206"/>
      <c r="BP20" s="206"/>
      <c r="BQ20" s="206"/>
      <c r="BR20" s="206"/>
      <c r="BS20" s="206"/>
      <c r="BT20" s="206"/>
      <c r="BU20" s="206"/>
      <c r="BV20" s="206"/>
      <c r="BW20" s="206"/>
      <c r="BX20" s="206"/>
      <c r="BY20" s="206"/>
      <c r="BZ20" s="206"/>
      <c r="CA20" s="206"/>
      <c r="CB20" s="206"/>
      <c r="CC20" s="206"/>
      <c r="CD20" s="206"/>
      <c r="CE20" s="206"/>
    </row>
    <row r="21" spans="4:83" s="196" customFormat="1" ht="60" hidden="1" customHeight="1" x14ac:dyDescent="0.25">
      <c r="D21" s="197">
        <v>6</v>
      </c>
      <c r="E21" s="213"/>
      <c r="F21" s="213"/>
      <c r="G21" s="213"/>
      <c r="H21" s="197"/>
      <c r="I21" s="197"/>
      <c r="J21" s="197"/>
      <c r="K21" s="218"/>
      <c r="L21" s="198"/>
      <c r="M21" s="222"/>
      <c r="N21" s="223"/>
      <c r="O21" s="214"/>
      <c r="P21" s="198"/>
      <c r="Q21" s="198"/>
      <c r="R21" s="224"/>
      <c r="S21" s="199" t="str">
        <f t="shared" ref="S18:S25" si="21">IF(R21&lt;=0,"",IF(R21&lt;=2,"Muy Baja",IF(R21&lt;=24,"Baja",IF(R21&lt;=500,"Media",IF(R21&lt;=5000,"Alta","Muy Alta")))))</f>
        <v/>
      </c>
      <c r="T21" s="200" t="str">
        <f t="shared" ref="T18:T25" si="22">IF(S21="","",IF(S21="Muy Baja",0.2,IF(S21="Baja",0.4,IF(S21="Media",0.6,IF(S21="Alta",0.8,IF(S21="Muy Alta",1,))))))</f>
        <v/>
      </c>
      <c r="U21" s="201"/>
      <c r="V21" s="235">
        <f>IF(NOT(ISERROR(MATCH(U21,'[2]Tabla Impacto'!$B$221:$B$223,0))),'[2]Tabla Impacto'!$F$223&amp;"Por favor no seleccionar los criterios de impacto(Afectación Económica o presupuestal y Pérdida Reputacional)",U21)</f>
        <v>0</v>
      </c>
      <c r="W21" s="220" t="str">
        <f>IF(OR(V21='[3]Tabla Impacto'!$C$11,V21='[3]Tabla Impacto'!$D$11),"Leve",IF(OR(V21='[3]Tabla Impacto'!$C$12,V21='[3]Tabla Impacto'!$D$12),"Menor",IF(OR(V21='[3]Tabla Impacto'!$C$13,V21='[3]Tabla Impacto'!$D$13),"Moderado",IF(OR(V21='[3]Tabla Impacto'!$C$14,V21='[3]Tabla Impacto'!$D$14),"Mayor",IF(OR(V21='[3]Tabla Impacto'!$C$15,V21='[3]Tabla Impacto'!$D$15),"Catastrófico","")))))</f>
        <v/>
      </c>
      <c r="X21" s="200" t="str">
        <f t="shared" si="14"/>
        <v/>
      </c>
      <c r="Y21" s="199" t="str">
        <f t="shared" si="15"/>
        <v/>
      </c>
      <c r="Z21" s="225"/>
      <c r="AA21" s="226"/>
      <c r="AB21" s="227"/>
      <c r="AC21" s="202" t="str">
        <f t="shared" si="2"/>
        <v/>
      </c>
      <c r="AD21" s="203"/>
      <c r="AE21" s="203"/>
      <c r="AF21" s="200" t="str">
        <f t="shared" si="3"/>
        <v/>
      </c>
      <c r="AG21" s="203"/>
      <c r="AH21" s="203"/>
      <c r="AI21" s="203"/>
      <c r="AJ21" s="198"/>
      <c r="AK21" s="216" t="str">
        <f>IFERROR(IF(AND(AD20="Probabilidad",AD21="Probabilidad"),(AM20-(+AM20*AG21)),IF(AD21="Probabilidad",(V20-(+V20*AG21)),IF(AD21="Impacto",AM20,""))),"")</f>
        <v/>
      </c>
      <c r="AL21" s="204" t="str">
        <f t="shared" si="4"/>
        <v/>
      </c>
      <c r="AM21" s="200" t="str">
        <f t="shared" si="5"/>
        <v/>
      </c>
      <c r="AN21" s="204" t="str">
        <f t="shared" si="6"/>
        <v/>
      </c>
      <c r="AO21" s="200" t="str">
        <f t="shared" si="7"/>
        <v/>
      </c>
      <c r="AP21" s="204" t="str">
        <f t="shared" si="8"/>
        <v/>
      </c>
      <c r="AQ21" s="203"/>
      <c r="AR21" s="203"/>
      <c r="AS21" s="198"/>
      <c r="AT21" s="198"/>
      <c r="AU21" s="205"/>
      <c r="AV21" s="205"/>
      <c r="AW21" s="198"/>
      <c r="AX21" s="198"/>
      <c r="AY21" s="205"/>
      <c r="AZ21" s="198"/>
      <c r="BA21" s="198"/>
      <c r="BB21" s="198"/>
      <c r="BC21" s="205"/>
      <c r="BD21" s="198"/>
      <c r="BE21" s="198"/>
      <c r="BF21" s="206"/>
      <c r="BG21" s="206"/>
      <c r="BH21" s="206"/>
      <c r="BI21" s="206"/>
      <c r="BJ21" s="206"/>
      <c r="BK21" s="206"/>
      <c r="BL21" s="206"/>
      <c r="BM21" s="206"/>
      <c r="BN21" s="206"/>
      <c r="BO21" s="206"/>
      <c r="BP21" s="206"/>
      <c r="BQ21" s="206"/>
      <c r="BR21" s="206"/>
      <c r="BS21" s="206"/>
      <c r="BT21" s="206"/>
      <c r="BU21" s="206"/>
      <c r="BV21" s="206"/>
      <c r="BW21" s="206"/>
      <c r="BX21" s="206"/>
      <c r="BY21" s="206"/>
      <c r="BZ21" s="206"/>
      <c r="CA21" s="206"/>
      <c r="CB21" s="206"/>
      <c r="CC21" s="206"/>
      <c r="CD21" s="206"/>
      <c r="CE21" s="206"/>
    </row>
    <row r="22" spans="4:83" s="196" customFormat="1" ht="60" hidden="1" customHeight="1" x14ac:dyDescent="0.25">
      <c r="D22" s="339">
        <v>7</v>
      </c>
      <c r="E22" s="213"/>
      <c r="F22" s="213"/>
      <c r="G22" s="213"/>
      <c r="H22" s="197"/>
      <c r="I22" s="197"/>
      <c r="J22" s="197"/>
      <c r="K22" s="231"/>
      <c r="L22" s="198"/>
      <c r="M22" s="231"/>
      <c r="N22" s="232"/>
      <c r="O22" s="214"/>
      <c r="P22" s="198"/>
      <c r="Q22" s="198"/>
      <c r="R22" s="233"/>
      <c r="S22" s="199" t="str">
        <f t="shared" ref="S22:S23" si="23">IF(R22&lt;=0,"",IF(R22&lt;=2,"Muy Baja",IF(R22&lt;=24,"Baja",IF(R22&lt;=500,"Media",IF(R22&lt;=5000,"Alta","Muy Alta")))))</f>
        <v/>
      </c>
      <c r="T22" s="200" t="str">
        <f t="shared" ref="T22:T23" si="24">IF(S22="","",IF(S22="Muy Baja",0.2,IF(S22="Baja",0.4,IF(S22="Media",0.6,IF(S22="Alta",0.8,IF(S22="Muy Alta",1,))))))</f>
        <v/>
      </c>
      <c r="U22" s="201"/>
      <c r="V22" s="235">
        <f>IF(NOT(ISERROR(MATCH(U22,'[2]Tabla Impacto'!$B$221:$B$223,0))),'[2]Tabla Impacto'!$F$223&amp;"Por favor no seleccionar los criterios de impacto(Afectación Económica o presupuestal y Pérdida Reputacional)",U22)</f>
        <v>0</v>
      </c>
      <c r="W22" s="220" t="str">
        <f>IF(OR(V22='[3]Tabla Impacto'!$C$11,V22='[3]Tabla Impacto'!$D$11),"Leve",IF(OR(V22='[3]Tabla Impacto'!$C$12,V22='[3]Tabla Impacto'!$D$12),"Menor",IF(OR(V22='[3]Tabla Impacto'!$C$13,V22='[3]Tabla Impacto'!$D$13),"Moderado",IF(OR(V22='[3]Tabla Impacto'!$C$14,V22='[3]Tabla Impacto'!$D$14),"Mayor",IF(OR(V22='[3]Tabla Impacto'!$C$15,V22='[3]Tabla Impacto'!$D$15),"Catastrófico","")))))</f>
        <v/>
      </c>
      <c r="X22" s="200" t="str">
        <f t="shared" ref="X22:X23" si="25">IF(W22="","",IF(W22="Leve",0.2,IF(W22="Menor",0.4,IF(W22="Moderado",0.6,IF(W22="Mayor",0.8,IF(W22="Catastrófico",1,))))))</f>
        <v/>
      </c>
      <c r="Y22" s="199" t="str">
        <f t="shared" ref="Y22:Y23" si="26">IF(OR(AND(S22="Muy Baja",W22="Leve"),AND(S22="Muy Baja",W22="Menor"),AND(S22="Baja",W22="Leve")),"Bajo",IF(OR(AND(S22="Muy baja",W22="Moderado"),AND(S22="Baja",W22="Menor"),AND(S22="Baja",W22="Moderado"),AND(S22="Media",W22="Leve"),AND(S22="Media",W22="Menor"),AND(S22="Media",W22="Moderado"),AND(S22="Alta",W22="Leve"),AND(S22="Alta",W22="Menor")),"Moderado",IF(OR(AND(S22="Muy Baja",W22="Mayor"),AND(S22="Baja",W22="Mayor"),AND(S22="Media",W22="Mayor"),AND(S22="Alta",W22="Moderado"),AND(S22="Alta",W22="Mayor"),AND(S22="Muy Alta",W22="Leve"),AND(S22="Muy Alta",W22="Menor"),AND(S22="Muy Alta",W22="Moderado"),AND(S22="Muy Alta",W22="Mayor")),"Alto",IF(OR(AND(S22="Muy Baja",W22="Catastrófico"),AND(S22="Baja",W22="Catastrófico"),AND(S22="Media",W22="Catastrófico"),AND(S22="Alta",W22="Catastrófico"),AND(S22="Muy Alta",W22="Catastrófico")),"Extremo",""))))</f>
        <v/>
      </c>
      <c r="Z22" s="225"/>
      <c r="AA22" s="226"/>
      <c r="AB22" s="227"/>
      <c r="AC22" s="202" t="str">
        <f t="shared" ref="AC22:AC23" si="27">IF(OR(AD22="Preventivo",AD22="Detectivo"),"Probabilidad",IF(AD22="Correctivo","Impacto",""))</f>
        <v/>
      </c>
      <c r="AD22" s="203"/>
      <c r="AE22" s="203"/>
      <c r="AF22" s="200" t="str">
        <f t="shared" ref="AF22:AF23" si="28">IF(AND(AD22="Preventivo",AE22="Automático"),"50%",IF(AND(AD22="Preventivo",AE22="Manual"),"40%",IF(AND(AD22="Detectivo",AE22="Automático"),"40%",IF(AND(AD22="Detectivo",AE22="Manual"),"30%",IF(AND(AD22="Correctivo",AE22="Automático"),"35%",IF(AND(AD22="Correctivo",AE22="Manual"),"25%",""))))))</f>
        <v/>
      </c>
      <c r="AG22" s="203"/>
      <c r="AH22" s="203"/>
      <c r="AI22" s="203"/>
      <c r="AJ22" s="198"/>
      <c r="AK22" s="216" t="str">
        <f t="shared" ref="AK22:AK23" si="29">IFERROR(IF(AND(AD21="Probabilidad",AD22="Probabilidad"),(AM21-(+AM21*AG22)),IF(AD22="Probabilidad",(V21-(+V21*AG22)),IF(AD22="Impacto",AM21,""))),"")</f>
        <v/>
      </c>
      <c r="AL22" s="204" t="str">
        <f t="shared" ref="AL22:AL23" si="30">IFERROR(IF(AK22="","",IF(AK22&lt;=0.2,"Muy Baja",IF(AK22&lt;=0.4,"Baja",IF(AK22&lt;=0.6,"Media",IF(AK22&lt;=0.8,"Alta","Muy Alta"))))),"")</f>
        <v/>
      </c>
      <c r="AM22" s="200" t="str">
        <f t="shared" ref="AM22:AM23" si="31">+AK22</f>
        <v/>
      </c>
      <c r="AN22" s="204" t="str">
        <f t="shared" ref="AN22:AN23" si="32">IFERROR(IF(AO22="","",IF(AO22&lt;=0.2,"Leve",IF(AO22&lt;=0.4,"Menor",IF(AO22&lt;=0.6,"Moderado",IF(AO22&lt;=0.8,"Mayor","Catastrófico"))))),"")</f>
        <v/>
      </c>
      <c r="AO22" s="200" t="str">
        <f t="shared" ref="AO22:AO23" si="33">IFERROR(IF(AC22="Impacto",(X22-(+X22*AF22)),IF(AC22="Probabilidad",X22,"")),"")</f>
        <v/>
      </c>
      <c r="AP22" s="204" t="str">
        <f t="shared" ref="AP22:AP23" si="34">IFERROR(IF(OR(AND(AL22="Muy Baja",AN22="Leve"),AND(AL22="Muy Baja",AN22="Menor"),AND(AL22="Baja",AN22="Leve")),"Bajo",IF(OR(AND(AL22="Muy baja",AN22="Moderado"),AND(AL22="Baja",AN22="Menor"),AND(AL22="Baja",AN22="Moderado"),AND(AL22="Media",AN22="Leve"),AND(AL22="Media",AN22="Menor"),AND(AL22="Media",AN22="Moderado"),AND(AL22="Alta",AN22="Leve"),AND(AL22="Alta",AN22="Menor")),"Moderado",IF(OR(AND(AL22="Muy Baja",AN22="Mayor"),AND(AL22="Baja",AN22="Mayor"),AND(AL22="Media",AN22="Mayor"),AND(AL22="Alta",AN22="Moderado"),AND(AL22="Alta",AN22="Mayor"),AND(AL22="Muy Alta",AN22="Leve"),AND(AL22="Muy Alta",AN22="Menor"),AND(AL22="Muy Alta",AN22="Moderado"),AND(AL22="Muy Alta",AN22="Mayor")),"Alto",IF(OR(AND(AL22="Muy Baja",AN22="Catastrófico"),AND(AL22="Baja",AN22="Catastrófico"),AND(AL22="Media",AN22="Catastrófico"),AND(AL22="Alta",AN22="Catastrófico"),AND(AL22="Muy Alta",AN22="Catastrófico")),"Extremo","")))),"")</f>
        <v/>
      </c>
      <c r="AQ22" s="203"/>
      <c r="AR22" s="203"/>
      <c r="AS22" s="198"/>
      <c r="AT22" s="198"/>
      <c r="AU22" s="205"/>
      <c r="AV22" s="205"/>
      <c r="AW22" s="198"/>
      <c r="AX22" s="198"/>
      <c r="AY22" s="205"/>
      <c r="AZ22" s="198"/>
      <c r="BA22" s="198"/>
      <c r="BB22" s="198"/>
      <c r="BC22" s="205"/>
      <c r="BD22" s="198"/>
      <c r="BE22" s="198"/>
      <c r="BF22" s="206"/>
      <c r="BG22" s="206"/>
      <c r="BH22" s="206"/>
      <c r="BI22" s="206"/>
      <c r="BJ22" s="206"/>
      <c r="BK22" s="206"/>
      <c r="BL22" s="206"/>
      <c r="BM22" s="206"/>
      <c r="BN22" s="206"/>
      <c r="BO22" s="206"/>
      <c r="BP22" s="206"/>
      <c r="BQ22" s="206"/>
      <c r="BR22" s="206"/>
      <c r="BS22" s="206"/>
      <c r="BT22" s="206"/>
      <c r="BU22" s="206"/>
      <c r="BV22" s="206"/>
      <c r="BW22" s="206"/>
      <c r="BX22" s="206"/>
      <c r="BY22" s="206"/>
      <c r="BZ22" s="206"/>
      <c r="CA22" s="206"/>
      <c r="CB22" s="206"/>
      <c r="CC22" s="206"/>
      <c r="CD22" s="206"/>
      <c r="CE22" s="206"/>
    </row>
    <row r="23" spans="4:83" s="196" customFormat="1" ht="60" hidden="1" customHeight="1" x14ac:dyDescent="0.25">
      <c r="D23" s="340"/>
      <c r="E23" s="213"/>
      <c r="F23" s="213"/>
      <c r="G23" s="213"/>
      <c r="H23" s="197"/>
      <c r="I23" s="197"/>
      <c r="J23" s="197"/>
      <c r="K23" s="231"/>
      <c r="L23" s="198"/>
      <c r="M23" s="231"/>
      <c r="N23" s="232"/>
      <c r="O23" s="214"/>
      <c r="P23" s="198"/>
      <c r="Q23" s="198"/>
      <c r="R23" s="233"/>
      <c r="S23" s="199" t="str">
        <f t="shared" si="23"/>
        <v/>
      </c>
      <c r="T23" s="200" t="str">
        <f t="shared" si="24"/>
        <v/>
      </c>
      <c r="U23" s="201"/>
      <c r="V23" s="200">
        <f>IF(NOT(ISERROR(MATCH(U23,'[2]Tabla Impacto'!$B$221:$B$223,0))),'[2]Tabla Impacto'!$F$223&amp;"Por favor no seleccionar los criterios de impacto(Afectación Económica o presupuestal y Pérdida Reputacional)",U23)</f>
        <v>0</v>
      </c>
      <c r="W23" s="220" t="str">
        <f>IF(OR(V23='[3]Tabla Impacto'!$C$11,V23='[3]Tabla Impacto'!$D$11),"Leve",IF(OR(V23='[3]Tabla Impacto'!$C$12,V23='[3]Tabla Impacto'!$D$12),"Menor",IF(OR(V23='[3]Tabla Impacto'!$C$13,V23='[3]Tabla Impacto'!$D$13),"Moderado",IF(OR(V23='[3]Tabla Impacto'!$C$14,V23='[3]Tabla Impacto'!$D$14),"Mayor",IF(OR(V23='[3]Tabla Impacto'!$C$15,V23='[3]Tabla Impacto'!$D$15),"Catastrófico","")))))</f>
        <v/>
      </c>
      <c r="X23" s="200" t="str">
        <f t="shared" si="25"/>
        <v/>
      </c>
      <c r="Y23" s="199" t="str">
        <f t="shared" si="26"/>
        <v/>
      </c>
      <c r="Z23" s="225"/>
      <c r="AA23" s="226"/>
      <c r="AB23" s="227"/>
      <c r="AC23" s="202" t="str">
        <f t="shared" si="27"/>
        <v/>
      </c>
      <c r="AD23" s="203"/>
      <c r="AE23" s="203"/>
      <c r="AF23" s="200" t="str">
        <f t="shared" si="28"/>
        <v/>
      </c>
      <c r="AG23" s="203"/>
      <c r="AH23" s="203"/>
      <c r="AI23" s="203"/>
      <c r="AJ23" s="198"/>
      <c r="AK23" s="216" t="str">
        <f t="shared" si="29"/>
        <v/>
      </c>
      <c r="AL23" s="204" t="str">
        <f t="shared" si="30"/>
        <v/>
      </c>
      <c r="AM23" s="200" t="str">
        <f t="shared" si="31"/>
        <v/>
      </c>
      <c r="AN23" s="204" t="str">
        <f t="shared" si="32"/>
        <v/>
      </c>
      <c r="AO23" s="200" t="str">
        <f t="shared" si="33"/>
        <v/>
      </c>
      <c r="AP23" s="204" t="str">
        <f t="shared" si="34"/>
        <v/>
      </c>
      <c r="AQ23" s="203"/>
      <c r="AR23" s="203"/>
      <c r="AS23" s="198"/>
      <c r="AT23" s="198"/>
      <c r="AU23" s="205"/>
      <c r="AV23" s="205"/>
      <c r="AW23" s="198"/>
      <c r="AX23" s="198"/>
      <c r="AY23" s="205"/>
      <c r="AZ23" s="198"/>
      <c r="BA23" s="198"/>
      <c r="BB23" s="198"/>
      <c r="BC23" s="205"/>
      <c r="BD23" s="198"/>
      <c r="BE23" s="198"/>
      <c r="BF23" s="206"/>
      <c r="BG23" s="206"/>
      <c r="BH23" s="206"/>
      <c r="BI23" s="206"/>
      <c r="BJ23" s="206"/>
      <c r="BK23" s="206"/>
      <c r="BL23" s="206"/>
      <c r="BM23" s="206"/>
      <c r="BN23" s="206"/>
      <c r="BO23" s="206"/>
      <c r="BP23" s="206"/>
      <c r="BQ23" s="206"/>
      <c r="BR23" s="206"/>
      <c r="BS23" s="206"/>
      <c r="BT23" s="206"/>
      <c r="BU23" s="206"/>
      <c r="BV23" s="206"/>
      <c r="BW23" s="206"/>
      <c r="BX23" s="206"/>
      <c r="BY23" s="206"/>
      <c r="BZ23" s="206"/>
      <c r="CA23" s="206"/>
      <c r="CB23" s="206"/>
      <c r="CC23" s="206"/>
      <c r="CD23" s="206"/>
      <c r="CE23" s="206"/>
    </row>
    <row r="24" spans="4:83" s="196" customFormat="1" ht="60" hidden="1" customHeight="1" x14ac:dyDescent="0.25">
      <c r="D24" s="197">
        <v>8</v>
      </c>
      <c r="E24" s="213"/>
      <c r="F24" s="213"/>
      <c r="G24" s="213"/>
      <c r="H24" s="197"/>
      <c r="I24" s="197"/>
      <c r="J24" s="197"/>
      <c r="K24" s="222"/>
      <c r="L24" s="198"/>
      <c r="M24" s="222"/>
      <c r="N24" s="223"/>
      <c r="O24" s="214"/>
      <c r="P24" s="198"/>
      <c r="Q24" s="198"/>
      <c r="R24" s="224"/>
      <c r="S24" s="199" t="str">
        <f t="shared" si="21"/>
        <v/>
      </c>
      <c r="T24" s="200" t="str">
        <f t="shared" si="22"/>
        <v/>
      </c>
      <c r="U24" s="201"/>
      <c r="V24" s="200">
        <f>IF(NOT(ISERROR(MATCH(U24,'[2]Tabla Impacto'!$B$221:$B$223,0))),'[2]Tabla Impacto'!$F$223&amp;"Por favor no seleccionar los criterios de impacto(Afectación Económica o presupuestal y Pérdida Reputacional)",U24)</f>
        <v>0</v>
      </c>
      <c r="W24" s="220" t="str">
        <f>IF(OR(V24='[3]Tabla Impacto'!$C$11,V24='[3]Tabla Impacto'!$D$11),"Leve",IF(OR(V24='[3]Tabla Impacto'!$C$12,V24='[3]Tabla Impacto'!$D$12),"Menor",IF(OR(V24='[3]Tabla Impacto'!$C$13,V24='[3]Tabla Impacto'!$D$13),"Moderado",IF(OR(V24='[3]Tabla Impacto'!$C$14,V24='[3]Tabla Impacto'!$D$14),"Mayor",IF(OR(V24='[3]Tabla Impacto'!$C$15,V24='[3]Tabla Impacto'!$D$15),"Catastrófico","")))))</f>
        <v/>
      </c>
      <c r="X24" s="200" t="str">
        <f t="shared" si="14"/>
        <v/>
      </c>
      <c r="Y24" s="199" t="str">
        <f t="shared" si="15"/>
        <v/>
      </c>
      <c r="Z24" s="225"/>
      <c r="AA24" s="226"/>
      <c r="AB24" s="227"/>
      <c r="AC24" s="202" t="str">
        <f t="shared" si="2"/>
        <v/>
      </c>
      <c r="AD24" s="203"/>
      <c r="AE24" s="203"/>
      <c r="AF24" s="200" t="str">
        <f t="shared" si="3"/>
        <v/>
      </c>
      <c r="AG24" s="203"/>
      <c r="AH24" s="203"/>
      <c r="AI24" s="203"/>
      <c r="AJ24" s="198"/>
      <c r="AK24" s="215" t="str">
        <f t="shared" ref="AK24" si="35">IFERROR(IF(AD24="Probabilidad",(U24-(+U24*AG24)),IF(AD24="Impacto",U24,"")),"")</f>
        <v/>
      </c>
      <c r="AL24" s="204" t="str">
        <f t="shared" si="4"/>
        <v/>
      </c>
      <c r="AM24" s="200" t="str">
        <f t="shared" si="5"/>
        <v/>
      </c>
      <c r="AN24" s="204" t="str">
        <f t="shared" si="6"/>
        <v/>
      </c>
      <c r="AO24" s="200" t="str">
        <f t="shared" si="7"/>
        <v/>
      </c>
      <c r="AP24" s="204" t="str">
        <f t="shared" si="8"/>
        <v/>
      </c>
      <c r="AQ24" s="203"/>
      <c r="AR24" s="203"/>
      <c r="AS24" s="198"/>
      <c r="AT24" s="198"/>
      <c r="AU24" s="205"/>
      <c r="AV24" s="205"/>
      <c r="AW24" s="198"/>
      <c r="AX24" s="198"/>
      <c r="AY24" s="205"/>
      <c r="AZ24" s="198"/>
      <c r="BA24" s="198"/>
      <c r="BB24" s="198"/>
      <c r="BC24" s="205"/>
      <c r="BD24" s="198"/>
      <c r="BE24" s="198"/>
      <c r="BF24" s="206"/>
      <c r="BG24" s="206"/>
      <c r="BH24" s="206"/>
      <c r="BI24" s="206"/>
      <c r="BJ24" s="206"/>
      <c r="BK24" s="206"/>
      <c r="BL24" s="206"/>
      <c r="BM24" s="206"/>
      <c r="BN24" s="206"/>
      <c r="BO24" s="206"/>
      <c r="BP24" s="206"/>
      <c r="BQ24" s="206"/>
      <c r="BR24" s="206"/>
      <c r="BS24" s="206"/>
      <c r="BT24" s="206"/>
      <c r="BU24" s="206"/>
      <c r="BV24" s="206"/>
      <c r="BW24" s="206"/>
      <c r="BX24" s="206"/>
      <c r="BY24" s="206"/>
      <c r="BZ24" s="206"/>
      <c r="CA24" s="206"/>
      <c r="CB24" s="206"/>
      <c r="CC24" s="206"/>
      <c r="CD24" s="206"/>
      <c r="CE24" s="206"/>
    </row>
    <row r="25" spans="4:83" s="196" customFormat="1" ht="60" hidden="1" customHeight="1" x14ac:dyDescent="0.25">
      <c r="D25" s="197">
        <v>9</v>
      </c>
      <c r="E25" s="213"/>
      <c r="F25" s="213"/>
      <c r="G25" s="213"/>
      <c r="H25" s="197"/>
      <c r="I25" s="197"/>
      <c r="J25" s="197"/>
      <c r="K25" s="222"/>
      <c r="L25" s="198"/>
      <c r="M25" s="222"/>
      <c r="N25" s="223"/>
      <c r="O25" s="214"/>
      <c r="P25" s="198"/>
      <c r="Q25" s="198"/>
      <c r="R25" s="224"/>
      <c r="S25" s="199" t="str">
        <f t="shared" si="21"/>
        <v/>
      </c>
      <c r="T25" s="200" t="str">
        <f t="shared" si="22"/>
        <v/>
      </c>
      <c r="U25" s="201"/>
      <c r="V25" s="200">
        <f>IF(NOT(ISERROR(MATCH(U25,'[2]Tabla Impacto'!$B$221:$B$223,0))),'[2]Tabla Impacto'!$F$223&amp;"Por favor no seleccionar los criterios de impacto(Afectación Económica o presupuestal y Pérdida Reputacional)",U25)</f>
        <v>0</v>
      </c>
      <c r="W25" s="220" t="str">
        <f>IF(OR(V25='[3]Tabla Impacto'!$C$11,V25='[3]Tabla Impacto'!$D$11),"Leve",IF(OR(V25='[3]Tabla Impacto'!$C$12,V25='[3]Tabla Impacto'!$D$12),"Menor",IF(OR(V25='[3]Tabla Impacto'!$C$13,V25='[3]Tabla Impacto'!$D$13),"Moderado",IF(OR(V25='[3]Tabla Impacto'!$C$14,V25='[3]Tabla Impacto'!$D$14),"Mayor",IF(OR(V25='[3]Tabla Impacto'!$C$15,V25='[3]Tabla Impacto'!$D$15),"Catastrófico","")))))</f>
        <v/>
      </c>
      <c r="X25" s="200" t="str">
        <f t="shared" si="14"/>
        <v/>
      </c>
      <c r="Y25" s="199" t="str">
        <f t="shared" si="15"/>
        <v/>
      </c>
      <c r="Z25" s="225"/>
      <c r="AA25" s="226"/>
      <c r="AB25" s="227"/>
      <c r="AC25" s="202" t="str">
        <f t="shared" si="2"/>
        <v/>
      </c>
      <c r="AD25" s="203"/>
      <c r="AE25" s="203"/>
      <c r="AF25" s="200" t="str">
        <f t="shared" si="3"/>
        <v/>
      </c>
      <c r="AG25" s="203"/>
      <c r="AH25" s="203"/>
      <c r="AI25" s="203"/>
      <c r="AJ25" s="198"/>
      <c r="AK25" s="216" t="str">
        <f>IFERROR(IF(AND(AD24="Probabilidad",AD25="Probabilidad"),(AM24-(+AM24*AG25)),IF(AD25="Probabilidad",(V24-(+V24*AG25)),IF(AD25="Impacto",AM24,""))),"")</f>
        <v/>
      </c>
      <c r="AL25" s="204" t="str">
        <f t="shared" si="4"/>
        <v/>
      </c>
      <c r="AM25" s="200" t="str">
        <f t="shared" si="5"/>
        <v/>
      </c>
      <c r="AN25" s="204" t="str">
        <f t="shared" si="6"/>
        <v/>
      </c>
      <c r="AO25" s="200" t="str">
        <f t="shared" si="7"/>
        <v/>
      </c>
      <c r="AP25" s="204" t="str">
        <f t="shared" si="8"/>
        <v/>
      </c>
      <c r="AQ25" s="203"/>
      <c r="AR25" s="203"/>
      <c r="AS25" s="198"/>
      <c r="AT25" s="198"/>
      <c r="AU25" s="205"/>
      <c r="AV25" s="205"/>
      <c r="AW25" s="198"/>
      <c r="AX25" s="198"/>
      <c r="AY25" s="205"/>
      <c r="AZ25" s="198"/>
      <c r="BA25" s="198"/>
      <c r="BB25" s="198"/>
      <c r="BC25" s="205"/>
      <c r="BD25" s="198"/>
      <c r="BE25" s="198"/>
      <c r="BF25" s="206"/>
      <c r="BG25" s="206"/>
      <c r="BH25" s="206"/>
      <c r="BI25" s="206"/>
      <c r="BJ25" s="206"/>
      <c r="BK25" s="206"/>
      <c r="BL25" s="206"/>
      <c r="BM25" s="206"/>
      <c r="BN25" s="206"/>
      <c r="BO25" s="206"/>
      <c r="BP25" s="206"/>
      <c r="BQ25" s="206"/>
      <c r="BR25" s="206"/>
      <c r="BS25" s="206"/>
      <c r="BT25" s="206"/>
      <c r="BU25" s="206"/>
      <c r="BV25" s="206"/>
      <c r="BW25" s="206"/>
      <c r="BX25" s="206"/>
      <c r="BY25" s="206"/>
      <c r="BZ25" s="206"/>
      <c r="CA25" s="206"/>
      <c r="CB25" s="206"/>
      <c r="CC25" s="206"/>
      <c r="CD25" s="206"/>
      <c r="CE25" s="206"/>
    </row>
    <row r="26" spans="4:83" ht="49.5" customHeight="1" x14ac:dyDescent="0.2">
      <c r="D26" s="207"/>
      <c r="E26" s="208"/>
      <c r="F26" s="208"/>
      <c r="G26" s="208"/>
      <c r="H26" s="208"/>
      <c r="I26" s="237"/>
      <c r="J26" s="237"/>
      <c r="K26" s="353" t="s">
        <v>393</v>
      </c>
      <c r="L26" s="353"/>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3"/>
      <c r="AL26" s="353"/>
      <c r="AM26" s="353"/>
      <c r="AN26" s="353"/>
      <c r="AO26" s="353"/>
      <c r="AP26" s="353"/>
      <c r="AQ26" s="353"/>
      <c r="AR26" s="353"/>
      <c r="AS26" s="353"/>
      <c r="AT26" s="353"/>
      <c r="AU26" s="353"/>
      <c r="AV26" s="353"/>
      <c r="AW26" s="353"/>
      <c r="AX26" s="354"/>
    </row>
    <row r="28" spans="4:83" ht="15.75" x14ac:dyDescent="0.2">
      <c r="D28" s="109"/>
      <c r="E28" s="110"/>
      <c r="F28" s="110"/>
      <c r="G28" s="110"/>
      <c r="H28" s="110"/>
      <c r="I28" s="110"/>
      <c r="J28" s="110"/>
      <c r="K28" s="110"/>
      <c r="L28" s="110"/>
      <c r="M28" s="110"/>
      <c r="N28" s="110"/>
      <c r="O28" s="179"/>
      <c r="P28" s="179"/>
      <c r="Q28" s="179"/>
      <c r="S28" s="111"/>
      <c r="T28" s="110"/>
      <c r="U28" s="110"/>
      <c r="V28" s="110"/>
      <c r="W28" s="110"/>
      <c r="X28" s="110"/>
      <c r="Y28" s="110"/>
      <c r="Z28" s="110"/>
      <c r="AA28" s="110"/>
      <c r="AB28" s="110"/>
      <c r="AC28" s="112"/>
      <c r="AD28" s="112"/>
      <c r="AE28" s="110"/>
      <c r="AF28" s="110"/>
      <c r="AG28" s="110"/>
      <c r="AH28" s="110"/>
      <c r="AI28" s="110"/>
      <c r="AJ28" s="110"/>
      <c r="AK28" s="110"/>
      <c r="AL28" s="110"/>
      <c r="AM28" s="110"/>
      <c r="AN28" s="110"/>
      <c r="AO28" s="110"/>
      <c r="AP28" s="110"/>
      <c r="AQ28" s="113"/>
      <c r="AR28" s="113"/>
      <c r="AS28" s="113"/>
      <c r="AT28" s="110"/>
      <c r="AU28" s="110"/>
      <c r="AV28" s="110"/>
      <c r="AW28" s="110"/>
      <c r="AX28" s="110"/>
      <c r="AY28" s="110"/>
      <c r="AZ28" s="110"/>
    </row>
    <row r="29" spans="4:83" ht="18" x14ac:dyDescent="0.2">
      <c r="D29" s="352" t="s">
        <v>440</v>
      </c>
      <c r="E29" s="352"/>
      <c r="F29" s="352"/>
      <c r="G29" s="352"/>
      <c r="H29" s="352"/>
      <c r="I29" s="352"/>
      <c r="J29" s="352"/>
      <c r="K29" s="352"/>
      <c r="L29" s="352"/>
      <c r="M29" s="352"/>
      <c r="N29" s="352"/>
      <c r="O29" s="179"/>
      <c r="P29" s="179"/>
      <c r="Q29" s="179"/>
      <c r="R29" s="348" t="s">
        <v>391</v>
      </c>
      <c r="S29" s="349"/>
      <c r="T29" s="349"/>
      <c r="U29" s="350"/>
      <c r="V29" s="110"/>
      <c r="W29" s="110"/>
      <c r="X29" s="110"/>
      <c r="Y29" s="110"/>
      <c r="Z29" s="110"/>
      <c r="AA29" s="110"/>
      <c r="AB29" s="113"/>
      <c r="AC29" s="112"/>
      <c r="AD29" s="112"/>
      <c r="AE29" s="110"/>
      <c r="AF29" s="112"/>
      <c r="AG29" s="112"/>
      <c r="AH29" s="110"/>
      <c r="AI29" s="110"/>
      <c r="AJ29" s="110"/>
      <c r="AK29" s="110"/>
      <c r="AL29" s="110"/>
      <c r="AM29" s="110"/>
      <c r="AN29" s="110"/>
      <c r="AO29" s="110"/>
      <c r="AP29" s="110"/>
      <c r="AQ29" s="110"/>
      <c r="AR29" s="110"/>
      <c r="AS29" s="110"/>
      <c r="AT29" s="110"/>
      <c r="AU29" s="110"/>
      <c r="AV29" s="110"/>
      <c r="AW29" s="110"/>
      <c r="AX29" s="110"/>
      <c r="AY29" s="110"/>
      <c r="AZ29" s="110"/>
    </row>
    <row r="30" spans="4:83" ht="15" thickBot="1" x14ac:dyDescent="0.25">
      <c r="D30" s="179"/>
      <c r="E30" s="179"/>
      <c r="F30" s="179"/>
      <c r="G30" s="179"/>
      <c r="H30" s="179"/>
      <c r="I30" s="179"/>
      <c r="J30" s="179"/>
      <c r="K30" s="179"/>
      <c r="L30" s="179"/>
      <c r="M30" s="179"/>
      <c r="O30" s="179"/>
      <c r="P30" s="179"/>
      <c r="Q30" s="179"/>
      <c r="S30" s="181" t="str">
        <f>+IFERROR(VLOOKUP(O30,$O$185:$S$189,3,FALSE)*VLOOKUP(R30,$R$185:$S$189,3,FALSE),"")</f>
        <v/>
      </c>
      <c r="AC30" s="181"/>
      <c r="AD30" s="209"/>
      <c r="AF30" s="209"/>
      <c r="AG30" s="209"/>
      <c r="AH30" s="210"/>
      <c r="AI30" s="210"/>
      <c r="AJ30" s="210"/>
      <c r="AK30" s="210"/>
      <c r="AL30" s="210"/>
      <c r="AM30" s="114"/>
      <c r="AN30" s="114"/>
      <c r="AO30" s="210"/>
      <c r="AP30" s="211"/>
      <c r="AU30" s="210"/>
      <c r="AW30" s="210"/>
      <c r="AY30" s="210"/>
    </row>
    <row r="31" spans="4:83" ht="17.45" customHeight="1" thickTop="1" thickBot="1" x14ac:dyDescent="0.25">
      <c r="D31" s="347" t="s">
        <v>207</v>
      </c>
      <c r="E31" s="347"/>
      <c r="F31" s="347"/>
      <c r="G31" s="347"/>
      <c r="H31" s="347"/>
      <c r="I31" s="347"/>
      <c r="J31" s="347"/>
      <c r="K31" s="347"/>
      <c r="L31" s="347"/>
      <c r="M31" s="347"/>
      <c r="N31" s="178" t="s">
        <v>208</v>
      </c>
      <c r="O31" s="347" t="s">
        <v>209</v>
      </c>
      <c r="P31" s="347"/>
      <c r="Q31" s="347"/>
      <c r="R31" s="347"/>
      <c r="S31" s="347"/>
      <c r="T31" s="347"/>
      <c r="U31" s="347"/>
      <c r="V31" s="118"/>
      <c r="W31" s="351" t="s">
        <v>210</v>
      </c>
      <c r="X31" s="351"/>
      <c r="Y31" s="351"/>
      <c r="Z31" s="347" t="s">
        <v>211</v>
      </c>
      <c r="AA31" s="347"/>
      <c r="AB31" s="347"/>
      <c r="AC31" s="347"/>
      <c r="AD31" s="351">
        <v>1</v>
      </c>
      <c r="AE31" s="351"/>
      <c r="AF31" s="351"/>
      <c r="AG31" s="351"/>
      <c r="AH31" s="117"/>
      <c r="AI31" s="117"/>
      <c r="AJ31" s="117"/>
      <c r="AK31" s="117"/>
      <c r="AL31" s="117"/>
      <c r="AM31" s="117"/>
      <c r="AN31" s="117"/>
      <c r="AO31" s="117"/>
      <c r="AP31" s="117"/>
      <c r="AQ31" s="117"/>
      <c r="AR31" s="117"/>
      <c r="AS31" s="117"/>
      <c r="AT31" s="117"/>
      <c r="AU31" s="117"/>
      <c r="AV31" s="117"/>
      <c r="AW31" s="117"/>
      <c r="AX31" s="117"/>
      <c r="AY31" s="117"/>
      <c r="AZ31" s="115"/>
    </row>
    <row r="32" spans="4:83" ht="36.75" customHeight="1" thickTop="1" x14ac:dyDescent="0.25">
      <c r="D32" s="343" t="s">
        <v>394</v>
      </c>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row>
  </sheetData>
  <dataConsolidate/>
  <mergeCells count="116">
    <mergeCell ref="AT15:AT17"/>
    <mergeCell ref="V15:V17"/>
    <mergeCell ref="W15:W17"/>
    <mergeCell ref="Y15:Y17"/>
    <mergeCell ref="X15:X17"/>
    <mergeCell ref="W18:W19"/>
    <mergeCell ref="X18:X19"/>
    <mergeCell ref="Y18:Y19"/>
    <mergeCell ref="V18:V19"/>
    <mergeCell ref="S15:S17"/>
    <mergeCell ref="T15:T17"/>
    <mergeCell ref="S18:S19"/>
    <mergeCell ref="T18:T19"/>
    <mergeCell ref="U15:U17"/>
    <mergeCell ref="U18:U19"/>
    <mergeCell ref="P15:P17"/>
    <mergeCell ref="P18:P19"/>
    <mergeCell ref="Q15:Q17"/>
    <mergeCell ref="Q18:Q19"/>
    <mergeCell ref="R15:R17"/>
    <mergeCell ref="R18:R19"/>
    <mergeCell ref="M15:M17"/>
    <mergeCell ref="M18:M19"/>
    <mergeCell ref="N15:N17"/>
    <mergeCell ref="N18:N19"/>
    <mergeCell ref="O15:O17"/>
    <mergeCell ref="O18:O19"/>
    <mergeCell ref="K15:K17"/>
    <mergeCell ref="D15:D17"/>
    <mergeCell ref="E15:E17"/>
    <mergeCell ref="E18:E19"/>
    <mergeCell ref="F15:F17"/>
    <mergeCell ref="G15:G17"/>
    <mergeCell ref="H15:H17"/>
    <mergeCell ref="F18:F19"/>
    <mergeCell ref="G18:G19"/>
    <mergeCell ref="H18:H19"/>
    <mergeCell ref="K18:K19"/>
    <mergeCell ref="D18:D19"/>
    <mergeCell ref="D22:D23"/>
    <mergeCell ref="I13:J13"/>
    <mergeCell ref="D32:AG32"/>
    <mergeCell ref="P13:Q13"/>
    <mergeCell ref="D31:M31"/>
    <mergeCell ref="R29:U29"/>
    <mergeCell ref="O31:U31"/>
    <mergeCell ref="W31:Y31"/>
    <mergeCell ref="D29:N29"/>
    <mergeCell ref="Z31:AC31"/>
    <mergeCell ref="AD31:AG31"/>
    <mergeCell ref="Z13:Z14"/>
    <mergeCell ref="AA13:AA14"/>
    <mergeCell ref="K26:AX26"/>
    <mergeCell ref="L13:L14"/>
    <mergeCell ref="A11:C11"/>
    <mergeCell ref="D8:G8"/>
    <mergeCell ref="D9:G9"/>
    <mergeCell ref="H9:BE9"/>
    <mergeCell ref="H8:BE8"/>
    <mergeCell ref="D11:AX11"/>
    <mergeCell ref="AY11:BB11"/>
    <mergeCell ref="BC11:BE11"/>
    <mergeCell ref="AK12:AQ12"/>
    <mergeCell ref="AD13:AI13"/>
    <mergeCell ref="BD2:BE2"/>
    <mergeCell ref="BD3:BE3"/>
    <mergeCell ref="BD4:BE4"/>
    <mergeCell ref="BD5:BE5"/>
    <mergeCell ref="BB13:BB14"/>
    <mergeCell ref="BD13:BD14"/>
    <mergeCell ref="BE13:BE14"/>
    <mergeCell ref="AY13:AY14"/>
    <mergeCell ref="AZ13:AZ14"/>
    <mergeCell ref="AS13:AS14"/>
    <mergeCell ref="BA13:BA14"/>
    <mergeCell ref="AJ12:AJ14"/>
    <mergeCell ref="BC13:BC14"/>
    <mergeCell ref="Z12:AI12"/>
    <mergeCell ref="AN13:AN14"/>
    <mergeCell ref="AL13:AL14"/>
    <mergeCell ref="AM13:AM14"/>
    <mergeCell ref="R13:R14"/>
    <mergeCell ref="S13:S14"/>
    <mergeCell ref="T13:T14"/>
    <mergeCell ref="W13:W14"/>
    <mergeCell ref="AC13:AC14"/>
    <mergeCell ref="X13:X14"/>
    <mergeCell ref="AX13:AX14"/>
    <mergeCell ref="AW13:AW14"/>
    <mergeCell ref="AV13:AV14"/>
    <mergeCell ref="AU13:AU14"/>
    <mergeCell ref="AT13:AT14"/>
    <mergeCell ref="K13:K14"/>
    <mergeCell ref="U13:U14"/>
    <mergeCell ref="V13:V14"/>
    <mergeCell ref="D7:G7"/>
    <mergeCell ref="Y13:Y14"/>
    <mergeCell ref="D13:D14"/>
    <mergeCell ref="E13:E14"/>
    <mergeCell ref="H13:H14"/>
    <mergeCell ref="G13:G14"/>
    <mergeCell ref="F13:F14"/>
    <mergeCell ref="AR12:BE12"/>
    <mergeCell ref="D2:H5"/>
    <mergeCell ref="K2:BC5"/>
    <mergeCell ref="H7:BE7"/>
    <mergeCell ref="AQ13:AQ14"/>
    <mergeCell ref="AP13:AP14"/>
    <mergeCell ref="AO13:AO14"/>
    <mergeCell ref="AK13:AK14"/>
    <mergeCell ref="AB13:AB14"/>
    <mergeCell ref="O13:O14"/>
    <mergeCell ref="D12:R12"/>
    <mergeCell ref="S12:Y12"/>
    <mergeCell ref="N13:N14"/>
    <mergeCell ref="M13:M14"/>
  </mergeCells>
  <conditionalFormatting sqref="S15 S18 S20:S25 AL15:AL25">
    <cfRule type="cellIs" dxfId="25" priority="62" operator="equal">
      <formula>"Muy Alta"</formula>
    </cfRule>
    <cfRule type="cellIs" dxfId="24" priority="63" operator="equal">
      <formula>"Alta"</formula>
    </cfRule>
    <cfRule type="cellIs" dxfId="23" priority="64" operator="equal">
      <formula>"Media"</formula>
    </cfRule>
    <cfRule type="cellIs" dxfId="22" priority="65" operator="equal">
      <formula>"Baja"</formula>
    </cfRule>
    <cfRule type="cellIs" dxfId="21" priority="66" operator="equal">
      <formula>"Muy Baja"</formula>
    </cfRule>
  </conditionalFormatting>
  <conditionalFormatting sqref="V15 V18 V20:V25">
    <cfRule type="containsText" dxfId="20" priority="38" operator="containsText" text="❌">
      <formula>NOT(ISERROR(SEARCH("❌",V15)))</formula>
    </cfRule>
  </conditionalFormatting>
  <conditionalFormatting sqref="W15 W18 W20:W25">
    <cfRule type="cellIs" dxfId="19" priority="1" operator="equal">
      <formula>"Catastrófico"</formula>
    </cfRule>
    <cfRule type="cellIs" dxfId="18" priority="2" operator="equal">
      <formula>"Mayor"</formula>
    </cfRule>
    <cfRule type="cellIs" dxfId="17" priority="3" operator="equal">
      <formula>"Moderado"</formula>
    </cfRule>
    <cfRule type="cellIs" dxfId="16" priority="4" operator="equal">
      <formula>"Menor"</formula>
    </cfRule>
    <cfRule type="cellIs" dxfId="15" priority="5" operator="equal">
      <formula>"Leve"</formula>
    </cfRule>
  </conditionalFormatting>
  <conditionalFormatting sqref="Y15 Y18 Y20:Y25 AP15:AP25">
    <cfRule type="cellIs" dxfId="14" priority="53" operator="equal">
      <formula>"Extremo"</formula>
    </cfRule>
    <cfRule type="cellIs" dxfId="13" priority="54" operator="equal">
      <formula>"Alto"</formula>
    </cfRule>
    <cfRule type="cellIs" dxfId="12" priority="55" operator="equal">
      <formula>"Moderado"</formula>
    </cfRule>
    <cfRule type="cellIs" dxfId="11" priority="56" operator="equal">
      <formula>"Bajo"</formula>
    </cfRule>
  </conditionalFormatting>
  <conditionalFormatting sqref="AM28:AM30">
    <cfRule type="cellIs" dxfId="10" priority="26" stopIfTrue="1" operator="equal">
      <formula>#REF!</formula>
    </cfRule>
    <cfRule type="cellIs" dxfId="9" priority="27" operator="equal">
      <formula>#REF!</formula>
    </cfRule>
    <cfRule type="cellIs" dxfId="8" priority="28" operator="equal">
      <formula>#REF!</formula>
    </cfRule>
  </conditionalFormatting>
  <conditionalFormatting sqref="AN15:AN25">
    <cfRule type="cellIs" dxfId="7" priority="43" operator="equal">
      <formula>"Catastrófico"</formula>
    </cfRule>
    <cfRule type="cellIs" dxfId="6" priority="44" operator="equal">
      <formula>"Mayor"</formula>
    </cfRule>
    <cfRule type="cellIs" dxfId="5" priority="45" operator="equal">
      <formula>"Moderado"</formula>
    </cfRule>
    <cfRule type="cellIs" dxfId="4" priority="46" operator="equal">
      <formula>"Menor"</formula>
    </cfRule>
    <cfRule type="cellIs" dxfId="3" priority="47" operator="equal">
      <formula>"Leve"</formula>
    </cfRule>
  </conditionalFormatting>
  <conditionalFormatting sqref="AN28:AN30">
    <cfRule type="cellIs" dxfId="2" priority="29" stopIfTrue="1" operator="equal">
      <formula>#REF!</formula>
    </cfRule>
    <cfRule type="cellIs" dxfId="1" priority="30" stopIfTrue="1" operator="equal">
      <formula>#REF!</formula>
    </cfRule>
    <cfRule type="cellIs" dxfId="0" priority="31" stopIfTrue="1" operator="equal">
      <formula>#REF!</formula>
    </cfRule>
  </conditionalFormatting>
  <dataValidations count="6">
    <dataValidation type="list" allowBlank="1" showInputMessage="1" showErrorMessage="1" sqref="N28" xr:uid="{61DF7E04-DE5E-4FE1-A38F-8A138AA87D58}">
      <formula1>$N$185:$N$194</formula1>
    </dataValidation>
    <dataValidation type="list" allowBlank="1" showInputMessage="1" showErrorMessage="1" sqref="N30 AM30:AN30" xr:uid="{66A41BD7-B090-4403-937D-0435537D31DA}">
      <formula1>#REF!</formula1>
    </dataValidation>
    <dataValidation type="list" allowBlank="1" showInputMessage="1" showErrorMessage="1" sqref="AC30" xr:uid="{3BD557FD-BAB0-4660-A45C-D7AACD9880D7}">
      <formula1>$U$185:$U$186</formula1>
    </dataValidation>
    <dataValidation type="list" allowBlank="1" showInputMessage="1" showErrorMessage="1" sqref="R30" xr:uid="{6EC8CB42-9310-43CD-8FAB-388F6EFE7B5E}">
      <formula1>$R$185:$R$189</formula1>
    </dataValidation>
    <dataValidation type="list" allowBlank="1" showInputMessage="1" showErrorMessage="1" sqref="O30:Q30" xr:uid="{681E5490-2B09-494D-9B90-359A2E8F22F3}">
      <formula1>$O$185:$O$189</formula1>
    </dataValidation>
    <dataValidation type="list" allowBlank="1" showInputMessage="1" showErrorMessage="1" sqref="AY30 AW30 AU30 AD30 AF30:AL30" xr:uid="{208EF431-1729-4D5C-B151-F6757CBBD462}">
      <formula1>$AU$185:$AU$192</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2">
        <x14:dataValidation type="list" allowBlank="1" showInputMessage="1" showErrorMessage="1" xr:uid="{5E056D49-2A01-4844-9657-EAFD8E3B5A80}">
          <x14:formula1>
            <xm:f>'Opciones Tratamiento'!$B$13:$B$19</xm:f>
          </x14:formula1>
          <xm:sqref>O15 O18 O20:O25</xm:sqref>
        </x14:dataValidation>
        <x14:dataValidation type="list" allowBlank="1" showInputMessage="1" showErrorMessage="1" xr:uid="{EF0C0067-1765-4F11-A967-1A801D325D81}">
          <x14:formula1>
            <xm:f>'Tabla Impacto'!$F$210:$F$221</xm:f>
          </x14:formula1>
          <xm:sqref>U21:U25</xm:sqref>
        </x14:dataValidation>
        <x14:dataValidation type="custom" allowBlank="1" showInputMessage="1" showErrorMessage="1" error="Recuerde que las acciones se generan bajo la medida de mitigar el riesgo" xr:uid="{7ED48018-4235-4B97-8418-73E7BBDB0232}">
          <x14:formula1>
            <xm:f>IF(OR(AQ21='Opciones Tratamiento'!$B$2,AQ21='Opciones Tratamiento'!$B$3,AQ21='Opciones Tratamiento'!$B$4),ISBLANK(AQ21),ISTEXT(AQ21))</xm:f>
          </x14:formula1>
          <xm:sqref>AS21:AS25</xm:sqref>
        </x14:dataValidation>
        <x14:dataValidation type="custom" allowBlank="1" showInputMessage="1" showErrorMessage="1" error="Recuerde que las acciones se generan bajo la medida de mitigar el riesgo" xr:uid="{B9F9F086-C384-4D55-BBDC-46D063DF530B}">
          <x14:formula1>
            <xm:f>IF(OR(AQ21='Opciones Tratamiento'!$B$2,AQ21='Opciones Tratamiento'!$B$3,AQ21='Opciones Tratamiento'!$B$4),ISBLANK(AQ21),ISTEXT(AQ21))</xm:f>
          </x14:formula1>
          <xm:sqref>AT21:AT25</xm:sqref>
        </x14:dataValidation>
        <x14:dataValidation type="custom" allowBlank="1" showInputMessage="1" showErrorMessage="1" error="Recuerde que las acciones se generan bajo la medida de mitigar el riesgo" xr:uid="{E3EDE35C-AB25-4047-9423-56EED39EADE9}">
          <x14:formula1>
            <xm:f>IF(OR(AQ15='Opciones Tratamiento'!$B$2,AQ15='Opciones Tratamiento'!$B$3,AQ15='Opciones Tratamiento'!$B$4),ISBLANK(AQ15),ISTEXT(AQ15))</xm:f>
          </x14:formula1>
          <xm:sqref>AY15:AY25 AU15:AU25</xm:sqref>
        </x14:dataValidation>
        <x14:dataValidation type="list" allowBlank="1" showInputMessage="1" showErrorMessage="1" xr:uid="{9E41A0A5-9033-48F4-A523-E78EEE31291B}">
          <x14:formula1>
            <xm:f>Listas!$B$2:$B$7</xm:f>
          </x14:formula1>
          <xm:sqref>H15:J15 I18:I20 J18:J25 H21:I25</xm:sqref>
        </x14:dataValidation>
        <x14:dataValidation type="list" allowBlank="1" showInputMessage="1" showErrorMessage="1" xr:uid="{E1211B7A-6A4E-4A48-9C6D-50DFE53A34CF}">
          <x14:formula1>
            <xm:f>Listas!$C$2:$C$6</xm:f>
          </x14:formula1>
          <xm:sqref>P18 P20:P25</xm:sqref>
        </x14:dataValidation>
        <x14:dataValidation type="list" allowBlank="1" showInputMessage="1" showErrorMessage="1" xr:uid="{B88BA28A-2600-4BF8-8D1C-1591DFA3694A}">
          <x14:formula1>
            <xm:f>Listas!$D$2:$D$5</xm:f>
          </x14:formula1>
          <xm:sqref>Q20:Q25 Q18</xm:sqref>
        </x14:dataValidation>
        <x14:dataValidation type="list" allowBlank="1" showInputMessage="1" showErrorMessage="1" xr:uid="{C1C18457-6497-4468-A0EC-5756D2A505AB}">
          <x14:formula1>
            <xm:f>Hoja2!$B$3:$B$18</xm:f>
          </x14:formula1>
          <xm:sqref>E20:E25 E15 E18:F18 F20</xm:sqref>
        </x14:dataValidation>
        <x14:dataValidation type="list" allowBlank="1" showInputMessage="1" showErrorMessage="1" xr:uid="{30B1B799-4F7E-4DF0-8163-3420DCED9D9B}">
          <x14:formula1>
            <xm:f>Hoja2!$D$3:$D$21</xm:f>
          </x14:formula1>
          <xm:sqref>F15 F21:F25 G18 G20</xm:sqref>
        </x14:dataValidation>
        <x14:dataValidation type="list" allowBlank="1" showInputMessage="1" showErrorMessage="1" xr:uid="{4543C4BE-F1CB-4CCC-8B32-CEE48E0F43C3}">
          <x14:formula1>
            <xm:f>Hoja2!$E$3:$E$23</xm:f>
          </x14:formula1>
          <xm:sqref>G15 G21:G25 H18 H20</xm:sqref>
        </x14:dataValidation>
        <x14:dataValidation type="list" allowBlank="1" showInputMessage="1" showErrorMessage="1" xr:uid="{FFA9F3EB-8AAC-4371-8BA9-EA5BFF31F870}">
          <x14:formula1>
            <xm:f>'Opciones Tratamiento'!$B$9:$B$10</xm:f>
          </x14:formula1>
          <xm:sqref>BA15:BB25 BE15:BE25 AX15:AX25</xm:sqref>
        </x14:dataValidation>
        <x14:dataValidation type="list" allowBlank="1" showInputMessage="1" showErrorMessage="1" xr:uid="{2F8B922F-A596-4F43-8DB5-EB88E0211184}">
          <x14:formula1>
            <xm:f>'Tabla Valoración controles'!$D$4:$D$6</xm:f>
          </x14:formula1>
          <xm:sqref>AD15:AD25</xm:sqref>
        </x14:dataValidation>
        <x14:dataValidation type="list" allowBlank="1" showInputMessage="1" showErrorMessage="1" xr:uid="{DC38EDB2-F7BD-4E7B-9DDA-3C58EAD78CC5}">
          <x14:formula1>
            <xm:f>'Tabla Valoración controles'!$D$7:$D$8</xm:f>
          </x14:formula1>
          <xm:sqref>AE15:AE25</xm:sqref>
        </x14:dataValidation>
        <x14:dataValidation type="list" allowBlank="1" showInputMessage="1" showErrorMessage="1" xr:uid="{D75AC793-23AB-4ECB-AA93-972ACC7C18B9}">
          <x14:formula1>
            <xm:f>'Tabla Valoración controles'!$D$9:$D$10</xm:f>
          </x14:formula1>
          <xm:sqref>AG15:AG25</xm:sqref>
        </x14:dataValidation>
        <x14:dataValidation type="list" allowBlank="1" showInputMessage="1" showErrorMessage="1" xr:uid="{7CEE6D34-E894-4B07-9738-58E7887FE090}">
          <x14:formula1>
            <xm:f>'Tabla Valoración controles'!$D$11:$D$12</xm:f>
          </x14:formula1>
          <xm:sqref>AH15:AH25</xm:sqref>
        </x14:dataValidation>
        <x14:dataValidation type="list" allowBlank="1" showInputMessage="1" showErrorMessage="1" xr:uid="{B39FB738-8E70-4C89-BE00-31B6F6BC10CA}">
          <x14:formula1>
            <xm:f>'Tabla Valoración controles'!$D$13:$D$14</xm:f>
          </x14:formula1>
          <xm:sqref>AI15:AI25</xm:sqref>
        </x14:dataValidation>
        <x14:dataValidation type="list" allowBlank="1" showInputMessage="1" showErrorMessage="1" xr:uid="{BCC5CE02-71F3-4D30-B2B6-0BC8D084AB56}">
          <x14:formula1>
            <xm:f>'Opciones Tratamiento'!$B$2:$B$5</xm:f>
          </x14:formula1>
          <xm:sqref>AQ15:AQ25</xm:sqref>
        </x14:dataValidation>
        <x14:dataValidation type="custom" allowBlank="1" showInputMessage="1" showErrorMessage="1" error="Recuerde que las acciones se generan bajo la medida de mitigar el riesgo" xr:uid="{5067E0A1-85BC-4774-9D87-F4D5111F4D71}">
          <x14:formula1>
            <xm:f>IF(OR(AQ15='Opciones Tratamiento'!$B$2,AQ15='Opciones Tratamiento'!$B$3,AQ15='Opciones Tratamiento'!$B$4),ISBLANK(AQ15),ISTEXT(AQ15))</xm:f>
          </x14:formula1>
          <xm:sqref>AZ15:AZ25 BC15:BC25 AV15:AV25</xm:sqref>
        </x14:dataValidation>
        <x14:dataValidation type="custom" allowBlank="1" showInputMessage="1" showErrorMessage="1" error="Recuerde que las acciones se generan bajo la medida de mitigar el riesgo" xr:uid="{B9883EC3-2B93-49BB-8FD9-A1B582EB3BDF}">
          <x14:formula1>
            <xm:f>IF(OR(AQ15='Opciones Tratamiento'!$B$2,AQ15='Opciones Tratamiento'!$B$3,AQ15='Opciones Tratamiento'!$B$4),ISBLANK(AQ15),ISTEXT(AQ15))</xm:f>
          </x14:formula1>
          <xm:sqref>BD15:BD25 AW15:AW25</xm:sqref>
        </x14:dataValidation>
        <x14:dataValidation type="list" allowBlank="1" showInputMessage="1" showErrorMessage="1" xr:uid="{910695D6-E68C-4416-AE2F-7A2A65D2B33E}">
          <x14:formula1>
            <xm:f>Hoja2!$I$3:$I$20</xm:f>
          </x14:formula1>
          <xm:sqref>P15:P17</xm:sqref>
        </x14:dataValidation>
        <x14:dataValidation type="list" allowBlank="1" showInputMessage="1" showErrorMessage="1" xr:uid="{B32B5090-ACE6-4B84-ADE0-48AE5F7B5C63}">
          <x14:formula1>
            <xm:f>Hoja2!$J$3:$J$12</xm:f>
          </x14:formula1>
          <xm:sqref>Q15:Q17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6313-6C3E-4B0A-BDA9-53D74F6F275D}">
  <dimension ref="B1:R17"/>
  <sheetViews>
    <sheetView workbookViewId="0">
      <selection activeCell="I17" sqref="I17"/>
    </sheetView>
  </sheetViews>
  <sheetFormatPr baseColWidth="10" defaultRowHeight="15" x14ac:dyDescent="0.25"/>
  <cols>
    <col min="1" max="1" width="4" customWidth="1"/>
    <col min="2" max="3" width="31.140625" customWidth="1"/>
    <col min="4" max="4" width="30.42578125" customWidth="1"/>
    <col min="5" max="5" width="24.42578125" customWidth="1"/>
    <col min="6" max="6" width="22.85546875" customWidth="1"/>
    <col min="7" max="7" width="37" customWidth="1"/>
    <col min="8" max="8" width="21.140625" customWidth="1"/>
    <col min="9" max="9" width="13.85546875" customWidth="1"/>
    <col min="10" max="10" width="17.28515625" customWidth="1"/>
    <col min="13" max="13" width="15.7109375" customWidth="1"/>
    <col min="14" max="14" width="14.85546875" customWidth="1"/>
    <col min="17" max="17" width="24.7109375" customWidth="1"/>
    <col min="18" max="18" width="29.5703125" customWidth="1"/>
  </cols>
  <sheetData>
    <row r="1" spans="2:18" x14ac:dyDescent="0.25">
      <c r="B1" s="355" t="s">
        <v>137</v>
      </c>
      <c r="C1" s="355"/>
      <c r="D1" s="355"/>
      <c r="E1" s="355"/>
      <c r="F1" s="355"/>
      <c r="G1" s="355"/>
      <c r="H1" s="355"/>
      <c r="I1" s="355"/>
      <c r="J1" s="355"/>
      <c r="L1" s="355" t="s">
        <v>139</v>
      </c>
      <c r="M1" s="355"/>
      <c r="N1" s="355"/>
      <c r="O1" s="355"/>
      <c r="P1" s="355"/>
      <c r="Q1" s="355"/>
      <c r="R1" s="355"/>
    </row>
    <row r="2" spans="2:18" ht="50.25" customHeight="1" x14ac:dyDescent="0.25">
      <c r="B2" s="175" t="s">
        <v>378</v>
      </c>
      <c r="C2" s="175" t="s">
        <v>382</v>
      </c>
      <c r="D2" s="174" t="s">
        <v>2</v>
      </c>
      <c r="E2" s="174" t="s">
        <v>317</v>
      </c>
      <c r="F2" s="174" t="s">
        <v>366</v>
      </c>
      <c r="G2" s="175" t="s">
        <v>368</v>
      </c>
      <c r="H2" s="176"/>
      <c r="I2" s="175" t="s">
        <v>230</v>
      </c>
      <c r="J2" s="174" t="s">
        <v>239</v>
      </c>
      <c r="L2" s="173" t="s">
        <v>13</v>
      </c>
      <c r="M2" s="173" t="s">
        <v>17</v>
      </c>
      <c r="N2" s="173" t="s">
        <v>18</v>
      </c>
      <c r="O2" s="173" t="s">
        <v>21</v>
      </c>
      <c r="P2" s="173" t="s">
        <v>24</v>
      </c>
      <c r="Q2" s="173" t="s">
        <v>29</v>
      </c>
      <c r="R2" s="177" t="s">
        <v>85</v>
      </c>
    </row>
    <row r="3" spans="2:18" ht="25.5" x14ac:dyDescent="0.25">
      <c r="B3" s="18" t="s">
        <v>219</v>
      </c>
      <c r="C3" s="18" t="s">
        <v>383</v>
      </c>
      <c r="D3" s="116" t="s">
        <v>131</v>
      </c>
      <c r="E3" s="116" t="s">
        <v>313</v>
      </c>
      <c r="F3" t="s">
        <v>225</v>
      </c>
      <c r="G3" s="116" t="s">
        <v>128</v>
      </c>
      <c r="I3" t="s">
        <v>369</v>
      </c>
      <c r="J3" t="s">
        <v>236</v>
      </c>
      <c r="L3" s="2" t="s">
        <v>14</v>
      </c>
      <c r="M3" s="2" t="s">
        <v>10</v>
      </c>
      <c r="N3" s="2" t="s">
        <v>19</v>
      </c>
      <c r="O3" s="2" t="s">
        <v>22</v>
      </c>
      <c r="P3" s="2" t="s">
        <v>25</v>
      </c>
      <c r="Q3" s="2" t="s">
        <v>31</v>
      </c>
      <c r="R3" t="s">
        <v>39</v>
      </c>
    </row>
    <row r="4" spans="2:18" ht="31.5" customHeight="1" x14ac:dyDescent="0.25">
      <c r="B4" s="18" t="s">
        <v>216</v>
      </c>
      <c r="C4" s="18" t="s">
        <v>384</v>
      </c>
      <c r="D4" s="116" t="s">
        <v>130</v>
      </c>
      <c r="E4" s="116" t="s">
        <v>314</v>
      </c>
      <c r="F4" t="s">
        <v>218</v>
      </c>
      <c r="G4" s="116" t="s">
        <v>122</v>
      </c>
      <c r="I4" t="s">
        <v>370</v>
      </c>
      <c r="J4" t="s">
        <v>237</v>
      </c>
      <c r="L4" s="2" t="s">
        <v>15</v>
      </c>
      <c r="M4" s="2" t="s">
        <v>9</v>
      </c>
      <c r="N4" s="2" t="s">
        <v>20</v>
      </c>
      <c r="O4" s="2" t="s">
        <v>23</v>
      </c>
      <c r="P4" s="2" t="s">
        <v>26</v>
      </c>
      <c r="Q4" s="2" t="s">
        <v>32</v>
      </c>
      <c r="R4" t="s">
        <v>40</v>
      </c>
    </row>
    <row r="5" spans="2:18" ht="51.75" customHeight="1" x14ac:dyDescent="0.25">
      <c r="B5" s="18" t="s">
        <v>217</v>
      </c>
      <c r="C5" s="18" t="s">
        <v>385</v>
      </c>
      <c r="D5" s="116" t="s">
        <v>132</v>
      </c>
      <c r="E5" s="116" t="s">
        <v>315</v>
      </c>
      <c r="F5" t="s">
        <v>226</v>
      </c>
      <c r="G5" s="116" t="s">
        <v>125</v>
      </c>
      <c r="I5" t="s">
        <v>231</v>
      </c>
      <c r="J5" t="s">
        <v>238</v>
      </c>
      <c r="L5" s="2" t="s">
        <v>16</v>
      </c>
      <c r="P5" s="2" t="s">
        <v>27</v>
      </c>
      <c r="Q5" s="2" t="s">
        <v>30</v>
      </c>
    </row>
    <row r="6" spans="2:18" ht="24.75" customHeight="1" x14ac:dyDescent="0.25">
      <c r="B6" s="18" t="s">
        <v>218</v>
      </c>
      <c r="C6" s="18" t="s">
        <v>386</v>
      </c>
      <c r="D6" s="116" t="s">
        <v>312</v>
      </c>
      <c r="E6" t="s">
        <v>374</v>
      </c>
      <c r="F6" t="s">
        <v>227</v>
      </c>
      <c r="G6" s="116" t="s">
        <v>123</v>
      </c>
      <c r="I6" t="s">
        <v>233</v>
      </c>
      <c r="J6" t="s">
        <v>316</v>
      </c>
      <c r="Q6" s="2" t="s">
        <v>134</v>
      </c>
    </row>
    <row r="7" spans="2:18" ht="26.25" customHeight="1" x14ac:dyDescent="0.25">
      <c r="B7" s="18" t="s">
        <v>222</v>
      </c>
      <c r="C7" s="18" t="s">
        <v>387</v>
      </c>
      <c r="D7" s="116" t="s">
        <v>395</v>
      </c>
      <c r="F7" t="s">
        <v>228</v>
      </c>
      <c r="G7" s="116" t="s">
        <v>124</v>
      </c>
      <c r="I7" t="s">
        <v>371</v>
      </c>
      <c r="Q7" s="2" t="s">
        <v>135</v>
      </c>
    </row>
    <row r="8" spans="2:18" ht="30" x14ac:dyDescent="0.25">
      <c r="B8" s="18" t="s">
        <v>310</v>
      </c>
      <c r="C8" s="18"/>
      <c r="D8" s="116"/>
      <c r="F8" t="s">
        <v>229</v>
      </c>
      <c r="G8" s="116" t="s">
        <v>126</v>
      </c>
      <c r="I8" s="116" t="s">
        <v>372</v>
      </c>
    </row>
    <row r="9" spans="2:18" ht="31.5" customHeight="1" x14ac:dyDescent="0.25">
      <c r="B9" s="18" t="s">
        <v>381</v>
      </c>
      <c r="C9" s="18"/>
      <c r="D9" s="116"/>
      <c r="G9" s="116" t="s">
        <v>127</v>
      </c>
      <c r="I9" t="s">
        <v>373</v>
      </c>
    </row>
    <row r="10" spans="2:18" x14ac:dyDescent="0.25">
      <c r="B10" s="18" t="s">
        <v>220</v>
      </c>
      <c r="C10" s="18"/>
      <c r="D10" s="116"/>
      <c r="I10" t="s">
        <v>374</v>
      </c>
    </row>
    <row r="11" spans="2:18" x14ac:dyDescent="0.25">
      <c r="B11" s="18" t="s">
        <v>379</v>
      </c>
      <c r="C11" s="18"/>
      <c r="D11" s="116"/>
    </row>
    <row r="12" spans="2:18" x14ac:dyDescent="0.25">
      <c r="B12" s="18" t="s">
        <v>380</v>
      </c>
      <c r="C12" s="18"/>
      <c r="I12" t="s">
        <v>374</v>
      </c>
    </row>
    <row r="13" spans="2:18" x14ac:dyDescent="0.25">
      <c r="B13" s="18" t="s">
        <v>223</v>
      </c>
      <c r="C13" s="18"/>
      <c r="I13" t="s">
        <v>400</v>
      </c>
    </row>
    <row r="14" spans="2:18" x14ac:dyDescent="0.25">
      <c r="I14" t="s">
        <v>401</v>
      </c>
    </row>
    <row r="15" spans="2:18" x14ac:dyDescent="0.25">
      <c r="I15" t="s">
        <v>402</v>
      </c>
    </row>
    <row r="17" spans="9:10" x14ac:dyDescent="0.25">
      <c r="I17" t="s">
        <v>413</v>
      </c>
      <c r="J17" t="s">
        <v>413</v>
      </c>
    </row>
  </sheetData>
  <mergeCells count="2">
    <mergeCell ref="B1:J1"/>
    <mergeCell ref="L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F7EC-262C-45D7-BEF4-149806A0D01C}">
  <dimension ref="B2:B30"/>
  <sheetViews>
    <sheetView zoomScale="70" zoomScaleNormal="70" workbookViewId="0">
      <selection activeCell="O24" sqref="O24"/>
    </sheetView>
  </sheetViews>
  <sheetFormatPr baseColWidth="10" defaultRowHeight="15" x14ac:dyDescent="0.25"/>
  <sheetData>
    <row r="2" spans="2:2" x14ac:dyDescent="0.25">
      <c r="B2" t="s">
        <v>375</v>
      </c>
    </row>
    <row r="30" spans="2:2" x14ac:dyDescent="0.25">
      <c r="B30" t="s">
        <v>376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0319-0BDC-4561-B17A-B95BBE2F0E97}">
  <dimension ref="C1:D75"/>
  <sheetViews>
    <sheetView topLeftCell="B7" workbookViewId="0">
      <selection activeCell="C41" sqref="C41"/>
    </sheetView>
  </sheetViews>
  <sheetFormatPr baseColWidth="10" defaultRowHeight="15" x14ac:dyDescent="0.25"/>
  <cols>
    <col min="3" max="3" width="119" customWidth="1"/>
    <col min="4" max="4" width="33.140625" customWidth="1"/>
  </cols>
  <sheetData>
    <row r="1" spans="3:4" ht="15.75" thickBot="1" x14ac:dyDescent="0.3"/>
    <row r="2" spans="3:4" x14ac:dyDescent="0.25">
      <c r="C2" s="356" t="s">
        <v>318</v>
      </c>
      <c r="D2" s="357"/>
    </row>
    <row r="3" spans="3:4" x14ac:dyDescent="0.25">
      <c r="C3" s="358"/>
      <c r="D3" s="359"/>
    </row>
    <row r="4" spans="3:4" ht="15.75" thickBot="1" x14ac:dyDescent="0.3">
      <c r="C4" s="158" t="s">
        <v>319</v>
      </c>
      <c r="D4" s="159" t="s">
        <v>320</v>
      </c>
    </row>
    <row r="5" spans="3:4" ht="30" customHeight="1" x14ac:dyDescent="0.25">
      <c r="C5" s="160" t="s">
        <v>321</v>
      </c>
      <c r="D5" s="161">
        <v>1</v>
      </c>
    </row>
    <row r="6" spans="3:4" ht="28.5" customHeight="1" x14ac:dyDescent="0.25">
      <c r="C6" s="162" t="s">
        <v>322</v>
      </c>
      <c r="D6" s="163">
        <v>1</v>
      </c>
    </row>
    <row r="7" spans="3:4" ht="28.5" customHeight="1" x14ac:dyDescent="0.25">
      <c r="C7" s="164" t="s">
        <v>323</v>
      </c>
      <c r="D7" s="163">
        <v>1</v>
      </c>
    </row>
    <row r="8" spans="3:4" ht="28.5" customHeight="1" x14ac:dyDescent="0.25">
      <c r="C8" s="164" t="s">
        <v>324</v>
      </c>
      <c r="D8" s="163">
        <v>1</v>
      </c>
    </row>
    <row r="9" spans="3:4" ht="18.600000000000001" customHeight="1" x14ac:dyDescent="0.25">
      <c r="C9" s="164" t="s">
        <v>325</v>
      </c>
      <c r="D9" s="163">
        <v>1</v>
      </c>
    </row>
    <row r="10" spans="3:4" ht="28.5" customHeight="1" x14ac:dyDescent="0.25">
      <c r="C10" s="164" t="s">
        <v>326</v>
      </c>
      <c r="D10" s="163">
        <v>1</v>
      </c>
    </row>
    <row r="11" spans="3:4" ht="21" customHeight="1" x14ac:dyDescent="0.25">
      <c r="C11" s="162" t="s">
        <v>327</v>
      </c>
      <c r="D11" s="163">
        <v>1</v>
      </c>
    </row>
    <row r="12" spans="3:4" ht="21" customHeight="1" x14ac:dyDescent="0.25">
      <c r="C12" s="162" t="s">
        <v>328</v>
      </c>
      <c r="D12" s="163">
        <v>1</v>
      </c>
    </row>
    <row r="13" spans="3:4" ht="21.6" customHeight="1" x14ac:dyDescent="0.25">
      <c r="C13" s="162" t="s">
        <v>329</v>
      </c>
      <c r="D13" s="163">
        <v>1</v>
      </c>
    </row>
    <row r="14" spans="3:4" ht="28.5" customHeight="1" x14ac:dyDescent="0.25">
      <c r="C14" s="162" t="s">
        <v>330</v>
      </c>
      <c r="D14" s="163">
        <v>1</v>
      </c>
    </row>
    <row r="15" spans="3:4" ht="22.5" customHeight="1" x14ac:dyDescent="0.25">
      <c r="C15" s="165"/>
      <c r="D15" s="163">
        <v>1</v>
      </c>
    </row>
    <row r="16" spans="3:4" ht="28.5" customHeight="1" x14ac:dyDescent="0.25">
      <c r="C16" s="166" t="s">
        <v>331</v>
      </c>
      <c r="D16" s="167"/>
    </row>
    <row r="17" spans="3:4" ht="28.5" customHeight="1" x14ac:dyDescent="0.25">
      <c r="C17" s="160" t="s">
        <v>332</v>
      </c>
      <c r="D17" s="163">
        <v>1</v>
      </c>
    </row>
    <row r="18" spans="3:4" ht="28.5" customHeight="1" x14ac:dyDescent="0.25">
      <c r="C18" s="160" t="s">
        <v>333</v>
      </c>
      <c r="D18" s="163">
        <v>1</v>
      </c>
    </row>
    <row r="19" spans="3:4" ht="28.5" customHeight="1" x14ac:dyDescent="0.25">
      <c r="C19" s="160" t="s">
        <v>334</v>
      </c>
      <c r="D19" s="163">
        <v>1</v>
      </c>
    </row>
    <row r="20" spans="3:4" ht="28.5" customHeight="1" x14ac:dyDescent="0.25">
      <c r="C20" s="162" t="s">
        <v>335</v>
      </c>
      <c r="D20" s="163">
        <v>1</v>
      </c>
    </row>
    <row r="21" spans="3:4" ht="28.5" customHeight="1" x14ac:dyDescent="0.25">
      <c r="C21" s="160" t="s">
        <v>336</v>
      </c>
      <c r="D21" s="163">
        <v>1</v>
      </c>
    </row>
    <row r="22" spans="3:4" ht="28.5" customHeight="1" x14ac:dyDescent="0.25">
      <c r="C22" s="168" t="s">
        <v>337</v>
      </c>
      <c r="D22" s="163">
        <v>1</v>
      </c>
    </row>
    <row r="23" spans="3:4" ht="28.5" customHeight="1" x14ac:dyDescent="0.25">
      <c r="C23" s="160" t="s">
        <v>338</v>
      </c>
      <c r="D23" s="163">
        <v>1</v>
      </c>
    </row>
    <row r="24" spans="3:4" ht="28.5" customHeight="1" x14ac:dyDescent="0.25">
      <c r="C24" s="160" t="s">
        <v>339</v>
      </c>
      <c r="D24" s="163">
        <v>1</v>
      </c>
    </row>
    <row r="25" spans="3:4" ht="28.5" customHeight="1" x14ac:dyDescent="0.25">
      <c r="C25" s="165"/>
      <c r="D25" s="163">
        <v>1</v>
      </c>
    </row>
    <row r="26" spans="3:4" ht="28.5" customHeight="1" x14ac:dyDescent="0.25">
      <c r="C26" s="165"/>
      <c r="D26" s="163">
        <v>1</v>
      </c>
    </row>
    <row r="27" spans="3:4" ht="28.5" customHeight="1" x14ac:dyDescent="0.25">
      <c r="C27" s="166" t="s">
        <v>340</v>
      </c>
      <c r="D27" s="169"/>
    </row>
    <row r="28" spans="3:4" ht="28.5" customHeight="1" x14ac:dyDescent="0.25">
      <c r="C28" s="164" t="s">
        <v>341</v>
      </c>
      <c r="D28" s="163">
        <v>1</v>
      </c>
    </row>
    <row r="29" spans="3:4" ht="28.5" customHeight="1" x14ac:dyDescent="0.25">
      <c r="C29" s="164" t="s">
        <v>342</v>
      </c>
      <c r="D29" s="163">
        <v>1</v>
      </c>
    </row>
    <row r="30" spans="3:4" ht="28.5" customHeight="1" x14ac:dyDescent="0.25">
      <c r="C30" s="164" t="s">
        <v>343</v>
      </c>
      <c r="D30" s="163">
        <v>1</v>
      </c>
    </row>
    <row r="31" spans="3:4" ht="28.5" customHeight="1" x14ac:dyDescent="0.25">
      <c r="C31" s="164" t="s">
        <v>344</v>
      </c>
      <c r="D31" s="163">
        <v>1</v>
      </c>
    </row>
    <row r="32" spans="3:4" ht="28.5" customHeight="1" x14ac:dyDescent="0.25">
      <c r="C32" s="164" t="s">
        <v>345</v>
      </c>
      <c r="D32" s="163">
        <v>1</v>
      </c>
    </row>
    <row r="33" spans="3:4" ht="28.5" customHeight="1" x14ac:dyDescent="0.25">
      <c r="C33" s="170" t="s">
        <v>346</v>
      </c>
      <c r="D33" s="163">
        <v>1</v>
      </c>
    </row>
    <row r="34" spans="3:4" ht="28.5" customHeight="1" x14ac:dyDescent="0.25">
      <c r="C34" s="162" t="s">
        <v>347</v>
      </c>
      <c r="D34" s="163">
        <v>1</v>
      </c>
    </row>
    <row r="35" spans="3:4" ht="28.5" customHeight="1" x14ac:dyDescent="0.25">
      <c r="C35" s="164" t="s">
        <v>348</v>
      </c>
      <c r="D35" s="163">
        <v>1</v>
      </c>
    </row>
    <row r="36" spans="3:4" ht="28.5" customHeight="1" x14ac:dyDescent="0.25">
      <c r="C36" s="164" t="s">
        <v>349</v>
      </c>
      <c r="D36" s="163">
        <v>1</v>
      </c>
    </row>
    <row r="37" spans="3:4" ht="28.5" customHeight="1" x14ac:dyDescent="0.25">
      <c r="C37" s="164" t="s">
        <v>350</v>
      </c>
      <c r="D37" s="163">
        <v>1</v>
      </c>
    </row>
    <row r="38" spans="3:4" ht="28.5" customHeight="1" x14ac:dyDescent="0.25">
      <c r="C38" s="162" t="s">
        <v>351</v>
      </c>
      <c r="D38" s="163">
        <v>1</v>
      </c>
    </row>
    <row r="39" spans="3:4" ht="28.5" customHeight="1" x14ac:dyDescent="0.25">
      <c r="C39" s="170" t="s">
        <v>352</v>
      </c>
      <c r="D39" s="163">
        <v>1</v>
      </c>
    </row>
    <row r="40" spans="3:4" ht="28.5" customHeight="1" x14ac:dyDescent="0.25">
      <c r="C40" s="170" t="s">
        <v>353</v>
      </c>
      <c r="D40" s="163">
        <v>1</v>
      </c>
    </row>
    <row r="41" spans="3:4" ht="28.5" customHeight="1" x14ac:dyDescent="0.25">
      <c r="C41" s="170" t="s">
        <v>354</v>
      </c>
      <c r="D41" s="163">
        <v>1</v>
      </c>
    </row>
    <row r="42" spans="3:4" ht="28.5" customHeight="1" x14ac:dyDescent="0.25">
      <c r="C42" s="170" t="s">
        <v>355</v>
      </c>
      <c r="D42" s="163">
        <v>1</v>
      </c>
    </row>
    <row r="43" spans="3:4" ht="28.5" customHeight="1" x14ac:dyDescent="0.25">
      <c r="C43" s="171"/>
      <c r="D43" s="163"/>
    </row>
    <row r="44" spans="3:4" ht="28.5" customHeight="1" x14ac:dyDescent="0.25">
      <c r="C44" s="171"/>
      <c r="D44" s="163"/>
    </row>
    <row r="45" spans="3:4" ht="28.5" customHeight="1" x14ac:dyDescent="0.25">
      <c r="C45" s="166" t="s">
        <v>356</v>
      </c>
      <c r="D45" s="169"/>
    </row>
    <row r="46" spans="3:4" ht="28.5" customHeight="1" x14ac:dyDescent="0.25">
      <c r="C46" s="170" t="s">
        <v>357</v>
      </c>
      <c r="D46" s="163">
        <v>1</v>
      </c>
    </row>
    <row r="47" spans="3:4" ht="28.5" customHeight="1" x14ac:dyDescent="0.25">
      <c r="C47" s="170" t="s">
        <v>358</v>
      </c>
      <c r="D47" s="163">
        <v>1</v>
      </c>
    </row>
    <row r="48" spans="3:4" ht="28.5" customHeight="1" x14ac:dyDescent="0.25">
      <c r="C48" s="170" t="s">
        <v>359</v>
      </c>
      <c r="D48" s="163">
        <v>1</v>
      </c>
    </row>
    <row r="49" spans="3:4" ht="28.5" customHeight="1" x14ac:dyDescent="0.25">
      <c r="C49" s="170" t="s">
        <v>360</v>
      </c>
      <c r="D49" s="163">
        <v>1</v>
      </c>
    </row>
    <row r="50" spans="3:4" ht="28.5" customHeight="1" x14ac:dyDescent="0.25">
      <c r="C50" s="172" t="s">
        <v>361</v>
      </c>
      <c r="D50" s="163">
        <v>1</v>
      </c>
    </row>
    <row r="51" spans="3:4" ht="28.5" customHeight="1" x14ac:dyDescent="0.25">
      <c r="C51" s="172" t="s">
        <v>362</v>
      </c>
      <c r="D51" s="163">
        <v>1</v>
      </c>
    </row>
    <row r="52" spans="3:4" ht="28.5" customHeight="1" x14ac:dyDescent="0.25">
      <c r="C52" s="172" t="s">
        <v>363</v>
      </c>
      <c r="D52" s="163">
        <v>1</v>
      </c>
    </row>
    <row r="53" spans="3:4" ht="28.5" customHeight="1" x14ac:dyDescent="0.25">
      <c r="C53" s="160" t="s">
        <v>364</v>
      </c>
      <c r="D53" s="163">
        <v>1</v>
      </c>
    </row>
    <row r="54" spans="3:4" ht="28.5" customHeight="1" x14ac:dyDescent="0.25">
      <c r="C54" s="160" t="s">
        <v>365</v>
      </c>
      <c r="D54" s="163">
        <v>1</v>
      </c>
    </row>
    <row r="55" spans="3:4" ht="28.5" customHeight="1" x14ac:dyDescent="0.25"/>
    <row r="56" spans="3:4" ht="11.1" customHeight="1" x14ac:dyDescent="0.25"/>
    <row r="57" spans="3:4" ht="11.1" customHeight="1" x14ac:dyDescent="0.25"/>
    <row r="58" spans="3:4" ht="11.1" customHeight="1" x14ac:dyDescent="0.25"/>
    <row r="59" spans="3:4" ht="11.1" customHeight="1" x14ac:dyDescent="0.25"/>
    <row r="60" spans="3:4" ht="11.1" customHeight="1" x14ac:dyDescent="0.25"/>
    <row r="61" spans="3:4" ht="11.1" customHeight="1" x14ac:dyDescent="0.25"/>
    <row r="62" spans="3:4" ht="11.1" customHeight="1" x14ac:dyDescent="0.25"/>
    <row r="63" spans="3:4" ht="11.1" customHeight="1" x14ac:dyDescent="0.25"/>
    <row r="64" spans="3:4"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sheetData>
  <mergeCells count="1">
    <mergeCell ref="C2:D3"/>
  </mergeCells>
  <conditionalFormatting sqref="D5:D15 D17:D26 D43:D44">
    <cfRule type="iconSet" priority="6">
      <iconSet>
        <cfvo type="percent" val="0"/>
        <cfvo type="percent" val="33"/>
        <cfvo type="percent" val="67"/>
      </iconSet>
    </cfRule>
  </conditionalFormatting>
  <conditionalFormatting sqref="D28:D42">
    <cfRule type="iconSet" priority="4">
      <iconSet>
        <cfvo type="percent" val="0"/>
        <cfvo type="percent" val="33"/>
        <cfvo type="percent" val="67"/>
      </iconSet>
    </cfRule>
  </conditionalFormatting>
  <conditionalFormatting sqref="D46:D54">
    <cfRule type="iconSet" priority="2">
      <iconSet>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06EB6435-C432-4D19-A0A0-EA03417474CA}">
            <x14:iconSet showValue="0" custom="1">
              <x14:cfvo type="percent">
                <xm:f>0</xm:f>
              </x14:cfvo>
              <x14:cfvo type="percent">
                <xm:f>0</xm:f>
              </x14:cfvo>
              <x14:cfvo type="num">
                <xm:f>1</xm:f>
              </x14:cfvo>
              <x14:cfIcon iconSet="3Symbols" iconId="0"/>
              <x14:cfIcon iconSet="3Symbols" iconId="0"/>
              <x14:cfIcon iconSet="3Symbols" iconId="2"/>
            </x14:iconSet>
          </x14:cfRule>
          <xm:sqref>D5:D15 D17:D26 D43:D44</xm:sqref>
        </x14:conditionalFormatting>
        <x14:conditionalFormatting xmlns:xm="http://schemas.microsoft.com/office/excel/2006/main">
          <x14:cfRule type="iconSet" priority="3" id="{381B375A-42D7-49A6-A52D-2130434D1021}">
            <x14:iconSet showValue="0" custom="1">
              <x14:cfvo type="percent">
                <xm:f>0</xm:f>
              </x14:cfvo>
              <x14:cfvo type="percent">
                <xm:f>0</xm:f>
              </x14:cfvo>
              <x14:cfvo type="num">
                <xm:f>1</xm:f>
              </x14:cfvo>
              <x14:cfIcon iconSet="3Symbols" iconId="0"/>
              <x14:cfIcon iconSet="3Symbols" iconId="0"/>
              <x14:cfIcon iconSet="3Symbols" iconId="2"/>
            </x14:iconSet>
          </x14:cfRule>
          <xm:sqref>D28:D42</xm:sqref>
        </x14:conditionalFormatting>
        <x14:conditionalFormatting xmlns:xm="http://schemas.microsoft.com/office/excel/2006/main">
          <x14:cfRule type="iconSet" priority="1" id="{05A66E2B-23A5-4AC3-BFE1-977F769F42E5}">
            <x14:iconSet showValue="0" custom="1">
              <x14:cfvo type="percent">
                <xm:f>0</xm:f>
              </x14:cfvo>
              <x14:cfvo type="percent">
                <xm:f>0</xm:f>
              </x14:cfvo>
              <x14:cfvo type="num">
                <xm:f>1</xm:f>
              </x14:cfvo>
              <x14:cfIcon iconSet="3Symbols" iconId="0"/>
              <x14:cfIcon iconSet="3Symbols" iconId="0"/>
              <x14:cfIcon iconSet="3Symbols" iconId="2"/>
            </x14:iconSet>
          </x14:cfRule>
          <xm:sqref>D46:D54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145"/>
  <sheetViews>
    <sheetView showGridLines="0" zoomScale="60" zoomScaleNormal="60" workbookViewId="0">
      <pane ySplit="7" topLeftCell="A8" activePane="bottomLeft" state="frozen"/>
      <selection pane="bottomLeft"/>
    </sheetView>
  </sheetViews>
  <sheetFormatPr baseColWidth="10" defaultRowHeight="15" x14ac:dyDescent="0.25"/>
  <cols>
    <col min="1" max="1" width="5.28515625" customWidth="1"/>
    <col min="2" max="2" width="8.85546875" customWidth="1"/>
    <col min="3" max="3" width="9" customWidth="1"/>
    <col min="4" max="41" width="5.7109375" customWidth="1"/>
    <col min="43" max="48" width="5.7109375" customWidth="1"/>
  </cols>
  <sheetData>
    <row r="1" spans="1:101" ht="15.75" thickBot="1" x14ac:dyDescent="0.3"/>
    <row r="2" spans="1:101" ht="15" customHeight="1" x14ac:dyDescent="0.25">
      <c r="D2" s="372" t="s">
        <v>251</v>
      </c>
      <c r="E2" s="373"/>
      <c r="F2" s="373"/>
      <c r="G2" s="373"/>
      <c r="H2" s="373"/>
      <c r="I2" s="373"/>
      <c r="J2" s="373"/>
      <c r="K2" s="374"/>
      <c r="L2" s="363" t="s">
        <v>205</v>
      </c>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5"/>
      <c r="AP2" s="285" t="s">
        <v>250</v>
      </c>
      <c r="AQ2" s="360"/>
      <c r="AR2" s="360"/>
      <c r="AS2" s="360"/>
      <c r="AT2" s="360"/>
      <c r="AU2" s="360"/>
      <c r="AV2" s="258"/>
    </row>
    <row r="3" spans="1:101" x14ac:dyDescent="0.25">
      <c r="D3" s="375"/>
      <c r="E3" s="376"/>
      <c r="F3" s="376"/>
      <c r="G3" s="376"/>
      <c r="H3" s="376"/>
      <c r="I3" s="376"/>
      <c r="J3" s="376"/>
      <c r="K3" s="377"/>
      <c r="L3" s="366"/>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8"/>
      <c r="AP3" s="286" t="s">
        <v>264</v>
      </c>
      <c r="AQ3" s="361"/>
      <c r="AR3" s="361"/>
      <c r="AS3" s="361"/>
      <c r="AT3" s="361"/>
      <c r="AU3" s="361"/>
      <c r="AV3" s="260"/>
    </row>
    <row r="4" spans="1:101" x14ac:dyDescent="0.25">
      <c r="D4" s="375"/>
      <c r="E4" s="376"/>
      <c r="F4" s="376"/>
      <c r="G4" s="376"/>
      <c r="H4" s="376"/>
      <c r="I4" s="376"/>
      <c r="J4" s="376"/>
      <c r="K4" s="377"/>
      <c r="L4" s="366"/>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8"/>
      <c r="AP4" s="286" t="s">
        <v>389</v>
      </c>
      <c r="AQ4" s="361" t="s">
        <v>263</v>
      </c>
      <c r="AR4" s="361"/>
      <c r="AS4" s="361"/>
      <c r="AT4" s="361"/>
      <c r="AU4" s="361"/>
      <c r="AV4" s="260"/>
    </row>
    <row r="5" spans="1:101" ht="15.75" thickBot="1" x14ac:dyDescent="0.3">
      <c r="D5" s="378"/>
      <c r="E5" s="379"/>
      <c r="F5" s="379"/>
      <c r="G5" s="379"/>
      <c r="H5" s="379"/>
      <c r="I5" s="379"/>
      <c r="J5" s="379"/>
      <c r="K5" s="380"/>
      <c r="L5" s="369"/>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0"/>
      <c r="AM5" s="370"/>
      <c r="AN5" s="370"/>
      <c r="AO5" s="371"/>
      <c r="AP5" s="287" t="s">
        <v>245</v>
      </c>
      <c r="AQ5" s="362" t="s">
        <v>245</v>
      </c>
      <c r="AR5" s="362"/>
      <c r="AS5" s="362"/>
      <c r="AT5" s="362"/>
      <c r="AU5" s="362"/>
      <c r="AV5" s="262"/>
    </row>
    <row r="7" spans="1:101" ht="18" customHeight="1" x14ac:dyDescent="0.25">
      <c r="C7" s="69"/>
      <c r="D7" s="467" t="s">
        <v>157</v>
      </c>
      <c r="E7" s="467"/>
      <c r="F7" s="467"/>
      <c r="G7" s="467"/>
      <c r="H7" s="467"/>
      <c r="I7" s="467"/>
      <c r="J7" s="467"/>
      <c r="K7" s="467"/>
      <c r="L7" s="425" t="s">
        <v>2</v>
      </c>
      <c r="M7" s="425"/>
      <c r="N7" s="425"/>
      <c r="O7" s="425"/>
      <c r="P7" s="425"/>
      <c r="Q7" s="425"/>
      <c r="R7" s="425"/>
      <c r="S7" s="425"/>
      <c r="T7" s="425"/>
      <c r="U7" s="425"/>
      <c r="V7" s="425"/>
      <c r="W7" s="425"/>
      <c r="X7" s="425"/>
      <c r="Y7" s="425"/>
      <c r="Z7" s="425"/>
      <c r="AA7" s="425"/>
      <c r="AB7" s="425"/>
      <c r="AC7" s="425"/>
      <c r="AD7" s="425"/>
      <c r="AE7" s="425"/>
      <c r="AF7" s="425"/>
      <c r="AG7" s="425"/>
      <c r="AH7" s="425"/>
      <c r="AI7" s="425"/>
      <c r="AJ7" s="425"/>
      <c r="AK7" s="425"/>
      <c r="AL7" s="425"/>
      <c r="AM7" s="425"/>
      <c r="AN7" s="425"/>
      <c r="AO7" s="425"/>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row>
    <row r="8" spans="1:101" ht="18.75" customHeight="1" x14ac:dyDescent="0.25">
      <c r="A8" s="328" t="s">
        <v>266</v>
      </c>
      <c r="B8" s="328"/>
      <c r="C8" s="329"/>
      <c r="D8" s="467"/>
      <c r="E8" s="467"/>
      <c r="F8" s="467"/>
      <c r="G8" s="467"/>
      <c r="H8" s="467"/>
      <c r="I8" s="467"/>
      <c r="J8" s="467"/>
      <c r="K8" s="467"/>
      <c r="L8" s="425"/>
      <c r="M8" s="425"/>
      <c r="N8" s="425"/>
      <c r="O8" s="425"/>
      <c r="P8" s="425"/>
      <c r="Q8" s="425"/>
      <c r="R8" s="425"/>
      <c r="S8" s="425"/>
      <c r="T8" s="425"/>
      <c r="U8" s="425"/>
      <c r="V8" s="425"/>
      <c r="W8" s="425"/>
      <c r="X8" s="425"/>
      <c r="Y8" s="425"/>
      <c r="Z8" s="425"/>
      <c r="AA8" s="425"/>
      <c r="AB8" s="425"/>
      <c r="AC8" s="425"/>
      <c r="AD8" s="425"/>
      <c r="AE8" s="425"/>
      <c r="AF8" s="425"/>
      <c r="AG8" s="425"/>
      <c r="AH8" s="425"/>
      <c r="AI8" s="425"/>
      <c r="AJ8" s="425"/>
      <c r="AK8" s="425"/>
      <c r="AL8" s="425"/>
      <c r="AM8" s="425"/>
      <c r="AN8" s="425"/>
      <c r="AO8" s="425"/>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row>
    <row r="9" spans="1:101" ht="15" customHeight="1" x14ac:dyDescent="0.25">
      <c r="C9" s="69"/>
      <c r="D9" s="467"/>
      <c r="E9" s="467"/>
      <c r="F9" s="467"/>
      <c r="G9" s="467"/>
      <c r="H9" s="467"/>
      <c r="I9" s="467"/>
      <c r="J9" s="467"/>
      <c r="K9" s="467"/>
      <c r="L9" s="425"/>
      <c r="M9" s="425"/>
      <c r="N9" s="425"/>
      <c r="O9" s="425"/>
      <c r="P9" s="425"/>
      <c r="Q9" s="425"/>
      <c r="R9" s="425"/>
      <c r="S9" s="425"/>
      <c r="T9" s="425"/>
      <c r="U9" s="425"/>
      <c r="V9" s="425"/>
      <c r="W9" s="425"/>
      <c r="X9" s="425"/>
      <c r="Y9" s="425"/>
      <c r="Z9" s="425"/>
      <c r="AA9" s="425"/>
      <c r="AB9" s="425"/>
      <c r="AC9" s="425"/>
      <c r="AD9" s="425"/>
      <c r="AE9" s="425"/>
      <c r="AF9" s="425"/>
      <c r="AG9" s="425"/>
      <c r="AH9" s="425"/>
      <c r="AI9" s="425"/>
      <c r="AJ9" s="425"/>
      <c r="AK9" s="425"/>
      <c r="AL9" s="425"/>
      <c r="AM9" s="425"/>
      <c r="AN9" s="425"/>
      <c r="AO9" s="425"/>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row>
    <row r="10" spans="1:101" ht="15.75" thickBot="1" x14ac:dyDescent="0.3">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row>
    <row r="11" spans="1:101" ht="15" customHeight="1" x14ac:dyDescent="0.25">
      <c r="C11" s="69"/>
      <c r="D11" s="381" t="s">
        <v>4</v>
      </c>
      <c r="E11" s="381"/>
      <c r="F11" s="382"/>
      <c r="G11" s="419" t="s">
        <v>115</v>
      </c>
      <c r="H11" s="420"/>
      <c r="I11" s="420"/>
      <c r="J11" s="420"/>
      <c r="K11" s="420"/>
      <c r="L11" s="427" t="str">
        <f>IF(AND('Mapa final'!$S$15="Muy Alta",'Mapa final'!$W$15="Leve"),CONCATENATE("R",'Mapa final'!$A$15),"")</f>
        <v/>
      </c>
      <c r="M11" s="428"/>
      <c r="N11" s="428" t="str">
        <f>IF(AND('Mapa final'!$N$16="Muy Alta",'Mapa final'!$R$16="Leve"),CONCATENATE("R",'Mapa final'!$A$16),"")</f>
        <v/>
      </c>
      <c r="O11" s="428"/>
      <c r="P11" s="428" t="str">
        <f>IF(AND('Mapa final'!$N$17="Muy Alta",'Mapa final'!$R$17="Leve"),CONCATENATE("R",'Mapa final'!$A$17),"")</f>
        <v/>
      </c>
      <c r="Q11" s="441"/>
      <c r="R11" s="427" t="str">
        <f>IF(AND('Mapa final'!$S$15="Muy Alta",'Mapa final'!$W$15="Menor"),CONCATENATE("R",'Mapa final'!$A$15),"")</f>
        <v/>
      </c>
      <c r="S11" s="428"/>
      <c r="T11" s="428" t="str">
        <f>IF(AND('Mapa final'!$S$16="Muy Alta",'Mapa final'!$W$16="Menor"),CONCATENATE("R",'Mapa final'!$A$16),"")</f>
        <v/>
      </c>
      <c r="U11" s="428"/>
      <c r="V11" s="428" t="str">
        <f>IF(AND('Mapa final'!$S$17="Muy Alta",'Mapa final'!$W$17="Menor"),CONCATENATE("R",'Mapa final'!$A$17),"")</f>
        <v/>
      </c>
      <c r="W11" s="428"/>
      <c r="X11" s="427" t="str">
        <f>IF(AND('Mapa final'!$S$15="Muy Alta",'Mapa final'!$W$15="Moderado"),CONCATENATE("R",'Mapa final'!$A$15),"")</f>
        <v/>
      </c>
      <c r="Y11" s="428"/>
      <c r="Z11" s="428" t="str">
        <f>IF(AND('Mapa final'!S$16="Muy Alta",'Mapa final'!$W$16="Moderado"),CONCATENATE("R",'Mapa final'!$A$16),"")</f>
        <v/>
      </c>
      <c r="AA11" s="428"/>
      <c r="AB11" s="428" t="str">
        <f>IF(AND('Mapa final'!$S$17="Muy Alta",'Mapa final'!$W$17="Moderado"),CONCATENATE("R",'Mapa final'!$A$17),"")</f>
        <v/>
      </c>
      <c r="AC11" s="428"/>
      <c r="AD11" s="427" t="str">
        <f>IF(AND('Mapa final'!$S$15="Muy Alta",'Mapa final'!$W$15="Mayor"),CONCATENATE("R",'Mapa final'!$A$15),"")</f>
        <v/>
      </c>
      <c r="AE11" s="428"/>
      <c r="AF11" s="428" t="str">
        <f>IF(AND('Mapa final'!$S$16="Muy Alta",'Mapa final'!$W$16="Mayor"),CONCATENATE("R",'Mapa final'!$A$16),"")</f>
        <v/>
      </c>
      <c r="AG11" s="428"/>
      <c r="AH11" s="428" t="str">
        <f>IF(AND('Mapa final'!$S$17="Muy Alta",'Mapa final'!$W$17="Mayor"),CONCATENATE("R",'Mapa final'!$A$17),"")</f>
        <v/>
      </c>
      <c r="AI11" s="428"/>
      <c r="AJ11" s="445" t="str">
        <f>IF(AND('Mapa final'!$S$15="Muy Alta",'Mapa final'!$W$15="Catastrófico"),CONCATENATE("R",'Mapa final'!$A$15),"")</f>
        <v/>
      </c>
      <c r="AK11" s="446"/>
      <c r="AL11" s="446" t="str">
        <f>IF(AND('Mapa final'!$S$16="Muy Alta",'Mapa final'!$W$16="Catastrófico"),CONCATENATE("R",'Mapa final'!$A$16),"")</f>
        <v/>
      </c>
      <c r="AM11" s="446"/>
      <c r="AN11" s="446" t="str">
        <f>IF(AND('Mapa final'!$S$17="Muy Alta",'Mapa final'!$W$17="Catastrófico"),CONCATENATE("R",'Mapa final'!$A$17),"")</f>
        <v/>
      </c>
      <c r="AO11" s="447"/>
      <c r="AQ11" s="383" t="s">
        <v>78</v>
      </c>
      <c r="AR11" s="384"/>
      <c r="AS11" s="384"/>
      <c r="AT11" s="384"/>
      <c r="AU11" s="384"/>
      <c r="AV11" s="385"/>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row>
    <row r="12" spans="1:101" ht="15" customHeight="1" x14ac:dyDescent="0.25">
      <c r="C12" s="69"/>
      <c r="D12" s="381"/>
      <c r="E12" s="381"/>
      <c r="F12" s="382"/>
      <c r="G12" s="421"/>
      <c r="H12" s="422"/>
      <c r="I12" s="422"/>
      <c r="J12" s="422"/>
      <c r="K12" s="422"/>
      <c r="L12" s="429"/>
      <c r="M12" s="426"/>
      <c r="N12" s="426"/>
      <c r="O12" s="426"/>
      <c r="P12" s="426"/>
      <c r="Q12" s="434"/>
      <c r="R12" s="429"/>
      <c r="S12" s="426"/>
      <c r="T12" s="426"/>
      <c r="U12" s="426"/>
      <c r="V12" s="426"/>
      <c r="W12" s="426"/>
      <c r="X12" s="429"/>
      <c r="Y12" s="426"/>
      <c r="Z12" s="426"/>
      <c r="AA12" s="426"/>
      <c r="AB12" s="426"/>
      <c r="AC12" s="426"/>
      <c r="AD12" s="429"/>
      <c r="AE12" s="426"/>
      <c r="AF12" s="426"/>
      <c r="AG12" s="426"/>
      <c r="AH12" s="426"/>
      <c r="AI12" s="426"/>
      <c r="AJ12" s="442"/>
      <c r="AK12" s="443"/>
      <c r="AL12" s="443"/>
      <c r="AM12" s="443"/>
      <c r="AN12" s="443"/>
      <c r="AO12" s="444"/>
      <c r="AP12" s="69"/>
      <c r="AQ12" s="386"/>
      <c r="AR12" s="387"/>
      <c r="AS12" s="387"/>
      <c r="AT12" s="387"/>
      <c r="AU12" s="387"/>
      <c r="AV12" s="388"/>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row>
    <row r="13" spans="1:101" ht="15" customHeight="1" x14ac:dyDescent="0.25">
      <c r="C13" s="69"/>
      <c r="D13" s="381"/>
      <c r="E13" s="381"/>
      <c r="F13" s="382"/>
      <c r="G13" s="421"/>
      <c r="H13" s="422"/>
      <c r="I13" s="422"/>
      <c r="J13" s="422"/>
      <c r="K13" s="422"/>
      <c r="L13" s="429" t="str">
        <f>IF(AND('Mapa final'!$S$18="Muy Alta",'Mapa final'!$W$18="Leve"),CONCATENATE("R",'Mapa final'!$A$18),"")</f>
        <v/>
      </c>
      <c r="M13" s="426"/>
      <c r="N13" s="426" t="str">
        <f>IF(AND('Mapa final'!$N$20="Muy Alta",'Mapa final'!$R$20="Leve"),CONCATENATE("R",'Mapa final'!$A$20),"")</f>
        <v/>
      </c>
      <c r="O13" s="426"/>
      <c r="P13" s="426" t="str">
        <f>IF(AND('Mapa final'!$N$21="Muy Alta",'Mapa final'!$R$21="Leve"),CONCATENATE("R",'Mapa final'!$A$21),"")</f>
        <v/>
      </c>
      <c r="Q13" s="434"/>
      <c r="R13" s="429" t="str">
        <f>IF(AND('Mapa final'!$S$18="Muy Alta",'Mapa final'!$W$18="Menor"),CONCATENATE("R",'Mapa final'!$A$18),"")</f>
        <v/>
      </c>
      <c r="S13" s="426"/>
      <c r="T13" s="426" t="str">
        <f>IF(AND('Mapa final'!$S$20="Muy Alta",'Mapa final'!$W$20="Menor"),CONCATENATE("R",'Mapa final'!$A$20),"")</f>
        <v/>
      </c>
      <c r="U13" s="426"/>
      <c r="V13" s="426" t="str">
        <f>IF(AND('Mapa final'!$S$21="Muy Alta",'Mapa final'!$W$21="Menor"),CONCATENATE("R",'Mapa final'!$A$21),"")</f>
        <v/>
      </c>
      <c r="W13" s="426"/>
      <c r="X13" s="429" t="str">
        <f>IF(AND('Mapa final'!$S$18="Muy Alta",'Mapa final'!$W$18="Moderado"),CONCATENATE("R",'Mapa final'!$A$18),"")</f>
        <v/>
      </c>
      <c r="Y13" s="426"/>
      <c r="Z13" s="426" t="str">
        <f>IF(AND('Mapa final'!$S$20="Muy Alta",'Mapa final'!$W$20="Moderado"),CONCATENATE("R",'Mapa final'!$A$20),"")</f>
        <v/>
      </c>
      <c r="AA13" s="426"/>
      <c r="AB13" s="426" t="str">
        <f>IF(AND('Mapa final'!$S$21="Muy Alta",'Mapa final'!$W$21="Moderado"),CONCATENATE("R",'Mapa final'!$A$21),"")</f>
        <v/>
      </c>
      <c r="AC13" s="426"/>
      <c r="AD13" s="429" t="str">
        <f>IF(AND('Mapa final'!$S$18="Muy Alta",'Mapa final'!$W$18="Mayor"),CONCATENATE("R",'Mapa final'!$A$18),"")</f>
        <v/>
      </c>
      <c r="AE13" s="426"/>
      <c r="AF13" s="426" t="str">
        <f>IF(AND('Mapa final'!$S$20="Muy Alta",'Mapa final'!$W$20="Mayor"),CONCATENATE("R",'Mapa final'!$A$20),"")</f>
        <v/>
      </c>
      <c r="AG13" s="426"/>
      <c r="AH13" s="426" t="str">
        <f>IF(AND('Mapa final'!$S$21="Muy Alta",'Mapa final'!$W$21="Mayor"),CONCATENATE("R",'Mapa final'!$A$21),"")</f>
        <v/>
      </c>
      <c r="AI13" s="426"/>
      <c r="AJ13" s="442" t="str">
        <f>IF(AND('Mapa final'!$S$18="Muy Alta",'Mapa final'!$W$18="Catastrófico"),CONCATENATE("R",'Mapa final'!$A$18),"")</f>
        <v/>
      </c>
      <c r="AK13" s="443"/>
      <c r="AL13" s="443" t="str">
        <f>IF(AND('Mapa final'!$S$20="Muy Alta",'Mapa final'!$W$20="Catastrófico"),CONCATENATE("R",'Mapa final'!$A$20),"")</f>
        <v/>
      </c>
      <c r="AM13" s="443"/>
      <c r="AN13" s="443" t="str">
        <f>IF(AND('Mapa final'!$S$21="Muy Alta",'Mapa final'!$N$21="Catastrófico"),CONCATENATE("R",'Mapa final'!$A$21),"")</f>
        <v/>
      </c>
      <c r="AO13" s="444"/>
      <c r="AP13" s="69"/>
      <c r="AQ13" s="386"/>
      <c r="AR13" s="387"/>
      <c r="AS13" s="387"/>
      <c r="AT13" s="387"/>
      <c r="AU13" s="387"/>
      <c r="AV13" s="388"/>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row>
    <row r="14" spans="1:101" ht="15" customHeight="1" x14ac:dyDescent="0.25">
      <c r="C14" s="69"/>
      <c r="D14" s="381"/>
      <c r="E14" s="381"/>
      <c r="F14" s="382"/>
      <c r="G14" s="421"/>
      <c r="H14" s="422"/>
      <c r="I14" s="422"/>
      <c r="J14" s="422"/>
      <c r="K14" s="422"/>
      <c r="L14" s="429"/>
      <c r="M14" s="426"/>
      <c r="N14" s="426"/>
      <c r="O14" s="426"/>
      <c r="P14" s="426"/>
      <c r="Q14" s="434"/>
      <c r="R14" s="429"/>
      <c r="S14" s="426"/>
      <c r="T14" s="426"/>
      <c r="U14" s="426"/>
      <c r="V14" s="426"/>
      <c r="W14" s="426"/>
      <c r="X14" s="429"/>
      <c r="Y14" s="426"/>
      <c r="Z14" s="426"/>
      <c r="AA14" s="426"/>
      <c r="AB14" s="426"/>
      <c r="AC14" s="426"/>
      <c r="AD14" s="429"/>
      <c r="AE14" s="426"/>
      <c r="AF14" s="426"/>
      <c r="AG14" s="426"/>
      <c r="AH14" s="426"/>
      <c r="AI14" s="426"/>
      <c r="AJ14" s="442"/>
      <c r="AK14" s="443"/>
      <c r="AL14" s="443"/>
      <c r="AM14" s="443"/>
      <c r="AN14" s="443"/>
      <c r="AO14" s="444"/>
      <c r="AP14" s="69"/>
      <c r="AQ14" s="386"/>
      <c r="AR14" s="387"/>
      <c r="AS14" s="387"/>
      <c r="AT14" s="387"/>
      <c r="AU14" s="387"/>
      <c r="AV14" s="388"/>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row>
    <row r="15" spans="1:101" ht="15" customHeight="1" x14ac:dyDescent="0.25">
      <c r="C15" s="69"/>
      <c r="D15" s="381"/>
      <c r="E15" s="381"/>
      <c r="F15" s="382"/>
      <c r="G15" s="421"/>
      <c r="H15" s="422"/>
      <c r="I15" s="422"/>
      <c r="J15" s="422"/>
      <c r="K15" s="422"/>
      <c r="L15" s="429" t="str">
        <f>IF(AND('Mapa final'!$S$24="Muy Alta",'Mapa final'!$W$24="Leve"),CONCATENATE("R",'Mapa final'!$A$24),"")</f>
        <v/>
      </c>
      <c r="M15" s="426"/>
      <c r="N15" s="426" t="str">
        <f>IF(AND('Mapa final'!$N$25="Muy Alta",'Mapa final'!$R$25="Leve"),CONCATENATE("R",'Mapa final'!$A$25),"")</f>
        <v/>
      </c>
      <c r="O15" s="426"/>
      <c r="P15" s="426" t="str">
        <f>IF(AND('Mapa final'!$N$26="Muy Alta",'Mapa final'!$R$26="Leve"),CONCATENATE("R",'Mapa final'!$A$26),"")</f>
        <v/>
      </c>
      <c r="Q15" s="434"/>
      <c r="R15" s="429" t="str">
        <f>IF(AND('Mapa final'!$S$24="Muy Alta",'Mapa final'!$W$24="Menor"),CONCATENATE("R",'Mapa final'!$A$24),"")</f>
        <v/>
      </c>
      <c r="S15" s="426"/>
      <c r="T15" s="426" t="str">
        <f>IF(AND('Mapa final'!$LU$25="Muy Alta",'Mapa final'!$W$25="Menor"),CONCATENATE("R",'Mapa final'!$A$25),"")</f>
        <v/>
      </c>
      <c r="U15" s="426"/>
      <c r="V15" s="426" t="str">
        <f>IF(AND('Mapa final'!$S$26="Muy Alta",'Mapa final'!$W$26="Menor"),CONCATENATE("R",'Mapa final'!$A$26),"")</f>
        <v/>
      </c>
      <c r="W15" s="426"/>
      <c r="X15" s="429" t="str">
        <f>IF(AND('Mapa final'!$S$24="Muy Alta",'Mapa final'!$W$24="Moderado"),CONCATENATE("R",'Mapa final'!$A$24),"")</f>
        <v/>
      </c>
      <c r="Y15" s="426"/>
      <c r="Z15" s="426" t="str">
        <f>IF(AND('Mapa final'!$S$25="Muy Alta",'Mapa final'!$W$25="Moderado"),CONCATENATE("R",'Mapa final'!$A$25),"")</f>
        <v/>
      </c>
      <c r="AA15" s="426"/>
      <c r="AB15" s="426" t="str">
        <f>IF(AND('Mapa final'!$S$26="Muy Alta",'Mapa final'!$W$26="Moderado"),CONCATENATE("R",'Mapa final'!$A$26),"")</f>
        <v/>
      </c>
      <c r="AC15" s="426"/>
      <c r="AD15" s="429" t="str">
        <f>IF(AND('Mapa final'!$S$24="Muy Alta",'Mapa final'!$W$24="Mayor"),CONCATENATE("R",'Mapa final'!$A$24),"")</f>
        <v/>
      </c>
      <c r="AE15" s="426"/>
      <c r="AF15" s="426" t="str">
        <f>IF(AND('Mapa final'!$S$25="Muy Alta",'Mapa final'!$W$25="Mayor"),CONCATENATE("R",'Mapa final'!$A$25),"")</f>
        <v/>
      </c>
      <c r="AG15" s="426"/>
      <c r="AH15" s="426" t="str">
        <f>IF(AND('Mapa final'!$S$26="Muy Alta",'Mapa final'!$W$26="Mayor"),CONCATENATE("R",'Mapa final'!$A$26),"")</f>
        <v/>
      </c>
      <c r="AI15" s="426"/>
      <c r="AJ15" s="442" t="str">
        <f>IF(AND('Mapa final'!$S$24="Muy Alta",'Mapa final'!$W$24="Catastrófico"),CONCATENATE("R",'Mapa final'!$A$24),"")</f>
        <v/>
      </c>
      <c r="AK15" s="443"/>
      <c r="AL15" s="443" t="str">
        <f>IF(AND('Mapa final'!$S$25="Muy Alta",'Mapa final'!$W$25="Catastrófico"),CONCATENATE("R",'Mapa final'!$A$25),"")</f>
        <v/>
      </c>
      <c r="AM15" s="443"/>
      <c r="AN15" s="443" t="str">
        <f>IF(AND('Mapa final'!$S$26="Muy Alta",'Mapa final'!$W$26="Catastrófico"),CONCATENATE("R",'Mapa final'!$A$26),"")</f>
        <v/>
      </c>
      <c r="AO15" s="444"/>
      <c r="AP15" s="69"/>
      <c r="AQ15" s="386"/>
      <c r="AR15" s="387"/>
      <c r="AS15" s="387"/>
      <c r="AT15" s="387"/>
      <c r="AU15" s="387"/>
      <c r="AV15" s="388"/>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row>
    <row r="16" spans="1:101" ht="15" customHeight="1" x14ac:dyDescent="0.25">
      <c r="C16" s="69"/>
      <c r="D16" s="381"/>
      <c r="E16" s="381"/>
      <c r="F16" s="382"/>
      <c r="G16" s="421"/>
      <c r="H16" s="422"/>
      <c r="I16" s="422"/>
      <c r="J16" s="422"/>
      <c r="K16" s="422"/>
      <c r="L16" s="429"/>
      <c r="M16" s="426"/>
      <c r="N16" s="426"/>
      <c r="O16" s="426"/>
      <c r="P16" s="426"/>
      <c r="Q16" s="434"/>
      <c r="R16" s="429"/>
      <c r="S16" s="426"/>
      <c r="T16" s="426"/>
      <c r="U16" s="426"/>
      <c r="V16" s="426"/>
      <c r="W16" s="426"/>
      <c r="X16" s="429"/>
      <c r="Y16" s="426"/>
      <c r="Z16" s="426"/>
      <c r="AA16" s="426"/>
      <c r="AB16" s="426"/>
      <c r="AC16" s="426"/>
      <c r="AD16" s="429"/>
      <c r="AE16" s="426"/>
      <c r="AF16" s="426"/>
      <c r="AG16" s="426"/>
      <c r="AH16" s="426"/>
      <c r="AI16" s="426"/>
      <c r="AJ16" s="442"/>
      <c r="AK16" s="443"/>
      <c r="AL16" s="443"/>
      <c r="AM16" s="443"/>
      <c r="AN16" s="443"/>
      <c r="AO16" s="444"/>
      <c r="AP16" s="69"/>
      <c r="AQ16" s="386"/>
      <c r="AR16" s="387"/>
      <c r="AS16" s="387"/>
      <c r="AT16" s="387"/>
      <c r="AU16" s="387"/>
      <c r="AV16" s="388"/>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row>
    <row r="17" spans="3:82" ht="15" customHeight="1" x14ac:dyDescent="0.25">
      <c r="C17" s="69"/>
      <c r="D17" s="381"/>
      <c r="E17" s="381"/>
      <c r="F17" s="382"/>
      <c r="G17" s="421"/>
      <c r="H17" s="422"/>
      <c r="I17" s="422"/>
      <c r="J17" s="422"/>
      <c r="K17" s="422"/>
      <c r="L17" s="429" t="str">
        <f>IF(AND('Mapa final'!$S$27="Muy Alta",'Mapa final'!$W$27="Leve"),CONCATENATE("R",'Mapa final'!$A$27),"")</f>
        <v/>
      </c>
      <c r="M17" s="426"/>
      <c r="N17" s="426" t="str">
        <f>IF(AND('Mapa final'!$N$28="Muy Alta",'Mapa final'!$R$28="Leve"),CONCATENATE("R",'Mapa final'!$A$28),"")</f>
        <v/>
      </c>
      <c r="O17" s="426"/>
      <c r="P17" s="426" t="str">
        <f>IF(AND('Mapa final'!$N$29="Muy Alta",'Mapa final'!$R$29="Leve"),CONCATENATE("R",'Mapa final'!$A$29),"")</f>
        <v/>
      </c>
      <c r="Q17" s="434"/>
      <c r="R17" s="429" t="str">
        <f>IF(AND('Mapa final'!$S$27="Muy Alta",'Mapa final'!$W$27="Menor"),CONCATENATE("R",'Mapa final'!$A$27),"")</f>
        <v/>
      </c>
      <c r="S17" s="426"/>
      <c r="T17" s="426" t="str">
        <f>IF(AND('Mapa final'!$S$28="Muy Alta",'Mapa final'!$W$28="Menor"),CONCATENATE("R",'Mapa final'!$A$28),"")</f>
        <v/>
      </c>
      <c r="U17" s="426"/>
      <c r="V17" s="426" t="str">
        <f>IF(AND('Mapa final'!$S$29="Muy Alta",'Mapa final'!$W$29="Menor"),CONCATENATE("R",'Mapa final'!$A$29),"")</f>
        <v/>
      </c>
      <c r="W17" s="426"/>
      <c r="X17" s="429" t="str">
        <f>IF(AND('Mapa final'!$S$27="Muy Alta",'Mapa final'!$W$27="Moderado"),CONCATENATE("R",'Mapa final'!$A$27),"")</f>
        <v/>
      </c>
      <c r="Y17" s="426"/>
      <c r="Z17" s="426" t="str">
        <f>IF(AND('Mapa final'!$S$28="Muy Alta",'Mapa final'!$W$28="Moderado"),CONCATENATE("R",'Mapa final'!$A$28),"")</f>
        <v/>
      </c>
      <c r="AA17" s="426"/>
      <c r="AB17" s="426" t="str">
        <f>IF(AND('Mapa final'!$S$29="Muy Alta",'Mapa final'!$W$29="Moderado"),CONCATENATE("R",'Mapa final'!$A$29),"")</f>
        <v/>
      </c>
      <c r="AC17" s="426"/>
      <c r="AD17" s="429" t="str">
        <f>IF(AND('Mapa final'!$S$27="Muy Alta",'Mapa final'!$W$27="Mayor"),CONCATENATE("R",'Mapa final'!$A$27),"")</f>
        <v/>
      </c>
      <c r="AE17" s="426"/>
      <c r="AF17" s="426" t="str">
        <f>IF(AND('Mapa final'!$S$28="Muy Alta",'Mapa final'!$W$28="Mayor"),CONCATENATE("R",'Mapa final'!$A$28),"")</f>
        <v/>
      </c>
      <c r="AG17" s="426"/>
      <c r="AH17" s="426" t="str">
        <f>IF(AND('Mapa final'!$S$29="Muy Alta",'Mapa final'!$W$29="Mayor"),CONCATENATE("R",'Mapa final'!$A$29),"")</f>
        <v/>
      </c>
      <c r="AI17" s="426"/>
      <c r="AJ17" s="442" t="str">
        <f>IF(AND('Mapa final'!$S$27="Muy Alta",'Mapa final'!$W$27="Catastrófico"),CONCATENATE("R",'Mapa final'!$A$27),"")</f>
        <v/>
      </c>
      <c r="AK17" s="443"/>
      <c r="AL17" s="443" t="str">
        <f>IF(AND('Mapa final'!$S$28="Muy Alta",'Mapa final'!$W$28="Catastrófico"),CONCATENATE("R",'Mapa final'!$A$28),"")</f>
        <v/>
      </c>
      <c r="AM17" s="443"/>
      <c r="AN17" s="443" t="str">
        <f>IF(AND('Mapa final'!$S$29="Muy Alta",'Mapa final'!$W$29="Catastrófico"),CONCATENATE("R",'Mapa final'!$A$29),"")</f>
        <v/>
      </c>
      <c r="AO17" s="444"/>
      <c r="AP17" s="69"/>
      <c r="AQ17" s="386"/>
      <c r="AR17" s="387"/>
      <c r="AS17" s="387"/>
      <c r="AT17" s="387"/>
      <c r="AU17" s="387"/>
      <c r="AV17" s="388"/>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row>
    <row r="18" spans="3:82" ht="15.75" customHeight="1" thickBot="1" x14ac:dyDescent="0.3">
      <c r="C18" s="69"/>
      <c r="D18" s="381"/>
      <c r="E18" s="381"/>
      <c r="F18" s="382"/>
      <c r="G18" s="423"/>
      <c r="H18" s="424"/>
      <c r="I18" s="424"/>
      <c r="J18" s="424"/>
      <c r="K18" s="424"/>
      <c r="L18" s="440"/>
      <c r="M18" s="435"/>
      <c r="N18" s="435"/>
      <c r="O18" s="435"/>
      <c r="P18" s="435"/>
      <c r="Q18" s="436"/>
      <c r="R18" s="440"/>
      <c r="S18" s="435"/>
      <c r="T18" s="435"/>
      <c r="U18" s="435"/>
      <c r="V18" s="435"/>
      <c r="W18" s="435"/>
      <c r="X18" s="429"/>
      <c r="Y18" s="426"/>
      <c r="Z18" s="426"/>
      <c r="AA18" s="426"/>
      <c r="AB18" s="426"/>
      <c r="AC18" s="426"/>
      <c r="AD18" s="429"/>
      <c r="AE18" s="426"/>
      <c r="AF18" s="426"/>
      <c r="AG18" s="426"/>
      <c r="AH18" s="426"/>
      <c r="AI18" s="426"/>
      <c r="AJ18" s="442"/>
      <c r="AK18" s="443"/>
      <c r="AL18" s="443"/>
      <c r="AM18" s="443"/>
      <c r="AN18" s="443"/>
      <c r="AO18" s="444"/>
      <c r="AP18" s="69"/>
      <c r="AQ18" s="389"/>
      <c r="AR18" s="390"/>
      <c r="AS18" s="390"/>
      <c r="AT18" s="390"/>
      <c r="AU18" s="390"/>
      <c r="AV18" s="391"/>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row>
    <row r="19" spans="3:82" ht="15" customHeight="1" x14ac:dyDescent="0.25">
      <c r="C19" s="69"/>
      <c r="D19" s="381"/>
      <c r="E19" s="381"/>
      <c r="F19" s="382"/>
      <c r="G19" s="419" t="s">
        <v>114</v>
      </c>
      <c r="H19" s="420"/>
      <c r="I19" s="420"/>
      <c r="J19" s="420"/>
      <c r="K19" s="420"/>
      <c r="L19" s="455" t="str">
        <f>IF(AND('Mapa final'!$S$15="Alta",'Mapa final'!$W$15="Leve"),CONCATENATE("R",'Mapa final'!$A$15),"")</f>
        <v/>
      </c>
      <c r="M19" s="456"/>
      <c r="N19" s="456" t="str">
        <f>IF(AND('Mapa final'!$N$16="Alta",'Mapa final'!$R$16="Leve"),CONCATENATE("R",'Mapa final'!$A$16),"")</f>
        <v/>
      </c>
      <c r="O19" s="456"/>
      <c r="P19" s="456" t="str">
        <f>IF(AND('Mapa final'!$N$17="Alta",'Mapa final'!$R$17="Leve"),CONCATENATE("R",'Mapa final'!$A$17),"")</f>
        <v/>
      </c>
      <c r="Q19" s="457"/>
      <c r="R19" s="455" t="str">
        <f>IF(AND('Mapa final'!$S$15="Alta",'Mapa final'!$W$15="Menor"),CONCATENATE("R",'Mapa final'!$A$15),"")</f>
        <v/>
      </c>
      <c r="S19" s="456"/>
      <c r="T19" s="438" t="str">
        <f>IF(AND('Mapa final'!$S$16="Alta",'Mapa final'!$W$16="Menor"),CONCATENATE("R",'Mapa final'!$A$16),"")</f>
        <v/>
      </c>
      <c r="U19" s="438"/>
      <c r="V19" s="438" t="str">
        <f>IF(AND('Mapa final'!$S$17="Alta",'Mapa final'!$W$17="Menor"),CONCATENATE("R",'Mapa final'!$A$17),"")</f>
        <v/>
      </c>
      <c r="W19" s="438"/>
      <c r="X19" s="427" t="str">
        <f>IF(AND('Mapa final'!$S$15="Alta",'Mapa final'!$W$15="Moderado"),CONCATENATE("R",'Mapa final'!$A$15),"")</f>
        <v/>
      </c>
      <c r="Y19" s="428"/>
      <c r="Z19" s="428" t="str">
        <f>IF(AND('Mapa final'!S$16="Alta",'Mapa final'!$W$16="Moderado"),CONCATENATE("R",'Mapa final'!$A$16),"")</f>
        <v/>
      </c>
      <c r="AA19" s="428"/>
      <c r="AB19" s="428" t="str">
        <f>IF(AND('Mapa final'!$S$17="Alta",'Mapa final'!$W$17="Moderado"),CONCATENATE("R",'Mapa final'!$A$17),"")</f>
        <v/>
      </c>
      <c r="AC19" s="428"/>
      <c r="AD19" s="427" t="str">
        <f>IF(AND('Mapa final'!$S$15="Alta",'Mapa final'!$W$15="Mayor"),CONCATENATE("R",'Mapa final'!$A$15),"")</f>
        <v/>
      </c>
      <c r="AE19" s="428"/>
      <c r="AF19" s="428" t="str">
        <f>IF(AND('Mapa final'!$S$16="Alta",'Mapa final'!$W$16="Mayor"),CONCATENATE("R",'Mapa final'!$A$16),"")</f>
        <v/>
      </c>
      <c r="AG19" s="428"/>
      <c r="AH19" s="428" t="str">
        <f>IF(AND('Mapa final'!$S$17="Alta",'Mapa final'!$W$17="Mayor"),CONCATENATE("R",'Mapa final'!$A$17),"")</f>
        <v/>
      </c>
      <c r="AI19" s="428"/>
      <c r="AJ19" s="445" t="str">
        <f>IF(AND('Mapa final'!$S$15="Alta",'Mapa final'!$W$15="Catastrófico"),CONCATENATE("R",'Mapa final'!$A$15),"")</f>
        <v/>
      </c>
      <c r="AK19" s="446"/>
      <c r="AL19" s="446" t="str">
        <f>IF(AND('Mapa final'!$S$16="Alta",'Mapa final'!$W$16="Catastrófico"),CONCATENATE("R",'Mapa final'!$A$16),"")</f>
        <v/>
      </c>
      <c r="AM19" s="446"/>
      <c r="AN19" s="446" t="str">
        <f>IF(AND('Mapa final'!$S$17="Alta",'Mapa final'!$W$17="Catastrófico"),CONCATENATE("R",'Mapa final'!$A$17),"")</f>
        <v/>
      </c>
      <c r="AO19" s="447"/>
      <c r="AP19" s="69"/>
      <c r="AQ19" s="392" t="s">
        <v>79</v>
      </c>
      <c r="AR19" s="393"/>
      <c r="AS19" s="393"/>
      <c r="AT19" s="393"/>
      <c r="AU19" s="393"/>
      <c r="AV19" s="394"/>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row>
    <row r="20" spans="3:82" ht="15" customHeight="1" x14ac:dyDescent="0.25">
      <c r="C20" s="69"/>
      <c r="D20" s="381"/>
      <c r="E20" s="381"/>
      <c r="F20" s="382"/>
      <c r="G20" s="421"/>
      <c r="H20" s="422"/>
      <c r="I20" s="422"/>
      <c r="J20" s="422"/>
      <c r="K20" s="422"/>
      <c r="L20" s="437"/>
      <c r="M20" s="438"/>
      <c r="N20" s="438"/>
      <c r="O20" s="438"/>
      <c r="P20" s="438"/>
      <c r="Q20" s="451"/>
      <c r="R20" s="437"/>
      <c r="S20" s="438"/>
      <c r="T20" s="438"/>
      <c r="U20" s="438"/>
      <c r="V20" s="438"/>
      <c r="W20" s="438"/>
      <c r="X20" s="429"/>
      <c r="Y20" s="426"/>
      <c r="Z20" s="426"/>
      <c r="AA20" s="426"/>
      <c r="AB20" s="426"/>
      <c r="AC20" s="426"/>
      <c r="AD20" s="429"/>
      <c r="AE20" s="426"/>
      <c r="AF20" s="426"/>
      <c r="AG20" s="426"/>
      <c r="AH20" s="426"/>
      <c r="AI20" s="426"/>
      <c r="AJ20" s="442"/>
      <c r="AK20" s="443"/>
      <c r="AL20" s="443"/>
      <c r="AM20" s="443"/>
      <c r="AN20" s="443"/>
      <c r="AO20" s="444"/>
      <c r="AP20" s="69"/>
      <c r="AQ20" s="395"/>
      <c r="AR20" s="396"/>
      <c r="AS20" s="396"/>
      <c r="AT20" s="396"/>
      <c r="AU20" s="396"/>
      <c r="AV20" s="397"/>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row>
    <row r="21" spans="3:82" ht="15" customHeight="1" x14ac:dyDescent="0.25">
      <c r="C21" s="69"/>
      <c r="D21" s="381"/>
      <c r="E21" s="381"/>
      <c r="F21" s="382"/>
      <c r="G21" s="421"/>
      <c r="H21" s="422"/>
      <c r="I21" s="422"/>
      <c r="J21" s="422"/>
      <c r="K21" s="422"/>
      <c r="L21" s="437" t="str">
        <f>IF(AND('Mapa final'!$S$18="Alta",'Mapa final'!$W$18="Leve"),CONCATENATE("R",'Mapa final'!$A$18),"")</f>
        <v/>
      </c>
      <c r="M21" s="438"/>
      <c r="N21" s="438" t="str">
        <f>IF(AND('Mapa final'!$N$20="Alta",'Mapa final'!$R$20="Leve"),CONCATENATE("R",'Mapa final'!$A$20),"")</f>
        <v/>
      </c>
      <c r="O21" s="438"/>
      <c r="P21" s="438" t="str">
        <f>IF(AND('Mapa final'!$N$21="Alta",'Mapa final'!$R$21="Leve"),CONCATENATE("R",'Mapa final'!$A$21),"")</f>
        <v/>
      </c>
      <c r="Q21" s="451"/>
      <c r="R21" s="437" t="str">
        <f>IF(AND('Mapa final'!$S$18="Alta",'Mapa final'!$W$18="Menor"),CONCATENATE("R",'Mapa final'!$A$18),"")</f>
        <v/>
      </c>
      <c r="S21" s="438"/>
      <c r="T21" s="438" t="str">
        <f>IF(AND('Mapa final'!$S$20="Alta",'Mapa final'!$W$20="Menor"),CONCATENATE("R",'Mapa final'!$A$20),"")</f>
        <v/>
      </c>
      <c r="U21" s="438"/>
      <c r="V21" s="438" t="str">
        <f>IF(AND('Mapa final'!$S$21="Alta",'Mapa final'!$W$21="Menor"),CONCATENATE("R",'Mapa final'!$A$21),"")</f>
        <v/>
      </c>
      <c r="W21" s="438"/>
      <c r="X21" s="429" t="str">
        <f>IF(AND('Mapa final'!$S$18="Alta",'Mapa final'!$W$18="Moderado"),CONCATENATE("R",'Mapa final'!$D$18),"")</f>
        <v>R2</v>
      </c>
      <c r="Y21" s="426"/>
      <c r="Z21" s="426" t="str">
        <f>IF(AND('Mapa final'!$S$20="Alta",'Mapa final'!$W$20="Moderado"),CONCATENATE("R",'Mapa final'!$D$20),"")</f>
        <v>R3</v>
      </c>
      <c r="AA21" s="426"/>
      <c r="AB21" s="426" t="str">
        <f>IF(AND('Mapa final'!$S$21="Alta",'Mapa final'!$W$21="Moderado"),CONCATENATE("R",'Mapa final'!$A$21),"")</f>
        <v/>
      </c>
      <c r="AC21" s="426"/>
      <c r="AD21" s="429" t="str">
        <f>IF(AND('Mapa final'!$S$18="Alta",'Mapa final'!$W$18="Mayor"),CONCATENATE("R",'Mapa final'!$A$18),"")</f>
        <v/>
      </c>
      <c r="AE21" s="426"/>
      <c r="AF21" s="426" t="str">
        <f>IF(AND('Mapa final'!$S$20="Alta",'Mapa final'!$W$20="Mayor"),CONCATENATE("R",'Mapa final'!$A$20),"")</f>
        <v/>
      </c>
      <c r="AG21" s="426"/>
      <c r="AH21" s="426" t="str">
        <f>IF(AND('Mapa final'!$S$21="Alta",'Mapa final'!$W$21="Mayor"),CONCATENATE("R",'Mapa final'!$A$21),"")</f>
        <v/>
      </c>
      <c r="AI21" s="426"/>
      <c r="AJ21" s="442" t="str">
        <f>IF(AND('Mapa final'!$S$18="Alta",'Mapa final'!$W$18="Catastrófico"),CONCATENATE("R",'Mapa final'!$A$18),"")</f>
        <v/>
      </c>
      <c r="AK21" s="443"/>
      <c r="AL21" s="443" t="str">
        <f>IF(AND('Mapa final'!$S$20="Alta",'Mapa final'!$W$20="Catastrófico"),CONCATENATE("R",'Mapa final'!$A$20),"")</f>
        <v/>
      </c>
      <c r="AM21" s="443"/>
      <c r="AN21" s="443" t="str">
        <f>IF(AND('Mapa final'!$S$21="Alta",'Mapa final'!$N$21="Catastrófico"),CONCATENATE("R",'Mapa final'!$A$21),"")</f>
        <v/>
      </c>
      <c r="AO21" s="444"/>
      <c r="AP21" s="69"/>
      <c r="AQ21" s="395"/>
      <c r="AR21" s="396"/>
      <c r="AS21" s="396"/>
      <c r="AT21" s="396"/>
      <c r="AU21" s="396"/>
      <c r="AV21" s="397"/>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row>
    <row r="22" spans="3:82" ht="15" customHeight="1" x14ac:dyDescent="0.25">
      <c r="C22" s="69"/>
      <c r="D22" s="381"/>
      <c r="E22" s="381"/>
      <c r="F22" s="382"/>
      <c r="G22" s="421"/>
      <c r="H22" s="422"/>
      <c r="I22" s="422"/>
      <c r="J22" s="422"/>
      <c r="K22" s="422"/>
      <c r="L22" s="437"/>
      <c r="M22" s="438"/>
      <c r="N22" s="438"/>
      <c r="O22" s="438"/>
      <c r="P22" s="438"/>
      <c r="Q22" s="451"/>
      <c r="R22" s="437"/>
      <c r="S22" s="438"/>
      <c r="T22" s="438"/>
      <c r="U22" s="438"/>
      <c r="V22" s="438"/>
      <c r="W22" s="438"/>
      <c r="X22" s="429"/>
      <c r="Y22" s="426"/>
      <c r="Z22" s="426"/>
      <c r="AA22" s="426"/>
      <c r="AB22" s="426"/>
      <c r="AC22" s="426"/>
      <c r="AD22" s="429"/>
      <c r="AE22" s="426"/>
      <c r="AF22" s="426"/>
      <c r="AG22" s="426"/>
      <c r="AH22" s="426"/>
      <c r="AI22" s="426"/>
      <c r="AJ22" s="442"/>
      <c r="AK22" s="443"/>
      <c r="AL22" s="443"/>
      <c r="AM22" s="443"/>
      <c r="AN22" s="443"/>
      <c r="AO22" s="444"/>
      <c r="AP22" s="69"/>
      <c r="AQ22" s="395"/>
      <c r="AR22" s="396"/>
      <c r="AS22" s="396"/>
      <c r="AT22" s="396"/>
      <c r="AU22" s="396"/>
      <c r="AV22" s="397"/>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row>
    <row r="23" spans="3:82" ht="15" customHeight="1" x14ac:dyDescent="0.25">
      <c r="C23" s="69"/>
      <c r="D23" s="381"/>
      <c r="E23" s="381"/>
      <c r="F23" s="382"/>
      <c r="G23" s="421"/>
      <c r="H23" s="422"/>
      <c r="I23" s="422"/>
      <c r="J23" s="422"/>
      <c r="K23" s="422"/>
      <c r="L23" s="437" t="str">
        <f>IF(AND('Mapa final'!$S$24="Alta",'Mapa final'!$W$24="Leve"),CONCATENATE("R",'Mapa final'!$A$24),"")</f>
        <v/>
      </c>
      <c r="M23" s="438"/>
      <c r="N23" s="438" t="str">
        <f>IF(AND('Mapa final'!$N$25="Alta",'Mapa final'!$R$25="Leve"),CONCATENATE("R",'Mapa final'!$A$25),"")</f>
        <v/>
      </c>
      <c r="O23" s="438"/>
      <c r="P23" s="438" t="str">
        <f>IF(AND('Mapa final'!$N$26="Alta",'Mapa final'!$R$26="Leve"),CONCATENATE("R",'Mapa final'!$A$26),"")</f>
        <v/>
      </c>
      <c r="Q23" s="451"/>
      <c r="R23" s="437" t="str">
        <f>IF(AND('Mapa final'!$S$24="Alta",'Mapa final'!$W$24="Menor"),CONCATENATE("R",'Mapa final'!$A$24),"")</f>
        <v/>
      </c>
      <c r="S23" s="438"/>
      <c r="T23" s="438" t="str">
        <f>IF(AND('Mapa final'!$LU$25="Alta",'Mapa final'!$W$25="Menor"),CONCATENATE("R",'Mapa final'!$A$25),"")</f>
        <v/>
      </c>
      <c r="U23" s="438"/>
      <c r="V23" s="438" t="str">
        <f>IF(AND('Mapa final'!$S$26="Alta",'Mapa final'!$W$26="Menor"),CONCATENATE("R",'Mapa final'!$A$26),"")</f>
        <v/>
      </c>
      <c r="W23" s="438"/>
      <c r="X23" s="429" t="str">
        <f>IF(AND('Mapa final'!$S$24="Alta",'Mapa final'!$W$24="Moderado"),CONCATENATE("R",'Mapa final'!$A$24),"")</f>
        <v/>
      </c>
      <c r="Y23" s="426"/>
      <c r="Z23" s="426" t="str">
        <f>IF(AND('Mapa final'!$S$25="Alta",'Mapa final'!$W$25="Moderado"),CONCATENATE("R",'Mapa final'!$A$25),"")</f>
        <v/>
      </c>
      <c r="AA23" s="426"/>
      <c r="AB23" s="426" t="str">
        <f>IF(AND('Mapa final'!$S$26="Alta",'Mapa final'!$W$26="Moderado"),CONCATENATE("R",'Mapa final'!$A$26),"")</f>
        <v/>
      </c>
      <c r="AC23" s="426"/>
      <c r="AD23" s="429" t="str">
        <f>IF(AND('Mapa final'!$S$24="Alta",'Mapa final'!$W$24="Mayor"),CONCATENATE("R",'Mapa final'!$A$24),"")</f>
        <v/>
      </c>
      <c r="AE23" s="426"/>
      <c r="AF23" s="426" t="str">
        <f>IF(AND('Mapa final'!$S$25="Alta",'Mapa final'!$W$25="Mayor"),CONCATENATE("R",'Mapa final'!$A$25),"")</f>
        <v/>
      </c>
      <c r="AG23" s="426"/>
      <c r="AH23" s="426" t="str">
        <f>IF(AND('Mapa final'!$S$26="Alta",'Mapa final'!$W$26="Mayor"),CONCATENATE("R",'Mapa final'!$A$26),"")</f>
        <v/>
      </c>
      <c r="AI23" s="426"/>
      <c r="AJ23" s="442" t="str">
        <f>IF(AND('Mapa final'!$S$24="Alta",'Mapa final'!$W$24="Catastrófico"),CONCATENATE("R",'Mapa final'!$A$24),"")</f>
        <v/>
      </c>
      <c r="AK23" s="443"/>
      <c r="AL23" s="443" t="str">
        <f>IF(AND('Mapa final'!$S$25="Alta",'Mapa final'!$W$25="Catastrófico"),CONCATENATE("R",'Mapa final'!$A$25),"")</f>
        <v/>
      </c>
      <c r="AM23" s="443"/>
      <c r="AN23" s="443" t="str">
        <f>IF(AND('Mapa final'!$S$26="Alta",'Mapa final'!$W$26="Catastrófico"),CONCATENATE("R",'Mapa final'!$A$26),"")</f>
        <v/>
      </c>
      <c r="AO23" s="444"/>
      <c r="AP23" s="69"/>
      <c r="AQ23" s="395"/>
      <c r="AR23" s="396"/>
      <c r="AS23" s="396"/>
      <c r="AT23" s="396"/>
      <c r="AU23" s="396"/>
      <c r="AV23" s="397"/>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row>
    <row r="24" spans="3:82" ht="15" customHeight="1" x14ac:dyDescent="0.25">
      <c r="C24" s="69"/>
      <c r="D24" s="381"/>
      <c r="E24" s="381"/>
      <c r="F24" s="382"/>
      <c r="G24" s="421"/>
      <c r="H24" s="422"/>
      <c r="I24" s="422"/>
      <c r="J24" s="422"/>
      <c r="K24" s="422"/>
      <c r="L24" s="437"/>
      <c r="M24" s="438"/>
      <c r="N24" s="438"/>
      <c r="O24" s="438"/>
      <c r="P24" s="438"/>
      <c r="Q24" s="451"/>
      <c r="R24" s="437"/>
      <c r="S24" s="438"/>
      <c r="T24" s="438"/>
      <c r="U24" s="438"/>
      <c r="V24" s="438"/>
      <c r="W24" s="438"/>
      <c r="X24" s="429"/>
      <c r="Y24" s="426"/>
      <c r="Z24" s="426"/>
      <c r="AA24" s="426"/>
      <c r="AB24" s="426"/>
      <c r="AC24" s="426"/>
      <c r="AD24" s="429"/>
      <c r="AE24" s="426"/>
      <c r="AF24" s="426"/>
      <c r="AG24" s="426"/>
      <c r="AH24" s="426"/>
      <c r="AI24" s="426"/>
      <c r="AJ24" s="442"/>
      <c r="AK24" s="443"/>
      <c r="AL24" s="443"/>
      <c r="AM24" s="443"/>
      <c r="AN24" s="443"/>
      <c r="AO24" s="444"/>
      <c r="AP24" s="69"/>
      <c r="AQ24" s="395"/>
      <c r="AR24" s="396"/>
      <c r="AS24" s="396"/>
      <c r="AT24" s="396"/>
      <c r="AU24" s="396"/>
      <c r="AV24" s="397"/>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row>
    <row r="25" spans="3:82" ht="15" customHeight="1" x14ac:dyDescent="0.25">
      <c r="C25" s="69"/>
      <c r="D25" s="381"/>
      <c r="E25" s="381"/>
      <c r="F25" s="382"/>
      <c r="G25" s="421"/>
      <c r="H25" s="422"/>
      <c r="I25" s="422"/>
      <c r="J25" s="422"/>
      <c r="K25" s="422"/>
      <c r="L25" s="437" t="str">
        <f>IF(AND('Mapa final'!$S$27="Alta",'Mapa final'!$W$27="Leve"),CONCATENATE("R",'Mapa final'!$A$27),"")</f>
        <v/>
      </c>
      <c r="M25" s="438"/>
      <c r="N25" s="438" t="str">
        <f>IF(AND('Mapa final'!$N$28="Alta",'Mapa final'!$R$28="Leve"),CONCATENATE("R",'Mapa final'!$A$28),"")</f>
        <v/>
      </c>
      <c r="O25" s="438"/>
      <c r="P25" s="438" t="str">
        <f>IF(AND('Mapa final'!$N$29="Alta",'Mapa final'!$R$29="Leve"),CONCATENATE("R",'Mapa final'!$A$29),"")</f>
        <v/>
      </c>
      <c r="Q25" s="451"/>
      <c r="R25" s="437" t="str">
        <f>IF(AND('Mapa final'!$S$27="Alta",'Mapa final'!$W$27="Menor"),CONCATENATE("R",'Mapa final'!$A$27),"")</f>
        <v/>
      </c>
      <c r="S25" s="438"/>
      <c r="T25" s="438" t="str">
        <f>IF(AND('Mapa final'!$S$28="Alta",'Mapa final'!$W$28="Menor"),CONCATENATE("R",'Mapa final'!$A$28),"")</f>
        <v/>
      </c>
      <c r="U25" s="438"/>
      <c r="V25" s="438" t="str">
        <f>IF(AND('Mapa final'!$S$29="Alta",'Mapa final'!$W$29="Menor"),CONCATENATE("R",'Mapa final'!$A$29),"")</f>
        <v/>
      </c>
      <c r="W25" s="438"/>
      <c r="X25" s="429" t="str">
        <f>IF(AND('Mapa final'!$S$27="Alta",'Mapa final'!$W$27="Moderado"),CONCATENATE("R",'Mapa final'!$A$27),"")</f>
        <v/>
      </c>
      <c r="Y25" s="426"/>
      <c r="Z25" s="426" t="str">
        <f>IF(AND('Mapa final'!$S$28="Alta",'Mapa final'!$W$28="Moderado"),CONCATENATE("R",'Mapa final'!$A$28),"")</f>
        <v/>
      </c>
      <c r="AA25" s="426"/>
      <c r="AB25" s="426" t="str">
        <f>IF(AND('Mapa final'!$S$29="Alta",'Mapa final'!$W$29="Moderado"),CONCATENATE("R",'Mapa final'!$A$29),"")</f>
        <v/>
      </c>
      <c r="AC25" s="426"/>
      <c r="AD25" s="429" t="str">
        <f>IF(AND('Mapa final'!$S$27="Alta",'Mapa final'!$W$27="Mayor"),CONCATENATE("R",'Mapa final'!$A$27),"")</f>
        <v/>
      </c>
      <c r="AE25" s="426"/>
      <c r="AF25" s="426" t="str">
        <f>IF(AND('Mapa final'!$S$28="Alta",'Mapa final'!$W$28="Mayor"),CONCATENATE("R",'Mapa final'!$A$28),"")</f>
        <v/>
      </c>
      <c r="AG25" s="426"/>
      <c r="AH25" s="426" t="str">
        <f>IF(AND('Mapa final'!$S$29="Alta",'Mapa final'!$W$29="Mayor"),CONCATENATE("R",'Mapa final'!$A$29),"")</f>
        <v/>
      </c>
      <c r="AI25" s="426"/>
      <c r="AJ25" s="442" t="str">
        <f>IF(AND('Mapa final'!$S$27="Alta",'Mapa final'!$W$27="Catastrófico"),CONCATENATE("R",'Mapa final'!$A$27),"")</f>
        <v/>
      </c>
      <c r="AK25" s="443"/>
      <c r="AL25" s="443" t="str">
        <f>IF(AND('Mapa final'!$S$28="Alta",'Mapa final'!$W$28="Catastrófico"),CONCATENATE("R",'Mapa final'!$A$28),"")</f>
        <v/>
      </c>
      <c r="AM25" s="443"/>
      <c r="AN25" s="443" t="str">
        <f>IF(AND('Mapa final'!$S$29="Alta",'Mapa final'!$W$29="Catastrófico"),CONCATENATE("R",'Mapa final'!$A$29),"")</f>
        <v/>
      </c>
      <c r="AO25" s="444"/>
      <c r="AP25" s="69"/>
      <c r="AQ25" s="395"/>
      <c r="AR25" s="396"/>
      <c r="AS25" s="396"/>
      <c r="AT25" s="396"/>
      <c r="AU25" s="396"/>
      <c r="AV25" s="397"/>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row>
    <row r="26" spans="3:82" ht="15.75" customHeight="1" thickBot="1" x14ac:dyDescent="0.3">
      <c r="C26" s="69"/>
      <c r="D26" s="381"/>
      <c r="E26" s="381"/>
      <c r="F26" s="382"/>
      <c r="G26" s="423"/>
      <c r="H26" s="424"/>
      <c r="I26" s="424"/>
      <c r="J26" s="424"/>
      <c r="K26" s="424"/>
      <c r="L26" s="452"/>
      <c r="M26" s="453"/>
      <c r="N26" s="453"/>
      <c r="O26" s="453"/>
      <c r="P26" s="453"/>
      <c r="Q26" s="454"/>
      <c r="R26" s="452"/>
      <c r="S26" s="453"/>
      <c r="T26" s="438"/>
      <c r="U26" s="438"/>
      <c r="V26" s="438"/>
      <c r="W26" s="438"/>
      <c r="X26" s="429"/>
      <c r="Y26" s="426"/>
      <c r="Z26" s="426"/>
      <c r="AA26" s="426"/>
      <c r="AB26" s="426"/>
      <c r="AC26" s="426"/>
      <c r="AD26" s="429"/>
      <c r="AE26" s="426"/>
      <c r="AF26" s="426"/>
      <c r="AG26" s="426"/>
      <c r="AH26" s="426"/>
      <c r="AI26" s="426"/>
      <c r="AJ26" s="442"/>
      <c r="AK26" s="443"/>
      <c r="AL26" s="443"/>
      <c r="AM26" s="443"/>
      <c r="AN26" s="443"/>
      <c r="AO26" s="444"/>
      <c r="AP26" s="69"/>
      <c r="AQ26" s="398"/>
      <c r="AR26" s="399"/>
      <c r="AS26" s="399"/>
      <c r="AT26" s="399"/>
      <c r="AU26" s="399"/>
      <c r="AV26" s="400"/>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row>
    <row r="27" spans="3:82" ht="15" customHeight="1" x14ac:dyDescent="0.25">
      <c r="C27" s="69"/>
      <c r="D27" s="381"/>
      <c r="E27" s="381"/>
      <c r="F27" s="382"/>
      <c r="G27" s="419" t="s">
        <v>116</v>
      </c>
      <c r="H27" s="420"/>
      <c r="I27" s="420"/>
      <c r="J27" s="420"/>
      <c r="K27" s="420"/>
      <c r="L27" s="455" t="str">
        <f>IF(AND('Mapa final'!$S$15="Media",'Mapa final'!$W$15="Leve"),CONCATENATE("R",'Mapa final'!$A$15),"")</f>
        <v/>
      </c>
      <c r="M27" s="456"/>
      <c r="N27" s="456" t="str">
        <f>IF(AND('Mapa final'!$N$16="Media",'Mapa final'!$R$16="Leve"),CONCATENATE("R",'Mapa final'!$A$16),"")</f>
        <v/>
      </c>
      <c r="O27" s="456"/>
      <c r="P27" s="456" t="str">
        <f>IF(AND('Mapa final'!$S$17="Media",'Mapa final'!$W$17="leve"),CONCATENATE("R",'Mapa final'!$D$17),"")</f>
        <v/>
      </c>
      <c r="Q27" s="457"/>
      <c r="R27" s="455" t="str">
        <f>IF(AND('Mapa final'!$S$15="Media",'Mapa final'!$W$15="Menor"),CONCATENATE("R",'Mapa final'!$D$15),"")</f>
        <v>R1</v>
      </c>
      <c r="S27" s="456"/>
      <c r="T27" s="456" t="str">
        <f>IF(AND('Mapa final'!$S$16="Media",'Mapa final'!$W$16="Menor"),CONCATENATE("R",'Mapa final'!$A$16),"")</f>
        <v/>
      </c>
      <c r="U27" s="456"/>
      <c r="V27" s="456" t="str">
        <f>IF(AND('Mapa final'!$S$17="Media",'Mapa final'!$W$17="Menor"),CONCATENATE("R",'Mapa final'!$A$17),"")</f>
        <v/>
      </c>
      <c r="W27" s="456"/>
      <c r="X27" s="455" t="str">
        <f>IF(AND('Mapa final'!$S$15="Media",'Mapa final'!$W$15="Moderado"),CONCATENATE("R",'Mapa final'!$A$15),"")</f>
        <v/>
      </c>
      <c r="Y27" s="456"/>
      <c r="Z27" s="456" t="str">
        <f>IF(AND('Mapa final'!S$16="Media",'Mapa final'!$W$16="Moderado"),CONCATENATE("R",'Mapa final'!$A$16),"")</f>
        <v/>
      </c>
      <c r="AA27" s="456"/>
      <c r="AB27" s="456" t="str">
        <f>IF(AND('Mapa final'!$S$17="Media",'Mapa final'!$W$17="Moderado"),CONCATENATE("R",'Mapa final'!$A$17),"")</f>
        <v/>
      </c>
      <c r="AC27" s="456"/>
      <c r="AD27" s="427" t="str">
        <f>IF(AND('Mapa final'!$S$15="Media",'Mapa final'!$W$15="Mayor"),CONCATENATE("R",'Mapa final'!$D$15),"")</f>
        <v/>
      </c>
      <c r="AE27" s="428"/>
      <c r="AF27" s="428" t="str">
        <f>IF(AND('Mapa final'!$S$16="Media",'Mapa final'!$W$16="Mayor"),CONCATENATE("R",'Mapa final'!$A$16),"")</f>
        <v/>
      </c>
      <c r="AG27" s="428"/>
      <c r="AH27" s="428" t="str">
        <f>IF(AND('Mapa final'!$S$17="Media",'Mapa final'!$W$17="Mayor"),CONCATENATE("R",'Mapa final'!$A$17),"")</f>
        <v/>
      </c>
      <c r="AI27" s="428"/>
      <c r="AJ27" s="445" t="str">
        <f>IF(AND('Mapa final'!$S$15="Media",'Mapa final'!$W$15="Catastrófico"),CONCATENATE("R",'Mapa final'!$A$15),"")</f>
        <v/>
      </c>
      <c r="AK27" s="446"/>
      <c r="AL27" s="446" t="str">
        <f>IF(AND('Mapa final'!$S$16="Media",'Mapa final'!$W$16="Catastrófico"),CONCATENATE("R",'Mapa final'!$A$16),"")</f>
        <v/>
      </c>
      <c r="AM27" s="446"/>
      <c r="AN27" s="446" t="str">
        <f>IF(AND('Mapa final'!$S$17="Media",'Mapa final'!$W$17="Catastrófico"),CONCATENATE("R",'Mapa final'!$A$17),"")</f>
        <v/>
      </c>
      <c r="AO27" s="447"/>
      <c r="AP27" s="69"/>
      <c r="AQ27" s="401" t="s">
        <v>80</v>
      </c>
      <c r="AR27" s="402"/>
      <c r="AS27" s="402"/>
      <c r="AT27" s="402"/>
      <c r="AU27" s="402"/>
      <c r="AV27" s="403"/>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row>
    <row r="28" spans="3:82" ht="15" customHeight="1" x14ac:dyDescent="0.25">
      <c r="C28" s="69"/>
      <c r="D28" s="381"/>
      <c r="E28" s="381"/>
      <c r="F28" s="382"/>
      <c r="G28" s="421"/>
      <c r="H28" s="422"/>
      <c r="I28" s="422"/>
      <c r="J28" s="422"/>
      <c r="K28" s="422"/>
      <c r="L28" s="437"/>
      <c r="M28" s="438"/>
      <c r="N28" s="438"/>
      <c r="O28" s="438"/>
      <c r="P28" s="438"/>
      <c r="Q28" s="451"/>
      <c r="R28" s="437"/>
      <c r="S28" s="438"/>
      <c r="T28" s="438"/>
      <c r="U28" s="438"/>
      <c r="V28" s="438"/>
      <c r="W28" s="438"/>
      <c r="X28" s="437"/>
      <c r="Y28" s="438"/>
      <c r="Z28" s="438"/>
      <c r="AA28" s="438"/>
      <c r="AB28" s="438"/>
      <c r="AC28" s="438"/>
      <c r="AD28" s="429"/>
      <c r="AE28" s="426"/>
      <c r="AF28" s="426"/>
      <c r="AG28" s="426"/>
      <c r="AH28" s="426"/>
      <c r="AI28" s="426"/>
      <c r="AJ28" s="442"/>
      <c r="AK28" s="443"/>
      <c r="AL28" s="443"/>
      <c r="AM28" s="443"/>
      <c r="AN28" s="443"/>
      <c r="AO28" s="444"/>
      <c r="AP28" s="69"/>
      <c r="AQ28" s="404"/>
      <c r="AR28" s="405"/>
      <c r="AS28" s="405"/>
      <c r="AT28" s="405"/>
      <c r="AU28" s="405"/>
      <c r="AV28" s="406"/>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row>
    <row r="29" spans="3:82" ht="15" customHeight="1" x14ac:dyDescent="0.25">
      <c r="C29" s="69"/>
      <c r="D29" s="381"/>
      <c r="E29" s="381"/>
      <c r="F29" s="382"/>
      <c r="G29" s="421"/>
      <c r="H29" s="422"/>
      <c r="I29" s="422"/>
      <c r="J29" s="422"/>
      <c r="K29" s="422"/>
      <c r="L29" s="437" t="str">
        <f>IF(AND('Mapa final'!$S$18="Media",'Mapa final'!$W$18="Leve"),CONCATENATE("R",'Mapa final'!$A$18),"")</f>
        <v/>
      </c>
      <c r="M29" s="438"/>
      <c r="N29" s="438" t="str">
        <f>IF(AND('Mapa final'!$N$20="Media",'Mapa final'!$R$20="Leve"),CONCATENATE("R",'Mapa final'!$A$20),"")</f>
        <v/>
      </c>
      <c r="O29" s="438"/>
      <c r="P29" s="438" t="str">
        <f>IF(AND('Mapa final'!$N$21="Media",'Mapa final'!$R$21="Leve"),CONCATENATE("R",'Mapa final'!$A$21),"")</f>
        <v/>
      </c>
      <c r="Q29" s="451"/>
      <c r="R29" s="437" t="str">
        <f>IF(AND('Mapa final'!$S$18="Media",'Mapa final'!$W$18="Menor"),CONCATENATE("R",'Mapa final'!$A$18),"")</f>
        <v/>
      </c>
      <c r="S29" s="438"/>
      <c r="T29" s="438" t="str">
        <f>IF(AND('Mapa final'!$S$20="Media",'Mapa final'!$W$20="Menor"),CONCATENATE("R",'Mapa final'!$A$20),"")</f>
        <v/>
      </c>
      <c r="U29" s="438"/>
      <c r="V29" s="438" t="str">
        <f>IF(AND('Mapa final'!$S$21="Media",'Mapa final'!$W$21="Menor"),CONCATENATE("R",'Mapa final'!$A$21),"")</f>
        <v/>
      </c>
      <c r="W29" s="438"/>
      <c r="X29" s="437" t="str">
        <f>IF(AND('Mapa final'!$S$18="Media",'Mapa final'!$W$18="Moderado"),CONCATENATE("R",'Mapa final'!$A$18),"")</f>
        <v/>
      </c>
      <c r="Y29" s="438"/>
      <c r="Z29" s="438" t="str">
        <f>IF(AND('Mapa final'!$S$20="Media",'Mapa final'!$W$20="Moderado"),CONCATENATE("R",'Mapa final'!$A$20),"")</f>
        <v/>
      </c>
      <c r="AA29" s="438"/>
      <c r="AB29" s="438" t="str">
        <f>IF(AND('Mapa final'!$S$21="Media",'Mapa final'!$W$21="Moderado"),CONCATENATE("R",'Mapa final'!$A$21),"")</f>
        <v/>
      </c>
      <c r="AC29" s="438"/>
      <c r="AD29" s="429" t="str">
        <f>IF(AND('Mapa final'!$S$18="Media",'Mapa final'!$W$18="Mayor"),CONCATENATE("R",'Mapa final'!$A$18),"")</f>
        <v/>
      </c>
      <c r="AE29" s="426"/>
      <c r="AF29" s="426" t="str">
        <f>IF(AND('Mapa final'!$S$20="Media",'Mapa final'!$W$20="Mayor"),CONCATENATE("R",'Mapa final'!$A$20),"")</f>
        <v/>
      </c>
      <c r="AG29" s="426"/>
      <c r="AH29" s="426" t="str">
        <f>IF(AND('Mapa final'!$S$21="Media",'Mapa final'!$W$21="Mayor"),CONCATENATE("R",'Mapa final'!$A$21),"")</f>
        <v/>
      </c>
      <c r="AI29" s="426"/>
      <c r="AJ29" s="442" t="str">
        <f>IF(AND('Mapa final'!$S$18="Media",'Mapa final'!$W$18="Catastrófico"),CONCATENATE("R",'Mapa final'!$A$18),"")</f>
        <v/>
      </c>
      <c r="AK29" s="443"/>
      <c r="AL29" s="443" t="str">
        <f>IF(AND('Mapa final'!$S$20="Media",'Mapa final'!$W$20="Catastrófico"),CONCATENATE("R",'Mapa final'!$A$20),"")</f>
        <v/>
      </c>
      <c r="AM29" s="443"/>
      <c r="AN29" s="443" t="str">
        <f>IF(AND('Mapa final'!$S$21="Media",'Mapa final'!$N$21="Catastrófico"),CONCATENATE("R",'Mapa final'!$A$21),"")</f>
        <v/>
      </c>
      <c r="AO29" s="444"/>
      <c r="AP29" s="69"/>
      <c r="AQ29" s="404"/>
      <c r="AR29" s="405"/>
      <c r="AS29" s="405"/>
      <c r="AT29" s="405"/>
      <c r="AU29" s="405"/>
      <c r="AV29" s="406"/>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row>
    <row r="30" spans="3:82" ht="15" customHeight="1" x14ac:dyDescent="0.25">
      <c r="C30" s="69"/>
      <c r="D30" s="381"/>
      <c r="E30" s="381"/>
      <c r="F30" s="382"/>
      <c r="G30" s="421"/>
      <c r="H30" s="422"/>
      <c r="I30" s="422"/>
      <c r="J30" s="422"/>
      <c r="K30" s="422"/>
      <c r="L30" s="437"/>
      <c r="M30" s="438"/>
      <c r="N30" s="438"/>
      <c r="O30" s="438"/>
      <c r="P30" s="438"/>
      <c r="Q30" s="451"/>
      <c r="R30" s="437"/>
      <c r="S30" s="438"/>
      <c r="T30" s="438"/>
      <c r="U30" s="438"/>
      <c r="V30" s="438"/>
      <c r="W30" s="438"/>
      <c r="X30" s="437"/>
      <c r="Y30" s="438"/>
      <c r="Z30" s="438"/>
      <c r="AA30" s="438"/>
      <c r="AB30" s="438"/>
      <c r="AC30" s="438"/>
      <c r="AD30" s="429"/>
      <c r="AE30" s="426"/>
      <c r="AF30" s="426"/>
      <c r="AG30" s="426"/>
      <c r="AH30" s="426"/>
      <c r="AI30" s="426"/>
      <c r="AJ30" s="442"/>
      <c r="AK30" s="443"/>
      <c r="AL30" s="443"/>
      <c r="AM30" s="443"/>
      <c r="AN30" s="443"/>
      <c r="AO30" s="444"/>
      <c r="AP30" s="69"/>
      <c r="AQ30" s="404"/>
      <c r="AR30" s="405"/>
      <c r="AS30" s="405"/>
      <c r="AT30" s="405"/>
      <c r="AU30" s="405"/>
      <c r="AV30" s="406"/>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row>
    <row r="31" spans="3:82" ht="15" customHeight="1" x14ac:dyDescent="0.25">
      <c r="C31" s="69"/>
      <c r="D31" s="381"/>
      <c r="E31" s="381"/>
      <c r="F31" s="382"/>
      <c r="G31" s="421"/>
      <c r="H31" s="422"/>
      <c r="I31" s="422"/>
      <c r="J31" s="422"/>
      <c r="K31" s="422"/>
      <c r="L31" s="437" t="str">
        <f>IF(AND('Mapa final'!$S$24="Media",'Mapa final'!$W$24="Leve"),CONCATENATE("R",'Mapa final'!$A$24),"")</f>
        <v/>
      </c>
      <c r="M31" s="438"/>
      <c r="N31" s="438" t="str">
        <f>IF(AND('Mapa final'!$N$25="Media",'Mapa final'!$R$25="Leve"),CONCATENATE("R",'Mapa final'!$A$25),"")</f>
        <v/>
      </c>
      <c r="O31" s="438"/>
      <c r="P31" s="438" t="str">
        <f>IF(AND('Mapa final'!$N$26="Media",'Mapa final'!$R$26="Leve"),CONCATENATE("R",'Mapa final'!$A$26),"")</f>
        <v/>
      </c>
      <c r="Q31" s="451"/>
      <c r="R31" s="437" t="str">
        <f>IF(AND('Mapa final'!$S$24="Media",'Mapa final'!$W$24="Menor"),CONCATENATE("R",'Mapa final'!$A$24),"")</f>
        <v/>
      </c>
      <c r="S31" s="438"/>
      <c r="T31" s="438" t="str">
        <f>IF(AND('Mapa final'!$LU$25="Media",'Mapa final'!$W$25="Menor"),CONCATENATE("R",'Mapa final'!$A$25),"")</f>
        <v/>
      </c>
      <c r="U31" s="438"/>
      <c r="V31" s="438" t="str">
        <f>IF(AND('Mapa final'!$S$26="Media",'Mapa final'!$W$26="Menor"),CONCATENATE("R",'Mapa final'!$A$26),"")</f>
        <v/>
      </c>
      <c r="W31" s="438"/>
      <c r="X31" s="437" t="str">
        <f>IF(AND('Mapa final'!$S$24="Media",'Mapa final'!$W$24="Moderado"),CONCATENATE("R",'Mapa final'!$A$24),"")</f>
        <v/>
      </c>
      <c r="Y31" s="438"/>
      <c r="Z31" s="438" t="str">
        <f>IF(AND('Mapa final'!$S$25="Media",'Mapa final'!$W$25="Moderado"),CONCATENATE("R",'Mapa final'!$A$25),"")</f>
        <v/>
      </c>
      <c r="AA31" s="438"/>
      <c r="AB31" s="438" t="str">
        <f>IF(AND('Mapa final'!$S$26="Media",'Mapa final'!$W$26="Moderado"),CONCATENATE("R",'Mapa final'!$A$26),"")</f>
        <v/>
      </c>
      <c r="AC31" s="438"/>
      <c r="AD31" s="429" t="str">
        <f>IF(AND('Mapa final'!$S$24="Media",'Mapa final'!$W$24="Mayor"),CONCATENATE("R",'Mapa final'!$A$24),"")</f>
        <v/>
      </c>
      <c r="AE31" s="426"/>
      <c r="AF31" s="426" t="str">
        <f>IF(AND('Mapa final'!$S$25="Media",'Mapa final'!$W$25="Mayor"),CONCATENATE("R",'Mapa final'!$A$25),"")</f>
        <v/>
      </c>
      <c r="AG31" s="426"/>
      <c r="AH31" s="426" t="str">
        <f>IF(AND('Mapa final'!$S$26="Media",'Mapa final'!$W$26="Mayor"),CONCATENATE("R",'Mapa final'!$A$26),"")</f>
        <v/>
      </c>
      <c r="AI31" s="426"/>
      <c r="AJ31" s="442" t="str">
        <f>IF(AND('Mapa final'!$S$24="Media",'Mapa final'!$W$24="Catastrófico"),CONCATENATE("R",'Mapa final'!$A$24),"")</f>
        <v/>
      </c>
      <c r="AK31" s="443"/>
      <c r="AL31" s="443" t="str">
        <f>IF(AND('Mapa final'!$S$25="Media",'Mapa final'!$W$25="Catastrófico"),CONCATENATE("R",'Mapa final'!$A$25),"")</f>
        <v/>
      </c>
      <c r="AM31" s="443"/>
      <c r="AN31" s="443" t="str">
        <f>IF(AND('Mapa final'!$S$26="Media",'Mapa final'!$W$26="Catastrófico"),CONCATENATE("R",'Mapa final'!$A$26),"")</f>
        <v/>
      </c>
      <c r="AO31" s="444"/>
      <c r="AP31" s="69"/>
      <c r="AQ31" s="404"/>
      <c r="AR31" s="405"/>
      <c r="AS31" s="405"/>
      <c r="AT31" s="405"/>
      <c r="AU31" s="405"/>
      <c r="AV31" s="406"/>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row>
    <row r="32" spans="3:82" ht="15" customHeight="1" x14ac:dyDescent="0.25">
      <c r="C32" s="69"/>
      <c r="D32" s="381"/>
      <c r="E32" s="381"/>
      <c r="F32" s="382"/>
      <c r="G32" s="421"/>
      <c r="H32" s="422"/>
      <c r="I32" s="422"/>
      <c r="J32" s="422"/>
      <c r="K32" s="422"/>
      <c r="L32" s="437"/>
      <c r="M32" s="438"/>
      <c r="N32" s="438"/>
      <c r="O32" s="438"/>
      <c r="P32" s="438"/>
      <c r="Q32" s="451"/>
      <c r="R32" s="437"/>
      <c r="S32" s="438"/>
      <c r="T32" s="438"/>
      <c r="U32" s="438"/>
      <c r="V32" s="438"/>
      <c r="W32" s="438"/>
      <c r="X32" s="437"/>
      <c r="Y32" s="438"/>
      <c r="Z32" s="438"/>
      <c r="AA32" s="438"/>
      <c r="AB32" s="438"/>
      <c r="AC32" s="438"/>
      <c r="AD32" s="429"/>
      <c r="AE32" s="426"/>
      <c r="AF32" s="426"/>
      <c r="AG32" s="426"/>
      <c r="AH32" s="426"/>
      <c r="AI32" s="426"/>
      <c r="AJ32" s="442"/>
      <c r="AK32" s="443"/>
      <c r="AL32" s="443"/>
      <c r="AM32" s="443"/>
      <c r="AN32" s="443"/>
      <c r="AO32" s="444"/>
      <c r="AP32" s="69"/>
      <c r="AQ32" s="404"/>
      <c r="AR32" s="405"/>
      <c r="AS32" s="405"/>
      <c r="AT32" s="405"/>
      <c r="AU32" s="405"/>
      <c r="AV32" s="406"/>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row>
    <row r="33" spans="3:82" ht="15" customHeight="1" x14ac:dyDescent="0.25">
      <c r="C33" s="69"/>
      <c r="D33" s="381"/>
      <c r="E33" s="381"/>
      <c r="F33" s="382"/>
      <c r="G33" s="421"/>
      <c r="H33" s="422"/>
      <c r="I33" s="422"/>
      <c r="J33" s="422"/>
      <c r="K33" s="422"/>
      <c r="L33" s="437" t="str">
        <f>IF(AND('Mapa final'!$S$27="Mediaa",'Mapa final'!$W$27="Leve"),CONCATENATE("R",'Mapa final'!$A$27),"")</f>
        <v/>
      </c>
      <c r="M33" s="438"/>
      <c r="N33" s="438" t="str">
        <f>IF(AND('Mapa final'!$N$28="Media",'Mapa final'!$R$28="Leve"),CONCATENATE("R",'Mapa final'!$A$28),"")</f>
        <v/>
      </c>
      <c r="O33" s="438"/>
      <c r="P33" s="438" t="str">
        <f>IF(AND('Mapa final'!$N$29="Media",'Mapa final'!$R$29="Leve"),CONCATENATE("R",'Mapa final'!$A$29),"")</f>
        <v/>
      </c>
      <c r="Q33" s="451"/>
      <c r="R33" s="437" t="str">
        <f>IF(AND('Mapa final'!$S$27="Media",'Mapa final'!$W$27="Menor"),CONCATENATE("R",'Mapa final'!$A$27),"")</f>
        <v/>
      </c>
      <c r="S33" s="438"/>
      <c r="T33" s="438" t="str">
        <f>IF(AND('Mapa final'!$S$28="Media",'Mapa final'!$W$28="Menor"),CONCATENATE("R",'Mapa final'!$A$28),"")</f>
        <v/>
      </c>
      <c r="U33" s="438"/>
      <c r="V33" s="438" t="str">
        <f>IF(AND('Mapa final'!$S$29="Media",'Mapa final'!$W$29="Menor"),CONCATENATE("R",'Mapa final'!$A$29),"")</f>
        <v/>
      </c>
      <c r="W33" s="438"/>
      <c r="X33" s="437" t="str">
        <f>IF(AND('Mapa final'!$S$27="Media",'Mapa final'!$W$27="Moderado"),CONCATENATE("R",'Mapa final'!$A$27),"")</f>
        <v/>
      </c>
      <c r="Y33" s="438"/>
      <c r="Z33" s="438" t="str">
        <f>IF(AND('Mapa final'!$S$28="Media",'Mapa final'!$W$28="Moderado"),CONCATENATE("R",'Mapa final'!$A$28),"")</f>
        <v/>
      </c>
      <c r="AA33" s="438"/>
      <c r="AB33" s="438" t="str">
        <f>IF(AND('Mapa final'!$S$29="Media",'Mapa final'!$W$29="Moderado"),CONCATENATE("R",'Mapa final'!$A$29),"")</f>
        <v/>
      </c>
      <c r="AC33" s="438"/>
      <c r="AD33" s="429" t="str">
        <f>IF(AND('Mapa final'!$S$27="Media",'Mapa final'!$W$27="Mayor"),CONCATENATE("R",'Mapa final'!$A$27),"")</f>
        <v/>
      </c>
      <c r="AE33" s="426"/>
      <c r="AF33" s="426" t="str">
        <f>IF(AND('Mapa final'!$S$28="Media",'Mapa final'!$W$28="Mayor"),CONCATENATE("R",'Mapa final'!$A$28),"")</f>
        <v/>
      </c>
      <c r="AG33" s="426"/>
      <c r="AH33" s="426" t="str">
        <f>IF(AND('Mapa final'!$S$29="Media",'Mapa final'!$W$29="Mayor"),CONCATENATE("R",'Mapa final'!$A$29),"")</f>
        <v/>
      </c>
      <c r="AI33" s="426"/>
      <c r="AJ33" s="442" t="str">
        <f>IF(AND('Mapa final'!$S$27="Media",'Mapa final'!$W$27="Catastrófico"),CONCATENATE("R",'Mapa final'!$A$27),"")</f>
        <v/>
      </c>
      <c r="AK33" s="443"/>
      <c r="AL33" s="443" t="str">
        <f>IF(AND('Mapa final'!$S$28="Media",'Mapa final'!$W$28="Catastrófico"),CONCATENATE("R",'Mapa final'!$A$28),"")</f>
        <v/>
      </c>
      <c r="AM33" s="443"/>
      <c r="AN33" s="443" t="str">
        <f>IF(AND('Mapa final'!$S$29="Media",'Mapa final'!$W$29="Catastrófico"),CONCATENATE("R",'Mapa final'!$A$29),"")</f>
        <v/>
      </c>
      <c r="AO33" s="444"/>
      <c r="AP33" s="69"/>
      <c r="AQ33" s="404"/>
      <c r="AR33" s="405"/>
      <c r="AS33" s="405"/>
      <c r="AT33" s="405"/>
      <c r="AU33" s="405"/>
      <c r="AV33" s="406"/>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row>
    <row r="34" spans="3:82" ht="15.75" customHeight="1" thickBot="1" x14ac:dyDescent="0.3">
      <c r="C34" s="69"/>
      <c r="D34" s="381"/>
      <c r="E34" s="381"/>
      <c r="F34" s="382"/>
      <c r="G34" s="423"/>
      <c r="H34" s="424"/>
      <c r="I34" s="424"/>
      <c r="J34" s="424"/>
      <c r="K34" s="424"/>
      <c r="L34" s="452"/>
      <c r="M34" s="453"/>
      <c r="N34" s="453"/>
      <c r="O34" s="453"/>
      <c r="P34" s="453"/>
      <c r="Q34" s="454"/>
      <c r="R34" s="452"/>
      <c r="S34" s="453"/>
      <c r="T34" s="453"/>
      <c r="U34" s="453"/>
      <c r="V34" s="453"/>
      <c r="W34" s="453"/>
      <c r="X34" s="452"/>
      <c r="Y34" s="453"/>
      <c r="Z34" s="453"/>
      <c r="AA34" s="453"/>
      <c r="AB34" s="453"/>
      <c r="AC34" s="453"/>
      <c r="AD34" s="440"/>
      <c r="AE34" s="435"/>
      <c r="AF34" s="435"/>
      <c r="AG34" s="435"/>
      <c r="AH34" s="435"/>
      <c r="AI34" s="435"/>
      <c r="AJ34" s="442"/>
      <c r="AK34" s="443"/>
      <c r="AL34" s="443"/>
      <c r="AM34" s="443"/>
      <c r="AN34" s="443"/>
      <c r="AO34" s="444"/>
      <c r="AP34" s="69"/>
      <c r="AQ34" s="407"/>
      <c r="AR34" s="408"/>
      <c r="AS34" s="408"/>
      <c r="AT34" s="408"/>
      <c r="AU34" s="408"/>
      <c r="AV34" s="40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row>
    <row r="35" spans="3:82" ht="15" customHeight="1" x14ac:dyDescent="0.25">
      <c r="C35" s="69"/>
      <c r="D35" s="381"/>
      <c r="E35" s="381"/>
      <c r="F35" s="382"/>
      <c r="G35" s="419" t="s">
        <v>113</v>
      </c>
      <c r="H35" s="420"/>
      <c r="I35" s="420"/>
      <c r="J35" s="420"/>
      <c r="K35" s="420"/>
      <c r="L35" s="464" t="str">
        <f>IF(AND('Mapa final'!$S$15="Baja",'Mapa final'!$W$15="Leve"),CONCATENATE("R",'Mapa final'!$A$15),"")</f>
        <v/>
      </c>
      <c r="M35" s="465"/>
      <c r="N35" s="465" t="str">
        <f>IF(AND('Mapa final'!$N$16="Baja",'Mapa final'!$R$16="Leve"),CONCATENATE("R",'Mapa final'!$A$16),"")</f>
        <v/>
      </c>
      <c r="O35" s="465"/>
      <c r="P35" s="465" t="str">
        <f>IF(AND('Mapa final'!$N$17="Baja",'Mapa final'!$R$17="Leve"),CONCATENATE("R",'Mapa final'!$A$17),"")</f>
        <v/>
      </c>
      <c r="Q35" s="466"/>
      <c r="R35" s="455" t="str">
        <f>IF(AND('Mapa final'!$S$15="Baja",'Mapa final'!$W$15="Menor"),CONCATENATE("R",'Mapa final'!$A$15),"")</f>
        <v/>
      </c>
      <c r="S35" s="456"/>
      <c r="T35" s="438" t="str">
        <f>IF(AND('Mapa final'!$S$16="Baja",'Mapa final'!$W$16="Menor"),CONCATENATE("R",'Mapa final'!$A$16),"")</f>
        <v/>
      </c>
      <c r="U35" s="438"/>
      <c r="V35" s="438" t="str">
        <f>IF(AND('Mapa final'!$S$17="Baja",'Mapa final'!$W$17="Menor"),CONCATENATE("R",'Mapa final'!$A$17),"")</f>
        <v/>
      </c>
      <c r="W35" s="451"/>
      <c r="X35" s="437" t="str">
        <f>IF(AND('Mapa final'!$S$15="Baja",'Mapa final'!$W$15="Moderado"),CONCATENATE("R",'Mapa final'!$A$15),"")</f>
        <v/>
      </c>
      <c r="Y35" s="438"/>
      <c r="Z35" s="438" t="str">
        <f>IF(AND('Mapa final'!S$16="Baja",'Mapa final'!$W$16="Moderado"),CONCATENATE("R",'Mapa final'!$A$16),"")</f>
        <v/>
      </c>
      <c r="AA35" s="438"/>
      <c r="AB35" s="438" t="str">
        <f>IF(AND('Mapa final'!$S$17="Baja",'Mapa final'!$W$17="Moderado"),CONCATENATE("R",'Mapa final'!$A$17),"")</f>
        <v/>
      </c>
      <c r="AC35" s="451"/>
      <c r="AD35" s="429" t="str">
        <f>IF(AND('Mapa final'!$S$15="Baja",'Mapa final'!$W$15="Mayor"),CONCATENATE("R",'Mapa final'!$A$15),"")</f>
        <v/>
      </c>
      <c r="AE35" s="426"/>
      <c r="AF35" s="426" t="str">
        <f>IF(AND('Mapa final'!$S$16="Baja",'Mapa final'!$W$16="Mayor"),CONCATENATE("R",'Mapa final'!$A$16),"")</f>
        <v/>
      </c>
      <c r="AG35" s="426"/>
      <c r="AH35" s="426" t="str">
        <f>IF(AND('Mapa final'!$S$17="Baja",'Mapa final'!$W$17="Mayor"),CONCATENATE("R",'Mapa final'!$A$17),"")</f>
        <v/>
      </c>
      <c r="AI35" s="426"/>
      <c r="AJ35" s="445" t="str">
        <f>IF(AND('Mapa final'!$S$15="Baja",'Mapa final'!$W$15="Catastrófico"),CONCATENATE("R",'Mapa final'!$A$15),"")</f>
        <v/>
      </c>
      <c r="AK35" s="446"/>
      <c r="AL35" s="446" t="str">
        <f>IF(AND('Mapa final'!$S$16="Baja",'Mapa final'!$W$16="Catastrófico"),CONCATENATE("R",'Mapa final'!$A$16),"")</f>
        <v/>
      </c>
      <c r="AM35" s="446"/>
      <c r="AN35" s="446" t="str">
        <f>IF(AND('Mapa final'!$S$17="Baja",'Mapa final'!$W$17="Catastrófico"),CONCATENATE("R",'Mapa final'!$A$17),"")</f>
        <v/>
      </c>
      <c r="AO35" s="447"/>
      <c r="AP35" s="69"/>
      <c r="AQ35" s="410" t="s">
        <v>81</v>
      </c>
      <c r="AR35" s="411"/>
      <c r="AS35" s="411"/>
      <c r="AT35" s="411"/>
      <c r="AU35" s="411"/>
      <c r="AV35" s="412"/>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row>
    <row r="36" spans="3:82" ht="15" customHeight="1" x14ac:dyDescent="0.25">
      <c r="C36" s="69"/>
      <c r="D36" s="381"/>
      <c r="E36" s="381"/>
      <c r="F36" s="382"/>
      <c r="G36" s="421"/>
      <c r="H36" s="422"/>
      <c r="I36" s="422"/>
      <c r="J36" s="422"/>
      <c r="K36" s="422"/>
      <c r="L36" s="460"/>
      <c r="M36" s="458"/>
      <c r="N36" s="458"/>
      <c r="O36" s="458"/>
      <c r="P36" s="458"/>
      <c r="Q36" s="459"/>
      <c r="R36" s="437"/>
      <c r="S36" s="438"/>
      <c r="T36" s="438"/>
      <c r="U36" s="438"/>
      <c r="V36" s="438"/>
      <c r="W36" s="451"/>
      <c r="X36" s="437"/>
      <c r="Y36" s="438"/>
      <c r="Z36" s="438"/>
      <c r="AA36" s="438"/>
      <c r="AB36" s="438"/>
      <c r="AC36" s="451"/>
      <c r="AD36" s="429"/>
      <c r="AE36" s="426"/>
      <c r="AF36" s="426"/>
      <c r="AG36" s="426"/>
      <c r="AH36" s="426"/>
      <c r="AI36" s="426"/>
      <c r="AJ36" s="442"/>
      <c r="AK36" s="443"/>
      <c r="AL36" s="443"/>
      <c r="AM36" s="443"/>
      <c r="AN36" s="443"/>
      <c r="AO36" s="444"/>
      <c r="AP36" s="69"/>
      <c r="AQ36" s="413"/>
      <c r="AR36" s="414"/>
      <c r="AS36" s="414"/>
      <c r="AT36" s="414"/>
      <c r="AU36" s="414"/>
      <c r="AV36" s="415"/>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row>
    <row r="37" spans="3:82" ht="15" customHeight="1" x14ac:dyDescent="0.25">
      <c r="C37" s="69"/>
      <c r="D37" s="381"/>
      <c r="E37" s="381"/>
      <c r="F37" s="382"/>
      <c r="G37" s="421"/>
      <c r="H37" s="422"/>
      <c r="I37" s="422"/>
      <c r="J37" s="422"/>
      <c r="K37" s="422"/>
      <c r="L37" s="460" t="str">
        <f>IF(AND('Mapa final'!$S$18="Baja",'Mapa final'!$W$18="Leve"),CONCATENATE("R",'Mapa final'!$A$18),"")</f>
        <v/>
      </c>
      <c r="M37" s="458"/>
      <c r="N37" s="458" t="str">
        <f>IF(AND('Mapa final'!$N$20="Baja",'Mapa final'!$R$20="Leve"),CONCATENATE("R",'Mapa final'!$A$20),"")</f>
        <v/>
      </c>
      <c r="O37" s="458"/>
      <c r="P37" s="458" t="str">
        <f>IF(AND('Mapa final'!$N$21="Baja",'Mapa final'!$R$21="Leve"),CONCATENATE("R",'Mapa final'!$A$21),"")</f>
        <v/>
      </c>
      <c r="Q37" s="459"/>
      <c r="R37" s="437" t="str">
        <f>IF(AND('Mapa final'!$S$18="Baja",'Mapa final'!$W$18="Menor"),CONCATENATE("R",'Mapa final'!$A$18),"")</f>
        <v/>
      </c>
      <c r="S37" s="438"/>
      <c r="T37" s="438" t="str">
        <f>IF(AND('Mapa final'!$S$20="Baja",'Mapa final'!$W$20="Menor"),CONCATENATE("R",'Mapa final'!$A$20),"")</f>
        <v/>
      </c>
      <c r="U37" s="438"/>
      <c r="V37" s="438" t="str">
        <f>IF(AND('Mapa final'!$S$21="Baja",'Mapa final'!$W$21="Menor"),CONCATENATE("R",'Mapa final'!$A$21),"")</f>
        <v/>
      </c>
      <c r="W37" s="451"/>
      <c r="X37" s="437" t="str">
        <f>IF(AND('Mapa final'!$S$18="Baja",'Mapa final'!$W$18="Moderado"),CONCATENATE("R",'Mapa final'!$A$18),"")</f>
        <v/>
      </c>
      <c r="Y37" s="438"/>
      <c r="Z37" s="438" t="str">
        <f>IF(AND('Mapa final'!$S$20="Baja",'Mapa final'!$W$20="Moderado"),CONCATENATE("R",'Mapa final'!$A$20),"")</f>
        <v/>
      </c>
      <c r="AA37" s="438"/>
      <c r="AB37" s="438" t="str">
        <f>IF(AND('Mapa final'!$S$21="Baja",'Mapa final'!$W$21="Moderado"),CONCATENATE("R",'Mapa final'!$A$21),"")</f>
        <v/>
      </c>
      <c r="AC37" s="451"/>
      <c r="AD37" s="429" t="str">
        <f>IF(AND('Mapa final'!$S$18="Baja",'Mapa final'!$W$18="Mayor"),CONCATENATE("R",'Mapa final'!$A$18),"")</f>
        <v/>
      </c>
      <c r="AE37" s="426"/>
      <c r="AF37" s="426" t="str">
        <f>IF(AND('Mapa final'!$S$20="Baja",'Mapa final'!$W$20="Mayor"),CONCATENATE("R",'Mapa final'!$A$20),"")</f>
        <v/>
      </c>
      <c r="AG37" s="426"/>
      <c r="AH37" s="426" t="str">
        <f>IF(AND('Mapa final'!$S$21="Baja",'Mapa final'!$W$21="Mayor"),CONCATENATE("R",'Mapa final'!$A$21),"")</f>
        <v/>
      </c>
      <c r="AI37" s="426"/>
      <c r="AJ37" s="442" t="str">
        <f>IF(AND('Mapa final'!$S$18="Baja",'Mapa final'!$W$18="Catastrófico"),CONCATENATE("R",'Mapa final'!$A$18),"")</f>
        <v/>
      </c>
      <c r="AK37" s="443"/>
      <c r="AL37" s="443" t="str">
        <f>IF(AND('Mapa final'!$S$20="Baja",'Mapa final'!$W$20="Catastrófico"),CONCATENATE("R",'Mapa final'!$A$20),"")</f>
        <v/>
      </c>
      <c r="AM37" s="443"/>
      <c r="AN37" s="443" t="str">
        <f>IF(AND('Mapa final'!$S$21="Baja",'Mapa final'!$N$21="Catastrófico"),CONCATENATE("R",'Mapa final'!$A$21),"")</f>
        <v/>
      </c>
      <c r="AO37" s="444"/>
      <c r="AP37" s="69"/>
      <c r="AQ37" s="413"/>
      <c r="AR37" s="414"/>
      <c r="AS37" s="414"/>
      <c r="AT37" s="414"/>
      <c r="AU37" s="414"/>
      <c r="AV37" s="415"/>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row>
    <row r="38" spans="3:82" ht="15" customHeight="1" x14ac:dyDescent="0.25">
      <c r="C38" s="69"/>
      <c r="D38" s="381"/>
      <c r="E38" s="381"/>
      <c r="F38" s="382"/>
      <c r="G38" s="421"/>
      <c r="H38" s="422"/>
      <c r="I38" s="422"/>
      <c r="J38" s="422"/>
      <c r="K38" s="422"/>
      <c r="L38" s="460"/>
      <c r="M38" s="458"/>
      <c r="N38" s="458"/>
      <c r="O38" s="458"/>
      <c r="P38" s="458"/>
      <c r="Q38" s="459"/>
      <c r="R38" s="437"/>
      <c r="S38" s="438"/>
      <c r="T38" s="438"/>
      <c r="U38" s="438"/>
      <c r="V38" s="438"/>
      <c r="W38" s="451"/>
      <c r="X38" s="437"/>
      <c r="Y38" s="438"/>
      <c r="Z38" s="438"/>
      <c r="AA38" s="438"/>
      <c r="AB38" s="438"/>
      <c r="AC38" s="451"/>
      <c r="AD38" s="429"/>
      <c r="AE38" s="426"/>
      <c r="AF38" s="426"/>
      <c r="AG38" s="426"/>
      <c r="AH38" s="426"/>
      <c r="AI38" s="426"/>
      <c r="AJ38" s="442"/>
      <c r="AK38" s="443"/>
      <c r="AL38" s="443"/>
      <c r="AM38" s="443"/>
      <c r="AN38" s="443"/>
      <c r="AO38" s="444"/>
      <c r="AP38" s="69"/>
      <c r="AQ38" s="413"/>
      <c r="AR38" s="414"/>
      <c r="AS38" s="414"/>
      <c r="AT38" s="414"/>
      <c r="AU38" s="414"/>
      <c r="AV38" s="415"/>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row>
    <row r="39" spans="3:82" ht="15" customHeight="1" x14ac:dyDescent="0.25">
      <c r="C39" s="69"/>
      <c r="D39" s="381"/>
      <c r="E39" s="381"/>
      <c r="F39" s="382"/>
      <c r="G39" s="421"/>
      <c r="H39" s="422"/>
      <c r="I39" s="422"/>
      <c r="J39" s="422"/>
      <c r="K39" s="422"/>
      <c r="L39" s="460" t="str">
        <f>IF(AND('Mapa final'!$S$24="Baja",'Mapa final'!$W$24="Leve"),CONCATENATE("R",'Mapa final'!$A$24),"")</f>
        <v/>
      </c>
      <c r="M39" s="458"/>
      <c r="N39" s="458" t="str">
        <f>IF(AND('Mapa final'!$N$25="Baja",'Mapa final'!$R$25="Leve"),CONCATENATE("R",'Mapa final'!$A$25),"")</f>
        <v/>
      </c>
      <c r="O39" s="458"/>
      <c r="P39" s="458" t="str">
        <f>IF(AND('Mapa final'!$N$26="Baja",'Mapa final'!$R$26="Leve"),CONCATENATE("R",'Mapa final'!$A$26),"")</f>
        <v/>
      </c>
      <c r="Q39" s="459"/>
      <c r="R39" s="437" t="str">
        <f>IF(AND('Mapa final'!$S$24="Baja",'Mapa final'!$W$24="Menor"),CONCATENATE("R",'Mapa final'!$A$24),"")</f>
        <v/>
      </c>
      <c r="S39" s="438"/>
      <c r="T39" s="438" t="str">
        <f>IF(AND('Mapa final'!$LU$25="Baja",'Mapa final'!$W$25="Menor"),CONCATENATE("R",'Mapa final'!$A$25),"")</f>
        <v/>
      </c>
      <c r="U39" s="438"/>
      <c r="V39" s="438" t="str">
        <f>IF(AND('Mapa final'!$S$26="Baja",'Mapa final'!$W$26="Menor"),CONCATENATE("R",'Mapa final'!$A$26),"")</f>
        <v/>
      </c>
      <c r="W39" s="451"/>
      <c r="X39" s="437" t="str">
        <f>IF(AND('Mapa final'!$S$24="Baja",'Mapa final'!$W$24="Moderado"),CONCATENATE("R",'Mapa final'!$A$24),"")</f>
        <v/>
      </c>
      <c r="Y39" s="438"/>
      <c r="Z39" s="438" t="str">
        <f>IF(AND('Mapa final'!$S$25="Baja",'Mapa final'!$W$25="Moderado"),CONCATENATE("R",'Mapa final'!$A$25),"")</f>
        <v/>
      </c>
      <c r="AA39" s="438"/>
      <c r="AB39" s="438" t="str">
        <f>IF(AND('Mapa final'!$S$26="Baja",'Mapa final'!$W$26="Moderado"),CONCATENATE("R",'Mapa final'!$A$26),"")</f>
        <v/>
      </c>
      <c r="AC39" s="451"/>
      <c r="AD39" s="429" t="str">
        <f>IF(AND('Mapa final'!$S$24="Baja",'Mapa final'!$W$24="Mayor"),CONCATENATE("R",'Mapa final'!$A$24),"")</f>
        <v/>
      </c>
      <c r="AE39" s="426"/>
      <c r="AF39" s="426" t="str">
        <f>IF(AND('Mapa final'!$S$25="Baja",'Mapa final'!$W$25="Mayor"),CONCATENATE("R",'Mapa final'!$A$25),"")</f>
        <v/>
      </c>
      <c r="AG39" s="426"/>
      <c r="AH39" s="426" t="str">
        <f>IF(AND('Mapa final'!$S$26="Baja",'Mapa final'!$W$26="Mayor"),CONCATENATE("R",'Mapa final'!$A$26),"")</f>
        <v/>
      </c>
      <c r="AI39" s="426"/>
      <c r="AJ39" s="442" t="str">
        <f>IF(AND('Mapa final'!$S$24="Baja",'Mapa final'!$W$24="Catastrófico"),CONCATENATE("R",'Mapa final'!$A$24),"")</f>
        <v/>
      </c>
      <c r="AK39" s="443"/>
      <c r="AL39" s="443" t="str">
        <f>IF(AND('Mapa final'!$S$25="Baja",'Mapa final'!$W$25="Catastrófico"),CONCATENATE("R",'Mapa final'!$A$25),"")</f>
        <v/>
      </c>
      <c r="AM39" s="443"/>
      <c r="AN39" s="443" t="str">
        <f>IF(AND('Mapa final'!$S$26="Baja",'Mapa final'!$W$26="Catastrófico"),CONCATENATE("R",'Mapa final'!$A$26),"")</f>
        <v/>
      </c>
      <c r="AO39" s="444"/>
      <c r="AP39" s="69"/>
      <c r="AQ39" s="413"/>
      <c r="AR39" s="414"/>
      <c r="AS39" s="414"/>
      <c r="AT39" s="414"/>
      <c r="AU39" s="414"/>
      <c r="AV39" s="415"/>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row>
    <row r="40" spans="3:82" ht="15" customHeight="1" x14ac:dyDescent="0.25">
      <c r="C40" s="69"/>
      <c r="D40" s="381"/>
      <c r="E40" s="381"/>
      <c r="F40" s="382"/>
      <c r="G40" s="421"/>
      <c r="H40" s="422"/>
      <c r="I40" s="422"/>
      <c r="J40" s="422"/>
      <c r="K40" s="422"/>
      <c r="L40" s="460"/>
      <c r="M40" s="458"/>
      <c r="N40" s="458"/>
      <c r="O40" s="458"/>
      <c r="P40" s="458"/>
      <c r="Q40" s="459"/>
      <c r="R40" s="437"/>
      <c r="S40" s="438"/>
      <c r="T40" s="438"/>
      <c r="U40" s="438"/>
      <c r="V40" s="438"/>
      <c r="W40" s="451"/>
      <c r="X40" s="437"/>
      <c r="Y40" s="438"/>
      <c r="Z40" s="438"/>
      <c r="AA40" s="438"/>
      <c r="AB40" s="438"/>
      <c r="AC40" s="451"/>
      <c r="AD40" s="429"/>
      <c r="AE40" s="426"/>
      <c r="AF40" s="426"/>
      <c r="AG40" s="426"/>
      <c r="AH40" s="426"/>
      <c r="AI40" s="426"/>
      <c r="AJ40" s="442"/>
      <c r="AK40" s="443"/>
      <c r="AL40" s="443"/>
      <c r="AM40" s="443"/>
      <c r="AN40" s="443"/>
      <c r="AO40" s="444"/>
      <c r="AP40" s="69"/>
      <c r="AQ40" s="413"/>
      <c r="AR40" s="414"/>
      <c r="AS40" s="414"/>
      <c r="AT40" s="414"/>
      <c r="AU40" s="414"/>
      <c r="AV40" s="415"/>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row>
    <row r="41" spans="3:82" ht="15" customHeight="1" x14ac:dyDescent="0.25">
      <c r="C41" s="69"/>
      <c r="D41" s="381"/>
      <c r="E41" s="381"/>
      <c r="F41" s="382"/>
      <c r="G41" s="421"/>
      <c r="H41" s="422"/>
      <c r="I41" s="422"/>
      <c r="J41" s="422"/>
      <c r="K41" s="422"/>
      <c r="L41" s="460" t="str">
        <f>IF(AND('Mapa final'!$S$27="Baja",'Mapa final'!$W$27="Leve"),CONCATENATE("R",'Mapa final'!$A$27),"")</f>
        <v/>
      </c>
      <c r="M41" s="458"/>
      <c r="N41" s="458" t="str">
        <f>IF(AND('Mapa final'!$N$28="Baja",'Mapa final'!$R$28="Leve"),CONCATENATE("R",'Mapa final'!$A$28),"")</f>
        <v/>
      </c>
      <c r="O41" s="458"/>
      <c r="P41" s="458" t="str">
        <f>IF(AND('Mapa final'!$N$29="Baja",'Mapa final'!$R$29="Leve"),CONCATENATE("R",'Mapa final'!$A$29),"")</f>
        <v/>
      </c>
      <c r="Q41" s="459"/>
      <c r="R41" s="437" t="str">
        <f>IF(AND('Mapa final'!$S$27="Baja",'Mapa final'!$W$27="Menor"),CONCATENATE("R",'Mapa final'!$A$27),"")</f>
        <v/>
      </c>
      <c r="S41" s="438"/>
      <c r="T41" s="438" t="str">
        <f>IF(AND('Mapa final'!$S$28="Baja",'Mapa final'!$W$28="Menor"),CONCATENATE("R",'Mapa final'!$A$28),"")</f>
        <v/>
      </c>
      <c r="U41" s="438"/>
      <c r="V41" s="438" t="str">
        <f>IF(AND('Mapa final'!$S$29="Baja",'Mapa final'!$W$29="Menor"),CONCATENATE("R",'Mapa final'!$A$29),"")</f>
        <v/>
      </c>
      <c r="W41" s="451"/>
      <c r="X41" s="437" t="str">
        <f>IF(AND('Mapa final'!$S$27="Baja",'Mapa final'!$W$27="Moderado"),CONCATENATE("R",'Mapa final'!$A$27),"")</f>
        <v/>
      </c>
      <c r="Y41" s="438"/>
      <c r="Z41" s="438" t="str">
        <f>IF(AND('Mapa final'!$S$28="Baja",'Mapa final'!$W$28="Moderado"),CONCATENATE("R",'Mapa final'!$A$28),"")</f>
        <v/>
      </c>
      <c r="AA41" s="438"/>
      <c r="AB41" s="438" t="str">
        <f>IF(AND('Mapa final'!$S$29="Baja",'Mapa final'!$W$29="Moderado"),CONCATENATE("R",'Mapa final'!$A$29),"")</f>
        <v/>
      </c>
      <c r="AC41" s="451"/>
      <c r="AD41" s="429" t="str">
        <f>IF(AND('Mapa final'!$S$27="Baja",'Mapa final'!$W$27="Mayor"),CONCATENATE("R",'Mapa final'!$A$27),"")</f>
        <v/>
      </c>
      <c r="AE41" s="426"/>
      <c r="AF41" s="426" t="str">
        <f>IF(AND('Mapa final'!$S$28="Baja",'Mapa final'!$W$28="Mayor"),CONCATENATE("R",'Mapa final'!$A$28),"")</f>
        <v/>
      </c>
      <c r="AG41" s="426"/>
      <c r="AH41" s="426" t="str">
        <f>IF(AND('Mapa final'!$S$29="Baja",'Mapa final'!$W$29="Mayor"),CONCATENATE("R",'Mapa final'!$A$29),"")</f>
        <v/>
      </c>
      <c r="AI41" s="426"/>
      <c r="AJ41" s="442" t="str">
        <f>IF(AND('Mapa final'!$S$27="Baja",'Mapa final'!$W$27="Catastrófico"),CONCATENATE("R",'Mapa final'!$A$27),"")</f>
        <v/>
      </c>
      <c r="AK41" s="443"/>
      <c r="AL41" s="443" t="str">
        <f>IF(AND('Mapa final'!$S$28="Baja",'Mapa final'!$W$28="Catastrófico"),CONCATENATE("R",'Mapa final'!$A$28),"")</f>
        <v/>
      </c>
      <c r="AM41" s="443"/>
      <c r="AN41" s="443" t="str">
        <f>IF(AND('Mapa final'!$S$29="Baja",'Mapa final'!$W$29="Catastrófico"),CONCATENATE("R",'Mapa final'!$A$29),"")</f>
        <v/>
      </c>
      <c r="AO41" s="444"/>
      <c r="AP41" s="69"/>
      <c r="AQ41" s="413"/>
      <c r="AR41" s="414"/>
      <c r="AS41" s="414"/>
      <c r="AT41" s="414"/>
      <c r="AU41" s="414"/>
      <c r="AV41" s="415"/>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row>
    <row r="42" spans="3:82" ht="15.75" customHeight="1" thickBot="1" x14ac:dyDescent="0.3">
      <c r="C42" s="69"/>
      <c r="D42" s="381"/>
      <c r="E42" s="381"/>
      <c r="F42" s="382"/>
      <c r="G42" s="423"/>
      <c r="H42" s="424"/>
      <c r="I42" s="424"/>
      <c r="J42" s="424"/>
      <c r="K42" s="424"/>
      <c r="L42" s="461"/>
      <c r="M42" s="462"/>
      <c r="N42" s="462"/>
      <c r="O42" s="462"/>
      <c r="P42" s="462"/>
      <c r="Q42" s="463"/>
      <c r="R42" s="452"/>
      <c r="S42" s="453"/>
      <c r="T42" s="453"/>
      <c r="U42" s="453"/>
      <c r="V42" s="453"/>
      <c r="W42" s="454"/>
      <c r="X42" s="452"/>
      <c r="Y42" s="453"/>
      <c r="Z42" s="453"/>
      <c r="AA42" s="453"/>
      <c r="AB42" s="453"/>
      <c r="AC42" s="454"/>
      <c r="AD42" s="440"/>
      <c r="AE42" s="435"/>
      <c r="AF42" s="435"/>
      <c r="AG42" s="435"/>
      <c r="AH42" s="435"/>
      <c r="AI42" s="435"/>
      <c r="AJ42" s="448"/>
      <c r="AK42" s="449"/>
      <c r="AL42" s="449"/>
      <c r="AM42" s="449"/>
      <c r="AN42" s="449"/>
      <c r="AO42" s="450"/>
      <c r="AP42" s="69"/>
      <c r="AQ42" s="416"/>
      <c r="AR42" s="417"/>
      <c r="AS42" s="417"/>
      <c r="AT42" s="417"/>
      <c r="AU42" s="417"/>
      <c r="AV42" s="418"/>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row>
    <row r="43" spans="3:82" ht="15" customHeight="1" x14ac:dyDescent="0.25">
      <c r="C43" s="69"/>
      <c r="D43" s="381"/>
      <c r="E43" s="381"/>
      <c r="F43" s="382"/>
      <c r="G43" s="419" t="s">
        <v>112</v>
      </c>
      <c r="H43" s="420"/>
      <c r="I43" s="420"/>
      <c r="J43" s="420"/>
      <c r="K43" s="420"/>
      <c r="L43" s="464" t="str">
        <f>IF(AND('Mapa final'!$S$15="Muy Baja",'Mapa final'!$W$15="Leve"),CONCATENATE("R",'Mapa final'!$A$15),"")</f>
        <v/>
      </c>
      <c r="M43" s="465"/>
      <c r="N43" s="465" t="str">
        <f>IF(AND('Mapa final'!$N$16="Muy Baja",'Mapa final'!$R$16="Leve"),CONCATENATE("R",'Mapa final'!$A$16),"")</f>
        <v/>
      </c>
      <c r="O43" s="465"/>
      <c r="P43" s="465" t="str">
        <f>IF(AND('Mapa final'!$N$17="Muy Baja",'Mapa final'!$R$17="Leve"),CONCATENATE("R",'Mapa final'!$A$17),"")</f>
        <v/>
      </c>
      <c r="Q43" s="466"/>
      <c r="R43" s="464" t="str">
        <f>IF(AND('Mapa final'!$S$15="Muy Baja",'Mapa final'!$W$15="Menor"),CONCATENATE("R",'Mapa final'!$A$15),"")</f>
        <v/>
      </c>
      <c r="S43" s="465"/>
      <c r="T43" s="465" t="str">
        <f>IF(AND('Mapa final'!$S$16="Muy Baja",'Mapa final'!$W$16="Menor"),CONCATENATE("R",'Mapa final'!$A$16),"")</f>
        <v/>
      </c>
      <c r="U43" s="465"/>
      <c r="V43" s="465" t="str">
        <f>IF(AND('Mapa final'!$S$17="Muy Baja",'Mapa final'!$W$17="Menor"),CONCATENATE("R",'Mapa final'!$A$17),"")</f>
        <v/>
      </c>
      <c r="W43" s="466"/>
      <c r="X43" s="455" t="str">
        <f>IF(AND('Mapa final'!$S$15="Muy Baja",'Mapa final'!$W$15="Moderado"),CONCATENATE("R",'Mapa final'!$A$15),"")</f>
        <v/>
      </c>
      <c r="Y43" s="456"/>
      <c r="Z43" s="456" t="str">
        <f>IF(AND('Mapa final'!S$16="Muy Baja",'Mapa final'!$W$16="Moderado"),CONCATENATE("R",'Mapa final'!$A$16),"")</f>
        <v/>
      </c>
      <c r="AA43" s="456"/>
      <c r="AB43" s="456" t="str">
        <f>IF(AND('Mapa final'!$S$17="Muy Baja",'Mapa final'!$W$17="Moderado"),CONCATENATE("R",'Mapa final'!$A$17),"")</f>
        <v/>
      </c>
      <c r="AC43" s="457"/>
      <c r="AD43" s="427" t="str">
        <f>IF(AND('Mapa final'!$S$15="Muy Baja",'Mapa final'!$W$15="Mayor"),CONCATENATE("R",'Mapa final'!$A$15),"")</f>
        <v/>
      </c>
      <c r="AE43" s="428"/>
      <c r="AF43" s="428" t="str">
        <f>IF(AND('Mapa final'!$S$16="Muy Baja",'Mapa final'!$W$16="Mayor"),CONCATENATE("R",'Mapa final'!$A$16),"")</f>
        <v/>
      </c>
      <c r="AG43" s="428"/>
      <c r="AH43" s="428" t="str">
        <f>IF(AND('Mapa final'!$S$17="Muy Baja",'Mapa final'!$W$17="Mayor"),CONCATENATE("R",'Mapa final'!$A$17),"")</f>
        <v/>
      </c>
      <c r="AI43" s="441"/>
      <c r="AJ43" s="442" t="str">
        <f>IF(AND('Mapa final'!$S$15="Muy Baja",'Mapa final'!$W$15="Catastrófico"),CONCATENATE("R",'Mapa final'!$A$15),"")</f>
        <v/>
      </c>
      <c r="AK43" s="443"/>
      <c r="AL43" s="443" t="str">
        <f>IF(AND('Mapa final'!$S$16="Muy Baja",'Mapa final'!$W$16="Catastrófico"),CONCATENATE("R",'Mapa final'!$A$16),"")</f>
        <v/>
      </c>
      <c r="AM43" s="443"/>
      <c r="AN43" s="443" t="str">
        <f>IF(AND('Mapa final'!$S$17="Muy Baja",'Mapa final'!$W$17="Catastrófico"),CONCATENATE("R",'Mapa final'!$A$17),"")</f>
        <v/>
      </c>
      <c r="AO43" s="444"/>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row>
    <row r="44" spans="3:82" ht="15" customHeight="1" x14ac:dyDescent="0.25">
      <c r="C44" s="69"/>
      <c r="D44" s="381"/>
      <c r="E44" s="381"/>
      <c r="F44" s="382"/>
      <c r="G44" s="421"/>
      <c r="H44" s="422"/>
      <c r="I44" s="422"/>
      <c r="J44" s="422"/>
      <c r="K44" s="422"/>
      <c r="L44" s="460"/>
      <c r="M44" s="458"/>
      <c r="N44" s="458"/>
      <c r="O44" s="458"/>
      <c r="P44" s="458"/>
      <c r="Q44" s="459"/>
      <c r="R44" s="460"/>
      <c r="S44" s="458"/>
      <c r="T44" s="458"/>
      <c r="U44" s="458"/>
      <c r="V44" s="458"/>
      <c r="W44" s="459"/>
      <c r="X44" s="437"/>
      <c r="Y44" s="438"/>
      <c r="Z44" s="438"/>
      <c r="AA44" s="438"/>
      <c r="AB44" s="438"/>
      <c r="AC44" s="451"/>
      <c r="AD44" s="429"/>
      <c r="AE44" s="426"/>
      <c r="AF44" s="426"/>
      <c r="AG44" s="426"/>
      <c r="AH44" s="426"/>
      <c r="AI44" s="434"/>
      <c r="AJ44" s="442"/>
      <c r="AK44" s="443"/>
      <c r="AL44" s="443"/>
      <c r="AM44" s="443"/>
      <c r="AN44" s="443"/>
      <c r="AO44" s="444"/>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row>
    <row r="45" spans="3:82" ht="15" customHeight="1" x14ac:dyDescent="0.25">
      <c r="C45" s="69"/>
      <c r="D45" s="381"/>
      <c r="E45" s="381"/>
      <c r="F45" s="382"/>
      <c r="G45" s="421"/>
      <c r="H45" s="422"/>
      <c r="I45" s="422"/>
      <c r="J45" s="422"/>
      <c r="K45" s="422"/>
      <c r="L45" s="460" t="str">
        <f>IF(AND('Mapa final'!$S$18="Muy Baja",'Mapa final'!$W$18="Leve"),CONCATENATE("R",'Mapa final'!$A$18),"")</f>
        <v/>
      </c>
      <c r="M45" s="458"/>
      <c r="N45" s="458" t="str">
        <f>IF(AND('Mapa final'!$N$20="Muy Baja",'Mapa final'!$R$20="Leve"),CONCATENATE("R",'Mapa final'!$A$20),"")</f>
        <v/>
      </c>
      <c r="O45" s="458"/>
      <c r="P45" s="458" t="str">
        <f>IF(AND('Mapa final'!$N$21="Muy Baja",'Mapa final'!$R$21="Leve"),CONCATENATE("R",'Mapa final'!$A$21),"")</f>
        <v/>
      </c>
      <c r="Q45" s="459"/>
      <c r="R45" s="460" t="str">
        <f>IF(AND('Mapa final'!$S$18="Muy Baja",'Mapa final'!$W$18="Menor"),CONCATENATE("R",'Mapa final'!$A$18),"")</f>
        <v/>
      </c>
      <c r="S45" s="458"/>
      <c r="T45" s="458" t="str">
        <f>IF(AND('Mapa final'!$S$20="Muy Baja",'Mapa final'!$W$20="Menor"),CONCATENATE("R",'Mapa final'!$A$20),"")</f>
        <v/>
      </c>
      <c r="U45" s="458"/>
      <c r="V45" s="458" t="str">
        <f>IF(AND('Mapa final'!$S$21="Muy Baja",'Mapa final'!$W$21="Menor"),CONCATENATE("R",'Mapa final'!$A$21),"")</f>
        <v/>
      </c>
      <c r="W45" s="459"/>
      <c r="X45" s="437" t="str">
        <f>IF(AND('Mapa final'!$S$18="Muy Baja",'Mapa final'!$W$18="Moderado"),CONCATENATE("R",'Mapa final'!$A$18),"")</f>
        <v/>
      </c>
      <c r="Y45" s="438"/>
      <c r="Z45" s="438" t="str">
        <f>IF(AND('Mapa final'!$S$20="Muy Baja",'Mapa final'!$W$20="Moderado"),CONCATENATE("R",'Mapa final'!$A$20),"")</f>
        <v/>
      </c>
      <c r="AA45" s="438"/>
      <c r="AB45" s="438" t="str">
        <f>IF(AND('Mapa final'!$S$21="Muy Baja",'Mapa final'!$W$21="Moderado"),CONCATENATE("R",'Mapa final'!$A$21),"")</f>
        <v/>
      </c>
      <c r="AC45" s="451"/>
      <c r="AD45" s="429" t="str">
        <f>IF(AND('Mapa final'!$S$18="Muy Baja",'Mapa final'!$W$18="Mayor"),CONCATENATE("R",'Mapa final'!$A$18),"")</f>
        <v/>
      </c>
      <c r="AE45" s="426"/>
      <c r="AF45" s="426" t="str">
        <f>IF(AND('Mapa final'!$S$20="Muy Baja",'Mapa final'!$W$20="Mayor"),CONCATENATE("R",'Mapa final'!$A$20),"")</f>
        <v/>
      </c>
      <c r="AG45" s="426"/>
      <c r="AH45" s="426" t="str">
        <f>IF(AND('Mapa final'!$S$21="Muy Baja",'Mapa final'!$W$21="Mayor"),CONCATENATE("R",'Mapa final'!$A$21),"")</f>
        <v/>
      </c>
      <c r="AI45" s="434"/>
      <c r="AJ45" s="442" t="str">
        <f>IF(AND('Mapa final'!$S$18="Muy Baja",'Mapa final'!$W$18="Catastrófico"),CONCATENATE("R",'Mapa final'!$A$18),"")</f>
        <v/>
      </c>
      <c r="AK45" s="443"/>
      <c r="AL45" s="443" t="str">
        <f>IF(AND('Mapa final'!$S$20="Muy Baja",'Mapa final'!$W$20="Catastrófico"),CONCATENATE("R",'Mapa final'!$A$20),"")</f>
        <v/>
      </c>
      <c r="AM45" s="443"/>
      <c r="AN45" s="443" t="str">
        <f>IF(AND('Mapa final'!$S$21="Muy Baja",'Mapa final'!$N$21="Catastrófico"),CONCATENATE("R",'Mapa final'!$A$21),"")</f>
        <v/>
      </c>
      <c r="AO45" s="444"/>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row>
    <row r="46" spans="3:82" ht="15" customHeight="1" x14ac:dyDescent="0.25">
      <c r="C46" s="69"/>
      <c r="D46" s="381"/>
      <c r="E46" s="381"/>
      <c r="F46" s="382"/>
      <c r="G46" s="421"/>
      <c r="H46" s="422"/>
      <c r="I46" s="422"/>
      <c r="J46" s="422"/>
      <c r="K46" s="422"/>
      <c r="L46" s="460"/>
      <c r="M46" s="458"/>
      <c r="N46" s="458"/>
      <c r="O46" s="458"/>
      <c r="P46" s="458"/>
      <c r="Q46" s="459"/>
      <c r="R46" s="460"/>
      <c r="S46" s="458"/>
      <c r="T46" s="458"/>
      <c r="U46" s="458"/>
      <c r="V46" s="458"/>
      <c r="W46" s="459"/>
      <c r="X46" s="437"/>
      <c r="Y46" s="438"/>
      <c r="Z46" s="438"/>
      <c r="AA46" s="438"/>
      <c r="AB46" s="438"/>
      <c r="AC46" s="451"/>
      <c r="AD46" s="429"/>
      <c r="AE46" s="426"/>
      <c r="AF46" s="426"/>
      <c r="AG46" s="426"/>
      <c r="AH46" s="426"/>
      <c r="AI46" s="434"/>
      <c r="AJ46" s="442"/>
      <c r="AK46" s="443"/>
      <c r="AL46" s="443"/>
      <c r="AM46" s="443"/>
      <c r="AN46" s="443"/>
      <c r="AO46" s="444"/>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row>
    <row r="47" spans="3:82" ht="15" customHeight="1" x14ac:dyDescent="0.25">
      <c r="C47" s="69"/>
      <c r="D47" s="381"/>
      <c r="E47" s="381"/>
      <c r="F47" s="382"/>
      <c r="G47" s="421"/>
      <c r="H47" s="422"/>
      <c r="I47" s="422"/>
      <c r="J47" s="422"/>
      <c r="K47" s="422"/>
      <c r="L47" s="460" t="str">
        <f>IF(AND('Mapa final'!$S$24="Muy Baja",'Mapa final'!$W$24="Leve"),CONCATENATE("R",'Mapa final'!$A$24),"")</f>
        <v/>
      </c>
      <c r="M47" s="458"/>
      <c r="N47" s="458" t="str">
        <f>IF(AND('Mapa final'!$N$25="Muy Baja",'Mapa final'!$R$25="Leve"),CONCATENATE("R",'Mapa final'!$A$25),"")</f>
        <v/>
      </c>
      <c r="O47" s="458"/>
      <c r="P47" s="458" t="str">
        <f>IF(AND('Mapa final'!$N$26="Muy Baja",'Mapa final'!$R$26="Leve"),CONCATENATE("R",'Mapa final'!$A$26),"")</f>
        <v/>
      </c>
      <c r="Q47" s="459"/>
      <c r="R47" s="460" t="str">
        <f>IF(AND('Mapa final'!$S$24="Muy Baja",'Mapa final'!$W$24="Menor"),CONCATENATE("R",'Mapa final'!$A$24),"")</f>
        <v/>
      </c>
      <c r="S47" s="458"/>
      <c r="T47" s="458" t="str">
        <f>IF(AND('Mapa final'!$LU$25="Muy Baja",'Mapa final'!$W$25="Menor"),CONCATENATE("R",'Mapa final'!$A$25),"")</f>
        <v/>
      </c>
      <c r="U47" s="458"/>
      <c r="V47" s="458" t="str">
        <f>IF(AND('Mapa final'!$S$26="Muy Baja",'Mapa final'!$W$26="Menor"),CONCATENATE("R",'Mapa final'!$A$26),"")</f>
        <v/>
      </c>
      <c r="W47" s="459"/>
      <c r="X47" s="437" t="str">
        <f>IF(AND('Mapa final'!$S$24="Muy Baja",'Mapa final'!$W$24="Moderado"),CONCATENATE("R",'Mapa final'!$A$24),"")</f>
        <v/>
      </c>
      <c r="Y47" s="438"/>
      <c r="Z47" s="438" t="str">
        <f>IF(AND('Mapa final'!$S$25="Muy Baja",'Mapa final'!$W$25="Moderado"),CONCATENATE("R",'Mapa final'!$A$25),"")</f>
        <v/>
      </c>
      <c r="AA47" s="438"/>
      <c r="AB47" s="438" t="str">
        <f>IF(AND('Mapa final'!$S$26="Muy Baja",'Mapa final'!$W$26="Moderado"),CONCATENATE("R",'Mapa final'!$A$26),"")</f>
        <v/>
      </c>
      <c r="AC47" s="451"/>
      <c r="AD47" s="429" t="str">
        <f>IF(AND('Mapa final'!$S$24="Muy Baja",'Mapa final'!$W$24="Mayor"),CONCATENATE("R",'Mapa final'!$A$24),"")</f>
        <v/>
      </c>
      <c r="AE47" s="426"/>
      <c r="AF47" s="426" t="str">
        <f>IF(AND('Mapa final'!$S$25="Muy Baja",'Mapa final'!$W$25="Mayor"),CONCATENATE("R",'Mapa final'!$A$25),"")</f>
        <v/>
      </c>
      <c r="AG47" s="426"/>
      <c r="AH47" s="426" t="str">
        <f>IF(AND('Mapa final'!$S$26="Muy Baja",'Mapa final'!$W$26="Mayor"),CONCATENATE("R",'Mapa final'!$A$26),"")</f>
        <v/>
      </c>
      <c r="AI47" s="434"/>
      <c r="AJ47" s="442" t="str">
        <f>IF(AND('Mapa final'!$S$24="Muy Baja",'Mapa final'!$W$24="Catastrófico"),CONCATENATE("R",'Mapa final'!$A$24),"")</f>
        <v/>
      </c>
      <c r="AK47" s="443"/>
      <c r="AL47" s="443" t="str">
        <f>IF(AND('Mapa final'!$S$25="Muy Baja",'Mapa final'!$W$25="Catastrófico"),CONCATENATE("R",'Mapa final'!$A$25),"")</f>
        <v/>
      </c>
      <c r="AM47" s="443"/>
      <c r="AN47" s="443" t="str">
        <f>IF(AND('Mapa final'!$S$26="Muy Baja",'Mapa final'!$W$26="Catastrófico"),CONCATENATE("R",'Mapa final'!$A$26),"")</f>
        <v/>
      </c>
      <c r="AO47" s="444"/>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row>
    <row r="48" spans="3:82" ht="15" customHeight="1" x14ac:dyDescent="0.25">
      <c r="C48" s="69"/>
      <c r="D48" s="381"/>
      <c r="E48" s="381"/>
      <c r="F48" s="382"/>
      <c r="G48" s="421"/>
      <c r="H48" s="422"/>
      <c r="I48" s="422"/>
      <c r="J48" s="422"/>
      <c r="K48" s="422"/>
      <c r="L48" s="460"/>
      <c r="M48" s="458"/>
      <c r="N48" s="458"/>
      <c r="O48" s="458"/>
      <c r="P48" s="458"/>
      <c r="Q48" s="459"/>
      <c r="R48" s="460"/>
      <c r="S48" s="458"/>
      <c r="T48" s="458"/>
      <c r="U48" s="458"/>
      <c r="V48" s="458"/>
      <c r="W48" s="459"/>
      <c r="X48" s="437"/>
      <c r="Y48" s="438"/>
      <c r="Z48" s="438"/>
      <c r="AA48" s="438"/>
      <c r="AB48" s="438"/>
      <c r="AC48" s="451"/>
      <c r="AD48" s="429"/>
      <c r="AE48" s="426"/>
      <c r="AF48" s="426"/>
      <c r="AG48" s="426"/>
      <c r="AH48" s="426"/>
      <c r="AI48" s="434"/>
      <c r="AJ48" s="442"/>
      <c r="AK48" s="443"/>
      <c r="AL48" s="443"/>
      <c r="AM48" s="443"/>
      <c r="AN48" s="443"/>
      <c r="AO48" s="444"/>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row>
    <row r="49" spans="3:82" ht="15" customHeight="1" x14ac:dyDescent="0.25">
      <c r="C49" s="69"/>
      <c r="D49" s="381"/>
      <c r="E49" s="381"/>
      <c r="F49" s="382"/>
      <c r="G49" s="421"/>
      <c r="H49" s="422"/>
      <c r="I49" s="422"/>
      <c r="J49" s="422"/>
      <c r="K49" s="422"/>
      <c r="L49" s="460" t="str">
        <f>IF(AND('Mapa final'!$S$27="Muy Baja",'Mapa final'!$W$27="Leve"),CONCATENATE("R",'Mapa final'!$A$27),"")</f>
        <v/>
      </c>
      <c r="M49" s="458"/>
      <c r="N49" s="458" t="str">
        <f>IF(AND('Mapa final'!$N$28="Muy Baja",'Mapa final'!$R$28="Leve"),CONCATENATE("R",'Mapa final'!$A$28),"")</f>
        <v/>
      </c>
      <c r="O49" s="458"/>
      <c r="P49" s="458" t="str">
        <f>IF(AND('Mapa final'!$N$29="Muy Baja",'Mapa final'!$R$29="Leve"),CONCATENATE("R",'Mapa final'!$A$29),"")</f>
        <v/>
      </c>
      <c r="Q49" s="459"/>
      <c r="R49" s="458" t="str">
        <f>IF(AND('Mapa final'!$S$27="Muy Baja",'Mapa final'!$W$27="Menor"),CONCATENATE("R",'Mapa final'!$A$27),"")</f>
        <v/>
      </c>
      <c r="S49" s="458"/>
      <c r="T49" s="458" t="str">
        <f>IF(AND('Mapa final'!$S$28="Muy Baja",'Mapa final'!$W$28="Menor"),CONCATENATE("R",'Mapa final'!$A$28),"")</f>
        <v/>
      </c>
      <c r="U49" s="458"/>
      <c r="V49" s="458" t="str">
        <f>IF(AND('Mapa final'!$S$29="Muy Baja",'Mapa final'!$W$29="Menor"),CONCATENATE("R",'Mapa final'!$A$29),"")</f>
        <v/>
      </c>
      <c r="W49" s="459"/>
      <c r="X49" s="437" t="str">
        <f>IF(AND('Mapa final'!$S$27="Muy Baja",'Mapa final'!$W$27="Moderado"),CONCATENATE("R",'Mapa final'!$A$27),"")</f>
        <v/>
      </c>
      <c r="Y49" s="438"/>
      <c r="Z49" s="438" t="str">
        <f>IF(AND('Mapa final'!$S$28="Muy Baja",'Mapa final'!$W$28="Moderado"),CONCATENATE("R",'Mapa final'!$A$28),"")</f>
        <v/>
      </c>
      <c r="AA49" s="438"/>
      <c r="AB49" s="438" t="str">
        <f>IF(AND('Mapa final'!$S$29="Muy Baja",'Mapa final'!$W$29="Moderado"),CONCATENATE("R",'Mapa final'!$A$29),"")</f>
        <v/>
      </c>
      <c r="AC49" s="451"/>
      <c r="AD49" s="429" t="str">
        <f>IF(AND('Mapa final'!$S$27="Muy Baja",'Mapa final'!$W$27="Mayor"),CONCATENATE("R",'Mapa final'!$A$27),"")</f>
        <v/>
      </c>
      <c r="AE49" s="426"/>
      <c r="AF49" s="426" t="str">
        <f>IF(AND('Mapa final'!$S$28="Muy Baja",'Mapa final'!$W$28="Mayor"),CONCATENATE("R",'Mapa final'!$A$28),"")</f>
        <v/>
      </c>
      <c r="AG49" s="426"/>
      <c r="AH49" s="426" t="str">
        <f>IF(AND('Mapa final'!$S$29="Muy Baja",'Mapa final'!$W$29="Mayor"),CONCATENATE("R",'Mapa final'!$A$29),"")</f>
        <v/>
      </c>
      <c r="AI49" s="434"/>
      <c r="AJ49" s="442" t="str">
        <f>IF(AND('Mapa final'!$S$27="Muy Baja",'Mapa final'!$W$27="Catastrófico"),CONCATENATE("R",'Mapa final'!$A$27),"")</f>
        <v/>
      </c>
      <c r="AK49" s="443"/>
      <c r="AL49" s="443" t="str">
        <f>IF(AND('Mapa final'!$S$28="Muy Baja",'Mapa final'!$W$28="Catastrófico"),CONCATENATE("R",'Mapa final'!$A$28),"")</f>
        <v/>
      </c>
      <c r="AM49" s="443"/>
      <c r="AN49" s="443" t="str">
        <f>IF(AND('Mapa final'!$S$29="Muy Baja",'Mapa final'!$W$29="Catastrófico"),CONCATENATE("R",'Mapa final'!$A$29),"")</f>
        <v/>
      </c>
      <c r="AO49" s="444"/>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row>
    <row r="50" spans="3:82" ht="15.75" customHeight="1" thickBot="1" x14ac:dyDescent="0.3">
      <c r="C50" s="69"/>
      <c r="D50" s="381"/>
      <c r="E50" s="381"/>
      <c r="F50" s="382"/>
      <c r="G50" s="423"/>
      <c r="H50" s="424"/>
      <c r="I50" s="424"/>
      <c r="J50" s="424"/>
      <c r="K50" s="424"/>
      <c r="L50" s="461"/>
      <c r="M50" s="462"/>
      <c r="N50" s="462"/>
      <c r="O50" s="462"/>
      <c r="P50" s="462"/>
      <c r="Q50" s="463"/>
      <c r="R50" s="462"/>
      <c r="S50" s="462"/>
      <c r="T50" s="462"/>
      <c r="U50" s="462"/>
      <c r="V50" s="462"/>
      <c r="W50" s="463"/>
      <c r="X50" s="452"/>
      <c r="Y50" s="453"/>
      <c r="Z50" s="453"/>
      <c r="AA50" s="453"/>
      <c r="AB50" s="453"/>
      <c r="AC50" s="454"/>
      <c r="AD50" s="440"/>
      <c r="AE50" s="435"/>
      <c r="AF50" s="435"/>
      <c r="AG50" s="435"/>
      <c r="AH50" s="435"/>
      <c r="AI50" s="436"/>
      <c r="AJ50" s="448"/>
      <c r="AK50" s="449"/>
      <c r="AL50" s="449"/>
      <c r="AM50" s="449"/>
      <c r="AN50" s="449"/>
      <c r="AO50" s="450"/>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row>
    <row r="51" spans="3:82" x14ac:dyDescent="0.25">
      <c r="C51" s="69"/>
      <c r="D51" s="69"/>
      <c r="E51" s="69"/>
      <c r="F51" s="69"/>
      <c r="G51" s="69"/>
      <c r="H51" s="69"/>
      <c r="I51" s="69"/>
      <c r="J51" s="69"/>
      <c r="K51" s="69"/>
      <c r="L51" s="430" t="s">
        <v>111</v>
      </c>
      <c r="M51" s="422"/>
      <c r="N51" s="422"/>
      <c r="O51" s="422"/>
      <c r="P51" s="422"/>
      <c r="Q51" s="431"/>
      <c r="R51" s="419" t="s">
        <v>110</v>
      </c>
      <c r="S51" s="420"/>
      <c r="T51" s="420"/>
      <c r="U51" s="420"/>
      <c r="V51" s="420"/>
      <c r="W51" s="433"/>
      <c r="X51" s="419" t="s">
        <v>109</v>
      </c>
      <c r="Y51" s="420"/>
      <c r="Z51" s="420"/>
      <c r="AA51" s="420"/>
      <c r="AB51" s="420"/>
      <c r="AC51" s="433"/>
      <c r="AD51" s="419" t="s">
        <v>108</v>
      </c>
      <c r="AE51" s="439"/>
      <c r="AF51" s="420"/>
      <c r="AG51" s="420"/>
      <c r="AH51" s="420"/>
      <c r="AI51" s="433"/>
      <c r="AJ51" s="419" t="s">
        <v>107</v>
      </c>
      <c r="AK51" s="420"/>
      <c r="AL51" s="420"/>
      <c r="AM51" s="420"/>
      <c r="AN51" s="420"/>
      <c r="AO51" s="433"/>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row>
    <row r="52" spans="3:82" x14ac:dyDescent="0.25">
      <c r="C52" s="69"/>
      <c r="D52" s="69"/>
      <c r="E52" s="69"/>
      <c r="F52" s="69"/>
      <c r="G52" s="69"/>
      <c r="H52" s="69"/>
      <c r="I52" s="69"/>
      <c r="J52" s="69"/>
      <c r="K52" s="69"/>
      <c r="L52" s="421"/>
      <c r="M52" s="422"/>
      <c r="N52" s="422"/>
      <c r="O52" s="422"/>
      <c r="P52" s="422"/>
      <c r="Q52" s="431"/>
      <c r="R52" s="421"/>
      <c r="S52" s="422"/>
      <c r="T52" s="422"/>
      <c r="U52" s="422"/>
      <c r="V52" s="422"/>
      <c r="W52" s="431"/>
      <c r="X52" s="421"/>
      <c r="Y52" s="422"/>
      <c r="Z52" s="422"/>
      <c r="AA52" s="422"/>
      <c r="AB52" s="422"/>
      <c r="AC52" s="431"/>
      <c r="AD52" s="421"/>
      <c r="AE52" s="422"/>
      <c r="AF52" s="422"/>
      <c r="AG52" s="422"/>
      <c r="AH52" s="422"/>
      <c r="AI52" s="431"/>
      <c r="AJ52" s="421"/>
      <c r="AK52" s="422"/>
      <c r="AL52" s="422"/>
      <c r="AM52" s="422"/>
      <c r="AN52" s="422"/>
      <c r="AO52" s="431"/>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row>
    <row r="53" spans="3:82" x14ac:dyDescent="0.25">
      <c r="C53" s="69"/>
      <c r="D53" s="69"/>
      <c r="E53" s="69"/>
      <c r="F53" s="69"/>
      <c r="G53" s="69"/>
      <c r="H53" s="69"/>
      <c r="I53" s="69"/>
      <c r="J53" s="69"/>
      <c r="K53" s="69"/>
      <c r="L53" s="421"/>
      <c r="M53" s="422"/>
      <c r="N53" s="422"/>
      <c r="O53" s="422"/>
      <c r="P53" s="422"/>
      <c r="Q53" s="431"/>
      <c r="R53" s="421"/>
      <c r="S53" s="422"/>
      <c r="T53" s="422"/>
      <c r="U53" s="422"/>
      <c r="V53" s="422"/>
      <c r="W53" s="431"/>
      <c r="X53" s="421"/>
      <c r="Y53" s="422"/>
      <c r="Z53" s="422"/>
      <c r="AA53" s="422"/>
      <c r="AB53" s="422"/>
      <c r="AC53" s="431"/>
      <c r="AD53" s="421"/>
      <c r="AE53" s="422"/>
      <c r="AF53" s="422"/>
      <c r="AG53" s="422"/>
      <c r="AH53" s="422"/>
      <c r="AI53" s="431"/>
      <c r="AJ53" s="421"/>
      <c r="AK53" s="422"/>
      <c r="AL53" s="422"/>
      <c r="AM53" s="422"/>
      <c r="AN53" s="422"/>
      <c r="AO53" s="431"/>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row>
    <row r="54" spans="3:82" x14ac:dyDescent="0.25">
      <c r="C54" s="69"/>
      <c r="D54" s="69"/>
      <c r="E54" s="69"/>
      <c r="F54" s="69"/>
      <c r="G54" s="69"/>
      <c r="H54" s="69"/>
      <c r="I54" s="69"/>
      <c r="J54" s="69"/>
      <c r="K54" s="69"/>
      <c r="L54" s="421"/>
      <c r="M54" s="422"/>
      <c r="N54" s="422"/>
      <c r="O54" s="422"/>
      <c r="P54" s="422"/>
      <c r="Q54" s="431"/>
      <c r="R54" s="421"/>
      <c r="S54" s="422"/>
      <c r="T54" s="422"/>
      <c r="U54" s="422"/>
      <c r="V54" s="422"/>
      <c r="W54" s="431"/>
      <c r="X54" s="421"/>
      <c r="Y54" s="422"/>
      <c r="Z54" s="422"/>
      <c r="AA54" s="422"/>
      <c r="AB54" s="422"/>
      <c r="AC54" s="431"/>
      <c r="AD54" s="421"/>
      <c r="AE54" s="422"/>
      <c r="AF54" s="422"/>
      <c r="AG54" s="422"/>
      <c r="AH54" s="422"/>
      <c r="AI54" s="431"/>
      <c r="AJ54" s="421"/>
      <c r="AK54" s="422"/>
      <c r="AL54" s="422"/>
      <c r="AM54" s="422"/>
      <c r="AN54" s="422"/>
      <c r="AO54" s="431"/>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row>
    <row r="55" spans="3:82" x14ac:dyDescent="0.25">
      <c r="C55" s="69"/>
      <c r="D55" s="69"/>
      <c r="E55" s="69"/>
      <c r="F55" s="69"/>
      <c r="G55" s="69"/>
      <c r="H55" s="69"/>
      <c r="I55" s="69"/>
      <c r="J55" s="69"/>
      <c r="K55" s="69"/>
      <c r="L55" s="421"/>
      <c r="M55" s="422"/>
      <c r="N55" s="422"/>
      <c r="O55" s="422"/>
      <c r="P55" s="422"/>
      <c r="Q55" s="431"/>
      <c r="R55" s="421"/>
      <c r="S55" s="422"/>
      <c r="T55" s="422"/>
      <c r="U55" s="422"/>
      <c r="V55" s="422"/>
      <c r="W55" s="431"/>
      <c r="X55" s="421"/>
      <c r="Y55" s="422"/>
      <c r="Z55" s="422"/>
      <c r="AA55" s="422"/>
      <c r="AB55" s="422"/>
      <c r="AC55" s="431"/>
      <c r="AD55" s="421"/>
      <c r="AE55" s="422"/>
      <c r="AF55" s="422"/>
      <c r="AG55" s="422"/>
      <c r="AH55" s="422"/>
      <c r="AI55" s="431"/>
      <c r="AJ55" s="421"/>
      <c r="AK55" s="422"/>
      <c r="AL55" s="422"/>
      <c r="AM55" s="422"/>
      <c r="AN55" s="422"/>
      <c r="AO55" s="431"/>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row>
    <row r="56" spans="3:82" ht="15.75" thickBot="1" x14ac:dyDescent="0.3">
      <c r="C56" s="69"/>
      <c r="D56" s="69"/>
      <c r="E56" s="69"/>
      <c r="F56" s="69"/>
      <c r="G56" s="69"/>
      <c r="H56" s="69"/>
      <c r="I56" s="69"/>
      <c r="J56" s="69"/>
      <c r="K56" s="69"/>
      <c r="L56" s="423"/>
      <c r="M56" s="424"/>
      <c r="N56" s="424"/>
      <c r="O56" s="424"/>
      <c r="P56" s="424"/>
      <c r="Q56" s="432"/>
      <c r="R56" s="423"/>
      <c r="S56" s="424"/>
      <c r="T56" s="424"/>
      <c r="U56" s="424"/>
      <c r="V56" s="424"/>
      <c r="W56" s="432"/>
      <c r="X56" s="423"/>
      <c r="Y56" s="424"/>
      <c r="Z56" s="424"/>
      <c r="AA56" s="424"/>
      <c r="AB56" s="424"/>
      <c r="AC56" s="432"/>
      <c r="AD56" s="423"/>
      <c r="AE56" s="424"/>
      <c r="AF56" s="424"/>
      <c r="AG56" s="424"/>
      <c r="AH56" s="424"/>
      <c r="AI56" s="432"/>
      <c r="AJ56" s="423"/>
      <c r="AK56" s="424"/>
      <c r="AL56" s="424"/>
      <c r="AM56" s="424"/>
      <c r="AN56" s="424"/>
      <c r="AO56" s="432"/>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row>
    <row r="57" spans="3:82" x14ac:dyDescent="0.25">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row>
    <row r="58" spans="3:82" ht="15" customHeight="1" x14ac:dyDescent="0.25">
      <c r="C58" s="69"/>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row>
    <row r="59" spans="3:82" ht="15" customHeight="1" x14ac:dyDescent="0.25">
      <c r="C59" s="69"/>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row>
    <row r="60" spans="3:82" x14ac:dyDescent="0.25">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row>
    <row r="61" spans="3:82" x14ac:dyDescent="0.25">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row>
    <row r="62" spans="3:82" x14ac:dyDescent="0.25">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row>
    <row r="63" spans="3:82" x14ac:dyDescent="0.25">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row>
    <row r="64" spans="3:82" x14ac:dyDescent="0.25">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row>
    <row r="65" spans="3:82" x14ac:dyDescent="0.25">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row>
    <row r="66" spans="3:82" x14ac:dyDescent="0.25">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row>
    <row r="67" spans="3:82" x14ac:dyDescent="0.25">
      <c r="C67" s="69"/>
      <c r="D67" s="69"/>
      <c r="E67" s="69"/>
      <c r="F67" s="69"/>
      <c r="G67" s="69"/>
      <c r="H67" s="69" t="s">
        <v>306</v>
      </c>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row>
    <row r="68" spans="3:82" x14ac:dyDescent="0.25">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row>
    <row r="69" spans="3:82" x14ac:dyDescent="0.25">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row>
    <row r="70" spans="3:82" x14ac:dyDescent="0.25">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row>
    <row r="71" spans="3:82" x14ac:dyDescent="0.25">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row>
    <row r="72" spans="3:82" x14ac:dyDescent="0.25">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row>
    <row r="73" spans="3:82" x14ac:dyDescent="0.25">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69"/>
    </row>
    <row r="74" spans="3:82" x14ac:dyDescent="0.25">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row>
    <row r="75" spans="3:82" x14ac:dyDescent="0.25">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row>
    <row r="76" spans="3:82" x14ac:dyDescent="0.25">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row>
    <row r="77" spans="3:82" x14ac:dyDescent="0.25">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row>
    <row r="78" spans="3:82" x14ac:dyDescent="0.25">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row>
    <row r="79" spans="3:82" x14ac:dyDescent="0.25">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row>
    <row r="80" spans="3:82" x14ac:dyDescent="0.25">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row>
    <row r="81" spans="3:82" x14ac:dyDescent="0.25">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row>
    <row r="82" spans="3:82" x14ac:dyDescent="0.25">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row>
    <row r="83" spans="3:82" x14ac:dyDescent="0.25">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row>
    <row r="84" spans="3:82" x14ac:dyDescent="0.25">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row>
    <row r="85" spans="3:82" x14ac:dyDescent="0.25">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row>
    <row r="86" spans="3:82" x14ac:dyDescent="0.25">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row>
    <row r="87" spans="3:82" x14ac:dyDescent="0.25">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row>
    <row r="88" spans="3:82" x14ac:dyDescent="0.25">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row>
    <row r="89" spans="3:82" x14ac:dyDescent="0.25">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row>
    <row r="90" spans="3:82" x14ac:dyDescent="0.25">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row>
    <row r="91" spans="3:82" x14ac:dyDescent="0.25">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row>
    <row r="92" spans="3:82" x14ac:dyDescent="0.25">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row>
    <row r="93" spans="3:82" x14ac:dyDescent="0.25">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row>
    <row r="94" spans="3:82" x14ac:dyDescent="0.25">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row>
    <row r="95" spans="3:82" x14ac:dyDescent="0.25">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row>
    <row r="96" spans="3:82" x14ac:dyDescent="0.25">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row>
    <row r="97" spans="3:65" x14ac:dyDescent="0.25">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row>
    <row r="98" spans="3:65" x14ac:dyDescent="0.25">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row>
    <row r="99" spans="3:65" x14ac:dyDescent="0.25">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row>
    <row r="100" spans="3:65" x14ac:dyDescent="0.25">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row>
    <row r="101" spans="3:65" x14ac:dyDescent="0.25">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row>
    <row r="102" spans="3:65" x14ac:dyDescent="0.25">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row>
    <row r="103" spans="3:65" x14ac:dyDescent="0.25">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row>
    <row r="104" spans="3:65" x14ac:dyDescent="0.25">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row>
    <row r="105" spans="3:65" x14ac:dyDescent="0.25">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row>
    <row r="106" spans="3:65" x14ac:dyDescent="0.25">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row>
    <row r="107" spans="3:65" x14ac:dyDescent="0.25">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row>
    <row r="108" spans="3:65" x14ac:dyDescent="0.25">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row>
    <row r="109" spans="3:65" x14ac:dyDescent="0.25">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row>
    <row r="110" spans="3:65" x14ac:dyDescent="0.25">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row>
    <row r="111" spans="3:65" x14ac:dyDescent="0.25">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row>
    <row r="112" spans="3:65" x14ac:dyDescent="0.25">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row>
    <row r="113" spans="3:65" x14ac:dyDescent="0.25">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row>
    <row r="114" spans="3:65" x14ac:dyDescent="0.25">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row>
    <row r="115" spans="3:65" x14ac:dyDescent="0.25">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row>
    <row r="116" spans="3:65" x14ac:dyDescent="0.25">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row>
    <row r="117" spans="3:65" x14ac:dyDescent="0.25">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row>
    <row r="118" spans="3:65" x14ac:dyDescent="0.25">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row>
    <row r="119" spans="3:65" x14ac:dyDescent="0.25">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row>
    <row r="120" spans="3:65" x14ac:dyDescent="0.25">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row>
    <row r="121" spans="3:65" x14ac:dyDescent="0.25">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row>
    <row r="122" spans="3:65" x14ac:dyDescent="0.25">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row>
    <row r="123" spans="3:65" x14ac:dyDescent="0.25">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row>
    <row r="124" spans="3:65" x14ac:dyDescent="0.25">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row>
    <row r="125" spans="3:65" x14ac:dyDescent="0.25">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row>
    <row r="126" spans="3:65" x14ac:dyDescent="0.25">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row>
    <row r="127" spans="3:65" x14ac:dyDescent="0.25">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row>
    <row r="128" spans="3:65" x14ac:dyDescent="0.25">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row>
    <row r="129" spans="4:65" x14ac:dyDescent="0.25">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row>
    <row r="130" spans="4:65" x14ac:dyDescent="0.25">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row>
    <row r="131" spans="4:65" x14ac:dyDescent="0.25">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row>
    <row r="132" spans="4:65" x14ac:dyDescent="0.25">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row>
    <row r="133" spans="4:65" x14ac:dyDescent="0.25">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row>
    <row r="134" spans="4:65" x14ac:dyDescent="0.25">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row>
    <row r="135" spans="4:65" x14ac:dyDescent="0.25">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row>
    <row r="136" spans="4:65" x14ac:dyDescent="0.25">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row>
    <row r="137" spans="4:65" x14ac:dyDescent="0.25">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row>
    <row r="138" spans="4:65" x14ac:dyDescent="0.25">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row>
    <row r="139" spans="4:65" x14ac:dyDescent="0.25">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row>
    <row r="140" spans="4:65" x14ac:dyDescent="0.25">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row>
    <row r="141" spans="4:65" x14ac:dyDescent="0.25">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row>
    <row r="142" spans="4:65" x14ac:dyDescent="0.25">
      <c r="D142" s="69"/>
      <c r="E142" s="69"/>
      <c r="F142" s="69"/>
      <c r="G142" s="69"/>
      <c r="H142" s="69"/>
      <c r="I142" s="69"/>
      <c r="J142" s="69"/>
      <c r="K142" s="69"/>
    </row>
    <row r="143" spans="4:65" x14ac:dyDescent="0.25">
      <c r="D143" s="69"/>
      <c r="E143" s="69"/>
      <c r="F143" s="69"/>
      <c r="G143" s="69"/>
      <c r="H143" s="69"/>
      <c r="I143" s="69"/>
      <c r="J143" s="69"/>
      <c r="K143" s="69"/>
    </row>
    <row r="144" spans="4:65" x14ac:dyDescent="0.25">
      <c r="D144" s="69"/>
      <c r="E144" s="69"/>
      <c r="F144" s="69"/>
      <c r="G144" s="69"/>
      <c r="H144" s="69"/>
      <c r="I144" s="69"/>
      <c r="J144" s="69"/>
      <c r="K144" s="69"/>
    </row>
    <row r="145" spans="4:11" x14ac:dyDescent="0.25">
      <c r="D145" s="69"/>
      <c r="E145" s="69"/>
      <c r="F145" s="69"/>
      <c r="G145" s="69"/>
      <c r="H145" s="69"/>
      <c r="I145" s="69"/>
      <c r="J145" s="69"/>
      <c r="K145" s="69"/>
    </row>
  </sheetData>
  <mergeCells count="324">
    <mergeCell ref="A8:C8"/>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 ref="N45:O46"/>
    <mergeCell ref="P45:Q46"/>
    <mergeCell ref="L39:M40"/>
    <mergeCell ref="N39:O40"/>
    <mergeCell ref="P39:Q40"/>
    <mergeCell ref="L41:M42"/>
    <mergeCell ref="N41:O42"/>
    <mergeCell ref="P41:Q42"/>
    <mergeCell ref="L35:M36"/>
    <mergeCell ref="N35:O36"/>
    <mergeCell ref="P35:Q36"/>
    <mergeCell ref="L37:M38"/>
    <mergeCell ref="N37:O38"/>
    <mergeCell ref="P37:Q38"/>
    <mergeCell ref="X47:Y48"/>
    <mergeCell ref="Z47:AA48"/>
    <mergeCell ref="AB47:AC48"/>
    <mergeCell ref="X49:Y50"/>
    <mergeCell ref="Z49:AA50"/>
    <mergeCell ref="AB49:AC50"/>
    <mergeCell ref="X43:Y44"/>
    <mergeCell ref="Z43:AA44"/>
    <mergeCell ref="AB43:AC44"/>
    <mergeCell ref="X45:Y46"/>
    <mergeCell ref="Z45:AA46"/>
    <mergeCell ref="AB45:AC46"/>
    <mergeCell ref="R39:S40"/>
    <mergeCell ref="T39:U40"/>
    <mergeCell ref="V39:W40"/>
    <mergeCell ref="R41:S42"/>
    <mergeCell ref="T41:U42"/>
    <mergeCell ref="V41:W42"/>
    <mergeCell ref="R35:S36"/>
    <mergeCell ref="T35:U36"/>
    <mergeCell ref="V35:W36"/>
    <mergeCell ref="R37:S38"/>
    <mergeCell ref="T37:U38"/>
    <mergeCell ref="V37:W38"/>
    <mergeCell ref="X39:Y40"/>
    <mergeCell ref="Z39:AA40"/>
    <mergeCell ref="AB39:AC40"/>
    <mergeCell ref="X41:Y42"/>
    <mergeCell ref="Z41:AA42"/>
    <mergeCell ref="AB41:AC42"/>
    <mergeCell ref="X35:Y36"/>
    <mergeCell ref="Z35:AA36"/>
    <mergeCell ref="AB35:AC36"/>
    <mergeCell ref="X37:Y38"/>
    <mergeCell ref="Z37:AA38"/>
    <mergeCell ref="AB37:AC38"/>
    <mergeCell ref="X31:Y32"/>
    <mergeCell ref="Z31:AA32"/>
    <mergeCell ref="AB31:AC32"/>
    <mergeCell ref="X33:Y34"/>
    <mergeCell ref="Z33:AA34"/>
    <mergeCell ref="AB33:AC34"/>
    <mergeCell ref="X27:Y28"/>
    <mergeCell ref="Z27:AA28"/>
    <mergeCell ref="AB27:AC28"/>
    <mergeCell ref="X29:Y30"/>
    <mergeCell ref="Z29:AA30"/>
    <mergeCell ref="AB29:AC30"/>
    <mergeCell ref="R31:S32"/>
    <mergeCell ref="T31:U32"/>
    <mergeCell ref="V31:W32"/>
    <mergeCell ref="R33:S34"/>
    <mergeCell ref="T33:U34"/>
    <mergeCell ref="V33:W34"/>
    <mergeCell ref="R27:S28"/>
    <mergeCell ref="T27:U28"/>
    <mergeCell ref="V27:W28"/>
    <mergeCell ref="R29:S30"/>
    <mergeCell ref="T29:U30"/>
    <mergeCell ref="V29:W30"/>
    <mergeCell ref="L31:M32"/>
    <mergeCell ref="N31:O32"/>
    <mergeCell ref="P31:Q32"/>
    <mergeCell ref="L33:M34"/>
    <mergeCell ref="N33:O34"/>
    <mergeCell ref="P33:Q34"/>
    <mergeCell ref="L27:M28"/>
    <mergeCell ref="N27:O28"/>
    <mergeCell ref="P27:Q28"/>
    <mergeCell ref="L29:M30"/>
    <mergeCell ref="N29:O30"/>
    <mergeCell ref="P29:Q30"/>
    <mergeCell ref="R23:S24"/>
    <mergeCell ref="T23:U24"/>
    <mergeCell ref="V23:W24"/>
    <mergeCell ref="R25:S26"/>
    <mergeCell ref="T25:U26"/>
    <mergeCell ref="V25:W26"/>
    <mergeCell ref="R19:S20"/>
    <mergeCell ref="T19:U20"/>
    <mergeCell ref="V19:W20"/>
    <mergeCell ref="R21:S22"/>
    <mergeCell ref="T21:U22"/>
    <mergeCell ref="V21:W22"/>
    <mergeCell ref="P23:Q24"/>
    <mergeCell ref="L25:M26"/>
    <mergeCell ref="N25:O26"/>
    <mergeCell ref="P25:Q26"/>
    <mergeCell ref="L19:M20"/>
    <mergeCell ref="N19:O20"/>
    <mergeCell ref="P19:Q20"/>
    <mergeCell ref="L21:M22"/>
    <mergeCell ref="N21:O22"/>
    <mergeCell ref="P21:Q22"/>
    <mergeCell ref="AJ47:AK48"/>
    <mergeCell ref="AL47:AM48"/>
    <mergeCell ref="AN47:AO48"/>
    <mergeCell ref="AJ49:AK50"/>
    <mergeCell ref="AL49:AM50"/>
    <mergeCell ref="AN49:AO50"/>
    <mergeCell ref="AJ43:AK44"/>
    <mergeCell ref="AL43:AM44"/>
    <mergeCell ref="AN43:AO44"/>
    <mergeCell ref="AJ45:AK46"/>
    <mergeCell ref="AL45:AM46"/>
    <mergeCell ref="AN45:AO46"/>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15:AK16"/>
    <mergeCell ref="AL15:AM16"/>
    <mergeCell ref="AN15:AO16"/>
    <mergeCell ref="AJ17:AK18"/>
    <mergeCell ref="AL17:AM18"/>
    <mergeCell ref="AN17:AO18"/>
    <mergeCell ref="AJ11:AK12"/>
    <mergeCell ref="AL11:AM12"/>
    <mergeCell ref="AN11:AO12"/>
    <mergeCell ref="AJ13:AK14"/>
    <mergeCell ref="AL13:AM14"/>
    <mergeCell ref="AN13:AO14"/>
    <mergeCell ref="AD47:AE48"/>
    <mergeCell ref="AF47:AG48"/>
    <mergeCell ref="AH47:AI48"/>
    <mergeCell ref="AD49:AE50"/>
    <mergeCell ref="AF49:AG50"/>
    <mergeCell ref="AH49:AI50"/>
    <mergeCell ref="AD43:AE44"/>
    <mergeCell ref="AF43:AG44"/>
    <mergeCell ref="AH43:AI44"/>
    <mergeCell ref="AD45:AE46"/>
    <mergeCell ref="AF45:AG46"/>
    <mergeCell ref="AH45:AI46"/>
    <mergeCell ref="AD39:AE40"/>
    <mergeCell ref="AF39:AG40"/>
    <mergeCell ref="AH39:AI40"/>
    <mergeCell ref="AD41:AE42"/>
    <mergeCell ref="AF41:AG42"/>
    <mergeCell ref="AH41:AI42"/>
    <mergeCell ref="AD35:AE36"/>
    <mergeCell ref="AF35:AG36"/>
    <mergeCell ref="AH35:AI36"/>
    <mergeCell ref="AD37:AE38"/>
    <mergeCell ref="AF37:AG38"/>
    <mergeCell ref="AH37:AI38"/>
    <mergeCell ref="AD31:AE32"/>
    <mergeCell ref="AF31:AG32"/>
    <mergeCell ref="AH31:AI32"/>
    <mergeCell ref="AD33:AE34"/>
    <mergeCell ref="AF33:AG34"/>
    <mergeCell ref="AH33:AI34"/>
    <mergeCell ref="AD27:AE28"/>
    <mergeCell ref="AF27:AG28"/>
    <mergeCell ref="AH27:AI28"/>
    <mergeCell ref="AD29:AE30"/>
    <mergeCell ref="AF29:AG30"/>
    <mergeCell ref="AH29:AI30"/>
    <mergeCell ref="AD19:AE20"/>
    <mergeCell ref="AF19:AG20"/>
    <mergeCell ref="AH19:AI20"/>
    <mergeCell ref="AD21:AE22"/>
    <mergeCell ref="AF21:AG22"/>
    <mergeCell ref="AH21:AI22"/>
    <mergeCell ref="X25:Y26"/>
    <mergeCell ref="Z25:AA26"/>
    <mergeCell ref="AB25:AC26"/>
    <mergeCell ref="X19:Y20"/>
    <mergeCell ref="Z19:AA20"/>
    <mergeCell ref="AB19:AC20"/>
    <mergeCell ref="X21:Y22"/>
    <mergeCell ref="Z21:AA22"/>
    <mergeCell ref="AB21:AC22"/>
    <mergeCell ref="AD23:AE24"/>
    <mergeCell ref="AF23:AG24"/>
    <mergeCell ref="X23:Y24"/>
    <mergeCell ref="Z23:AA24"/>
    <mergeCell ref="AB23:AC24"/>
    <mergeCell ref="AH23:AI24"/>
    <mergeCell ref="AD25:AE26"/>
    <mergeCell ref="AF25:AG26"/>
    <mergeCell ref="AH25:AI26"/>
    <mergeCell ref="AD51:AI56"/>
    <mergeCell ref="AJ51:AO56"/>
    <mergeCell ref="R11:S12"/>
    <mergeCell ref="R17:S18"/>
    <mergeCell ref="N11:O12"/>
    <mergeCell ref="P11:Q12"/>
    <mergeCell ref="P13:Q14"/>
    <mergeCell ref="N13:O14"/>
    <mergeCell ref="L13:M14"/>
    <mergeCell ref="L15:M16"/>
    <mergeCell ref="R13:S14"/>
    <mergeCell ref="T13:U14"/>
    <mergeCell ref="V13:W14"/>
    <mergeCell ref="R15:S16"/>
    <mergeCell ref="T15:U16"/>
    <mergeCell ref="V15:W16"/>
    <mergeCell ref="L17:M18"/>
    <mergeCell ref="N15:O16"/>
    <mergeCell ref="N17:O18"/>
    <mergeCell ref="AH11:AI12"/>
    <mergeCell ref="AD13:AE14"/>
    <mergeCell ref="AF13:AG14"/>
    <mergeCell ref="AH13:AI14"/>
    <mergeCell ref="AD15:AE16"/>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N23:O24"/>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 ref="AH17:AI1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254"/>
  <sheetViews>
    <sheetView showGridLines="0" zoomScale="60" zoomScaleNormal="60" workbookViewId="0">
      <pane ySplit="7" topLeftCell="A8" activePane="bottomLeft" state="frozen"/>
      <selection pane="bottomLeft"/>
    </sheetView>
  </sheetViews>
  <sheetFormatPr baseColWidth="10" defaultRowHeight="15" x14ac:dyDescent="0.25"/>
  <cols>
    <col min="3" max="11" width="5.7109375" customWidth="1"/>
    <col min="12" max="12" width="16.28515625" customWidth="1"/>
    <col min="13" max="16" width="5.7109375" customWidth="1"/>
    <col min="17" max="17" width="10.42578125" customWidth="1"/>
    <col min="18" max="19" width="5.7109375" customWidth="1"/>
    <col min="20" max="20" width="6.7109375" customWidth="1"/>
    <col min="21" max="24" width="5.7109375" customWidth="1"/>
    <col min="25" max="25" width="8.42578125" customWidth="1"/>
    <col min="26" max="26" width="10.28515625" customWidth="1"/>
    <col min="27" max="27" width="11.7109375" customWidth="1"/>
    <col min="28" max="29" width="10.7109375" customWidth="1"/>
    <col min="30" max="30" width="7.42578125" customWidth="1"/>
    <col min="31" max="34" width="5.7109375" customWidth="1"/>
    <col min="35" max="35" width="8.42578125" customWidth="1"/>
    <col min="36" max="40" width="5.7109375" customWidth="1"/>
    <col min="42" max="47" width="5.7109375" customWidth="1"/>
  </cols>
  <sheetData>
    <row r="1" spans="1:92" ht="15.75" thickBot="1" x14ac:dyDescent="0.3"/>
    <row r="2" spans="1:92" x14ac:dyDescent="0.25">
      <c r="C2" s="372" t="s">
        <v>251</v>
      </c>
      <c r="D2" s="373"/>
      <c r="E2" s="373"/>
      <c r="F2" s="373"/>
      <c r="G2" s="373"/>
      <c r="H2" s="373"/>
      <c r="I2" s="373"/>
      <c r="J2" s="374"/>
      <c r="K2" s="363" t="s">
        <v>205</v>
      </c>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5"/>
      <c r="AO2" s="285" t="s">
        <v>377</v>
      </c>
      <c r="AP2" s="360"/>
      <c r="AQ2" s="360"/>
      <c r="AR2" s="360"/>
      <c r="AS2" s="360"/>
      <c r="AT2" s="360"/>
      <c r="AU2" s="258"/>
    </row>
    <row r="3" spans="1:92" x14ac:dyDescent="0.25">
      <c r="C3" s="375"/>
      <c r="D3" s="376"/>
      <c r="E3" s="376"/>
      <c r="F3" s="376"/>
      <c r="G3" s="376"/>
      <c r="H3" s="376"/>
      <c r="I3" s="376"/>
      <c r="J3" s="377"/>
      <c r="K3" s="366"/>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8"/>
      <c r="AO3" s="286" t="s">
        <v>264</v>
      </c>
      <c r="AP3" s="361"/>
      <c r="AQ3" s="361"/>
      <c r="AR3" s="361"/>
      <c r="AS3" s="361"/>
      <c r="AT3" s="361"/>
      <c r="AU3" s="260"/>
    </row>
    <row r="4" spans="1:92" x14ac:dyDescent="0.25">
      <c r="C4" s="375"/>
      <c r="D4" s="376"/>
      <c r="E4" s="376"/>
      <c r="F4" s="376"/>
      <c r="G4" s="376"/>
      <c r="H4" s="376"/>
      <c r="I4" s="376"/>
      <c r="J4" s="377"/>
      <c r="K4" s="366"/>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8"/>
      <c r="AO4" s="286" t="s">
        <v>389</v>
      </c>
      <c r="AP4" s="361" t="s">
        <v>263</v>
      </c>
      <c r="AQ4" s="361"/>
      <c r="AR4" s="361"/>
      <c r="AS4" s="361"/>
      <c r="AT4" s="361"/>
      <c r="AU4" s="260"/>
    </row>
    <row r="5" spans="1:92" ht="15.75" thickBot="1" x14ac:dyDescent="0.3">
      <c r="C5" s="378"/>
      <c r="D5" s="379"/>
      <c r="E5" s="379"/>
      <c r="F5" s="379"/>
      <c r="G5" s="379"/>
      <c r="H5" s="379"/>
      <c r="I5" s="379"/>
      <c r="J5" s="380"/>
      <c r="K5" s="369"/>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0"/>
      <c r="AM5" s="370"/>
      <c r="AN5" s="371"/>
      <c r="AO5" s="287" t="s">
        <v>245</v>
      </c>
      <c r="AP5" s="362" t="s">
        <v>245</v>
      </c>
      <c r="AQ5" s="362"/>
      <c r="AR5" s="362"/>
      <c r="AS5" s="362"/>
      <c r="AT5" s="362"/>
      <c r="AU5" s="262"/>
    </row>
    <row r="7" spans="1:92" x14ac:dyDescent="0.25">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row>
    <row r="8" spans="1:92" ht="18" customHeight="1" x14ac:dyDescent="0.25">
      <c r="A8" s="517" t="s">
        <v>266</v>
      </c>
      <c r="B8" s="517"/>
      <c r="C8" s="496" t="s">
        <v>156</v>
      </c>
      <c r="D8" s="497"/>
      <c r="E8" s="497"/>
      <c r="F8" s="497"/>
      <c r="G8" s="497"/>
      <c r="H8" s="497"/>
      <c r="I8" s="497"/>
      <c r="J8" s="497"/>
      <c r="K8" s="498" t="s">
        <v>2</v>
      </c>
      <c r="L8" s="498"/>
      <c r="M8" s="498"/>
      <c r="N8" s="498"/>
      <c r="O8" s="498"/>
      <c r="P8" s="498"/>
      <c r="Q8" s="498"/>
      <c r="R8" s="498"/>
      <c r="S8" s="498"/>
      <c r="T8" s="498"/>
      <c r="U8" s="498"/>
      <c r="V8" s="498"/>
      <c r="W8" s="498"/>
      <c r="X8" s="498"/>
      <c r="Y8" s="498"/>
      <c r="Z8" s="498"/>
      <c r="AA8" s="498"/>
      <c r="AB8" s="498"/>
      <c r="AC8" s="498"/>
      <c r="AD8" s="498"/>
      <c r="AE8" s="498"/>
      <c r="AF8" s="498"/>
      <c r="AG8" s="498"/>
      <c r="AH8" s="498"/>
      <c r="AI8" s="498"/>
      <c r="AJ8" s="498"/>
      <c r="AK8" s="498"/>
      <c r="AL8" s="498"/>
      <c r="AM8" s="498"/>
      <c r="AN8" s="498"/>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row>
    <row r="9" spans="1:92" ht="18.75" customHeight="1" x14ac:dyDescent="0.25">
      <c r="B9" s="69"/>
      <c r="C9" s="497"/>
      <c r="D9" s="497"/>
      <c r="E9" s="497"/>
      <c r="F9" s="497"/>
      <c r="G9" s="497"/>
      <c r="H9" s="497"/>
      <c r="I9" s="497"/>
      <c r="J9" s="497"/>
      <c r="K9" s="498"/>
      <c r="L9" s="498"/>
      <c r="M9" s="498"/>
      <c r="N9" s="498"/>
      <c r="O9" s="498"/>
      <c r="P9" s="498"/>
      <c r="Q9" s="498"/>
      <c r="R9" s="498"/>
      <c r="S9" s="498"/>
      <c r="T9" s="498"/>
      <c r="U9" s="498"/>
      <c r="V9" s="498"/>
      <c r="W9" s="498"/>
      <c r="X9" s="498"/>
      <c r="Y9" s="498"/>
      <c r="Z9" s="498"/>
      <c r="AA9" s="498"/>
      <c r="AB9" s="498"/>
      <c r="AC9" s="498"/>
      <c r="AD9" s="498"/>
      <c r="AE9" s="498"/>
      <c r="AF9" s="498"/>
      <c r="AG9" s="498"/>
      <c r="AH9" s="498"/>
      <c r="AI9" s="498"/>
      <c r="AJ9" s="498"/>
      <c r="AK9" s="498"/>
      <c r="AL9" s="498"/>
      <c r="AM9" s="498"/>
      <c r="AN9" s="498"/>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row>
    <row r="10" spans="1:92" ht="15" customHeight="1" x14ac:dyDescent="0.25">
      <c r="B10" s="69"/>
      <c r="C10" s="497"/>
      <c r="D10" s="497"/>
      <c r="E10" s="497"/>
      <c r="F10" s="497"/>
      <c r="G10" s="497"/>
      <c r="H10" s="497"/>
      <c r="I10" s="497"/>
      <c r="J10" s="497"/>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c r="AL10" s="498"/>
      <c r="AM10" s="498"/>
      <c r="AN10" s="498"/>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row>
    <row r="11" spans="1:92" ht="15.75" thickBot="1" x14ac:dyDescent="0.3">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row>
    <row r="12" spans="1:92" ht="15" customHeight="1" x14ac:dyDescent="0.25">
      <c r="B12" s="69"/>
      <c r="C12" s="381" t="s">
        <v>4</v>
      </c>
      <c r="D12" s="381"/>
      <c r="E12" s="382"/>
      <c r="F12" s="468" t="s">
        <v>115</v>
      </c>
      <c r="G12" s="469"/>
      <c r="H12" s="469"/>
      <c r="I12" s="469"/>
      <c r="J12" s="469"/>
      <c r="K12" s="32" t="str">
        <f>IF(AND('Mapa final'!$AL$15="Muy Alta",'Mapa final'!$AN$15="Leve"),CONCATENATE("R2C",'Mapa final'!$U$15),"")</f>
        <v/>
      </c>
      <c r="L12" s="33" t="str">
        <f>IF(AND('Mapa final'!$AL$16="Muy Alta",'Mapa final'!$AN$16="Leve"),CONCATENATE("R2C",'Mapa final'!$U$16),"")</f>
        <v/>
      </c>
      <c r="M12" s="33" t="str">
        <f>IF(AND('Mapa final'!$AL$17="Muy Alta",'Mapa final'!$AN$17="Leve"),CONCATENATE("R2C",'Mapa final'!$U$17),"")</f>
        <v/>
      </c>
      <c r="N12" s="33" t="str">
        <f>IF(AND('Mapa final'!$AL$18="Muy Alta",'Mapa final'!$AN$18="Leve"),CONCATENATE("R2C",'Mapa final'!$U$18),"")</f>
        <v/>
      </c>
      <c r="O12" s="33" t="str">
        <f>IF(AND('Mapa final'!$AL$20="Muy Alta",'Mapa final'!$AN$20="Leve"),CONCATENATE("R2C",'Mapa final'!$U$20),"")</f>
        <v/>
      </c>
      <c r="P12" s="34" t="str">
        <f>IF(AND('Mapa final'!$AL$21="Muy Alta",'Mapa final'!$AN$21="Leve"),CONCATENATE("R2C",'Mapa final'!$U$21),"")</f>
        <v/>
      </c>
      <c r="Q12" s="33" t="str">
        <f>IF(AND('Mapa final'!$AL$15="Muy Alta",'Mapa final'!$AN$15="Menor"),CONCATENATE("R2C",'Mapa final'!$U$15),"")</f>
        <v/>
      </c>
      <c r="R12" s="33" t="str">
        <f>IF(AND('Mapa final'!$AL$16="Muy Alta",'Mapa final'!$AN$16="Menore"),CONCATENATE("R2C",'Mapa final'!$U$16),"")</f>
        <v/>
      </c>
      <c r="S12" s="33" t="str">
        <f>IF(AND('Mapa final'!$AL$17="Muy Alta",'Mapa final'!$AN$17="Menor"),CONCATENATE("R2C",'Mapa final'!$U$17),"")</f>
        <v/>
      </c>
      <c r="T12" s="33" t="str">
        <f>IF(AND('Mapa final'!$AL$18="Muy Alta",'Mapa final'!$AN$18="Menor"),CONCATENATE("R2C",'Mapa final'!$U$18),"")</f>
        <v/>
      </c>
      <c r="U12" s="33" t="str">
        <f>IF(AND('Mapa final'!$AL$20="Muy Alta",'Mapa final'!$AN$20="Menor"),CONCATENATE("R2C",'Mapa final'!$U$20),"")</f>
        <v/>
      </c>
      <c r="V12" s="34" t="str">
        <f>IF(AND('Mapa final'!$AL$21="Muy Alta",'Mapa final'!$AN$21="Menor"),CONCATENATE("R2C",'Mapa final'!$U$21),"")</f>
        <v/>
      </c>
      <c r="W12" s="32" t="str">
        <f>IF(AND('Mapa final'!$AL$15="Muy Alta",'Mapa final'!$AN$15="Moderado"),CONCATENATE("R2C",'Mapa final'!$U$15),"")</f>
        <v/>
      </c>
      <c r="X12" s="33" t="str">
        <f>IF(AND('Mapa final'!$AL$16="Muy Alta",'Mapa final'!$AN$16="Moderado"),CONCATENATE("R2C",'Mapa final'!$U$16),"")</f>
        <v/>
      </c>
      <c r="Y12" s="33"/>
      <c r="Z12" s="33" t="str">
        <f>IF(AND('Mapa final'!$AL$18="Muy Alta",'Mapa final'!$AN$18="Moderado"),CONCATENATE("R2C",'Mapa final'!$U$18),"")</f>
        <v/>
      </c>
      <c r="AA12" s="33" t="str">
        <f>IF(AND('Mapa final'!$AL$20="Muy Alta",'Mapa final'!$AN$20="Moderado"),CONCATENATE("R2C",'Mapa final'!$U$20),"")</f>
        <v/>
      </c>
      <c r="AB12" s="34" t="str">
        <f>IF(AND('Mapa final'!$AL$21="Muy Alta",'Mapa final'!$AN$21="Moderado"),CONCATENATE("R2C",'Mapa final'!$U$21),"")</f>
        <v/>
      </c>
      <c r="AC12" s="32" t="str">
        <f>IF(AND('Mapa final'!$AL$15="Muy Alta",'Mapa final'!$AN$15="Mayor"),CONCATENATE("R2C",'Mapa final'!$U$15),"")</f>
        <v/>
      </c>
      <c r="AD12" s="33" t="str">
        <f>IF(AND('Mapa final'!$AL$16="Muy Alta",'Mapa final'!$AN$16="Mayor"),CONCATENATE("R2C",'Mapa final'!$U$16),"")</f>
        <v/>
      </c>
      <c r="AE12" s="33" t="str">
        <f>IF(AND('Mapa final'!$AL$17="Muy Alta",'Mapa final'!$AN$17="Mayor"),CONCATENATE("R2C",'Mapa final'!$U$17),"")</f>
        <v/>
      </c>
      <c r="AF12" s="33" t="str">
        <f>IF(AND('Mapa final'!$AL$18="Muy Alta",'Mapa final'!$AN$18="Mayor"),CONCATENATE("R2C",'Mapa final'!$U$18),"")</f>
        <v/>
      </c>
      <c r="AG12" s="33" t="str">
        <f>IF(AND('Mapa final'!$AL$20="Muy Alta",'Mapa final'!$AN$20="Mayor"),CONCATENATE("R2C",'Mapa final'!$U$20),"")</f>
        <v/>
      </c>
      <c r="AH12" s="34" t="str">
        <f>IF(AND('Mapa final'!$AL$21="Muy Alta",'Mapa final'!$AN$21="Mayor"),CONCATENATE("R2C",'Mapa final'!$U$21),"")</f>
        <v/>
      </c>
      <c r="AI12" s="35" t="str">
        <f>IF(AND('Mapa final'!$AL$15="Muy Alta",'Mapa final'!$AN$15="Catastrófico"),CONCATENATE("R2C",'Mapa final'!$U$15),"")</f>
        <v/>
      </c>
      <c r="AJ12" s="36" t="str">
        <f>IF(AND('Mapa final'!$AL$16="Muy Alta",'Mapa final'!$AN$16="Catastrófico"),CONCATENATE("R2C",'Mapa final'!$U$16),"")</f>
        <v/>
      </c>
      <c r="AK12" s="36" t="str">
        <f>IF(AND('Mapa final'!$AL$17="Muy Alta",'Mapa final'!$AN$17="Catastrófico"),CONCATENATE("R2C",'Mapa final'!$U$17),"")</f>
        <v/>
      </c>
      <c r="AL12" s="36" t="str">
        <f>IF(AND('Mapa final'!$AL$18="Muy Alta",'Mapa final'!$AN$18="Catastrófico"),CONCATENATE("R2C",'Mapa final'!$U$18),"")</f>
        <v/>
      </c>
      <c r="AM12" s="36" t="str">
        <f>IF(AND('Mapa final'!$AL$20="Muy Alta",'Mapa final'!$AN$20="Catastrófico"),CONCATENATE("R2C",'Mapa final'!$U$20),"")</f>
        <v/>
      </c>
      <c r="AN12" s="37" t="str">
        <f>IF(AND('Mapa final'!$AL$21="Muy Alta",'Mapa final'!$AN$21="Catastrófico"),CONCATENATE("R2C",'Mapa final'!$U$21),"")</f>
        <v/>
      </c>
      <c r="AO12" s="69"/>
      <c r="AP12" s="487" t="s">
        <v>78</v>
      </c>
      <c r="AQ12" s="488"/>
      <c r="AR12" s="488"/>
      <c r="AS12" s="488"/>
      <c r="AT12" s="488"/>
      <c r="AU12" s="48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row>
    <row r="13" spans="1:92" ht="15" customHeight="1" x14ac:dyDescent="0.25">
      <c r="B13" s="69"/>
      <c r="C13" s="381"/>
      <c r="D13" s="381"/>
      <c r="E13" s="382"/>
      <c r="F13" s="471"/>
      <c r="G13" s="472"/>
      <c r="H13" s="472"/>
      <c r="I13" s="472"/>
      <c r="J13" s="472"/>
      <c r="K13" s="38" t="str">
        <f>IF(AND('Mapa final'!$AL$24="Muy Alta",'Mapa final'!$AN$24="Leve"),CONCATENATE("R2C",'Mapa final'!$U$24),"")</f>
        <v/>
      </c>
      <c r="L13" s="39" t="str">
        <f>IF(AND('Mapa final'!$AL$25="Muy Alta",'Mapa final'!$AN$25="Leve"),CONCATENATE("R2C",'Mapa final'!$U$25),"")</f>
        <v/>
      </c>
      <c r="M13" s="39" t="str">
        <f>IF(AND('Mapa final'!$AL$26="Muy Alta",'Mapa final'!$AN$26="Leve"),CONCATENATE("R2C",'Mapa final'!$U$26),"")</f>
        <v/>
      </c>
      <c r="N13" s="39" t="str">
        <f>IF(AND('Mapa final'!$AL$27="Muy Alta",'Mapa final'!$AN$27="Leve"),CONCATENATE("R2C",'Mapa final'!$U$27),"")</f>
        <v/>
      </c>
      <c r="O13" s="39" t="str">
        <f>IF(AND('Mapa final'!$AL$28="Muy Alta",'Mapa final'!$AN$28="Leve"),CONCATENATE("R2C",'Mapa final'!$U$28),"")</f>
        <v/>
      </c>
      <c r="P13" s="40" t="str">
        <f>IF(AND('Mapa final'!$AL$29="Muy Alta",'Mapa final'!$AN$29="Leve"),CONCATENATE("R2C",'Mapa final'!$U$29),"")</f>
        <v/>
      </c>
      <c r="Q13" s="39" t="str">
        <f>IF(AND('Mapa final'!$AL$24="Muy Alta",'Mapa final'!$AN$24="Menor"),CONCATENATE("R2C",'Mapa final'!$U$24),"")</f>
        <v/>
      </c>
      <c r="R13" s="39" t="str">
        <f>IF(AND('Mapa final'!$AL$25="Muy Alta",'Mapa final'!$AN$25="Menor"),CONCATENATE("R2C",'Mapa final'!$U$25),"")</f>
        <v/>
      </c>
      <c r="S13" s="39" t="str">
        <f>IF(AND('Mapa final'!$AL$26="Muy Alta",'Mapa final'!$AN$26="Menor"),CONCATENATE("R2C",'Mapa final'!$U$26),"")</f>
        <v/>
      </c>
      <c r="T13" s="39" t="str">
        <f>IF(AND('Mapa final'!$AL$27="Muy Alta",'Mapa final'!$AN$27="Menor"),CONCATENATE("R2C",'Mapa final'!$U$27),"")</f>
        <v/>
      </c>
      <c r="U13" s="39" t="str">
        <f>IF(AND('Mapa final'!$AL$28="Muy Alta",'Mapa final'!$AN$28="Menor"),CONCATENATE("R2C",'Mapa final'!$U$28),"")</f>
        <v/>
      </c>
      <c r="V13" s="40" t="str">
        <f>IF(AND('Mapa final'!$AL$29="Muy Alta",'Mapa final'!$AN$29="Menor"),CONCATENATE("R2C",'Mapa final'!$U$29),"")</f>
        <v/>
      </c>
      <c r="W13" s="38" t="str">
        <f>IF(AND('Mapa final'!$AL$24="Muy Alta",'Mapa final'!$AN$24="Moderado"),CONCATENATE("R2C",'Mapa final'!$U$24),"")</f>
        <v/>
      </c>
      <c r="X13" s="39" t="str">
        <f>IF(AND('Mapa final'!$AL$25="Muy Alta",'Mapa final'!$AN$25="Moderado"),CONCATENATE("R2C",'Mapa final'!$U$25),"")</f>
        <v/>
      </c>
      <c r="Y13" s="39" t="str">
        <f>IF(AND('Mapa final'!$AL$26="Muy Alta",'Mapa final'!$AN$26="Moderado"),CONCATENATE("R2C",'Mapa final'!$U$26),"")</f>
        <v/>
      </c>
      <c r="Z13" s="39" t="str">
        <f>IF(AND('Mapa final'!$AL$27="Muy Alta",'Mapa final'!$AN$27="Moderado"),CONCATENATE("R2C",'Mapa final'!$U$27),"")</f>
        <v/>
      </c>
      <c r="AA13" s="39" t="str">
        <f>IF(AND('Mapa final'!$AL$28="Muy Alta",'Mapa final'!$AN$28="Moderado"),CONCATENATE("R2C",'Mapa final'!$U$28),"")</f>
        <v/>
      </c>
      <c r="AB13" s="40" t="str">
        <f>IF(AND('Mapa final'!$AL$29="Muy Alta",'Mapa final'!$AN$29="Moderado"),CONCATENATE("R2C",'Mapa final'!$U$29),"")</f>
        <v/>
      </c>
      <c r="AC13" s="38" t="str">
        <f>IF(AND('Mapa final'!$AL$24="Muy Alta",'Mapa final'!$AN$24="Mayor"),CONCATENATE("R2C",'Mapa final'!$U$24),"")</f>
        <v/>
      </c>
      <c r="AD13" s="39" t="str">
        <f>IF(AND('Mapa final'!$AL$25="Muy Alta",'Mapa final'!$AN$25="Mayor"),CONCATENATE("R2C",'Mapa final'!$U$25),"")</f>
        <v/>
      </c>
      <c r="AE13" s="39" t="str">
        <f>IF(AND('Mapa final'!$AL$26="Muy Alta",'Mapa final'!$AN$26="Mayor"),CONCATENATE("R2C",'Mapa final'!$U$26),"")</f>
        <v/>
      </c>
      <c r="AF13" s="39" t="str">
        <f>IF(AND('Mapa final'!$AL$27="Muy Alta",'Mapa final'!$AN$27="Mayor"),CONCATENATE("R2C",'Mapa final'!$U$27),"")</f>
        <v/>
      </c>
      <c r="AG13" s="39" t="str">
        <f>IF(AND('Mapa final'!$AL$28="Muy Alta",'Mapa final'!$AN$28="Mayor"),CONCATENATE("R2C",'Mapa final'!$U$28),"")</f>
        <v/>
      </c>
      <c r="AH13" s="40" t="str">
        <f>IF(AND('Mapa final'!$AL$29="Muy Alta",'Mapa final'!$AN$29="Mayor"),CONCATENATE("R2C",'Mapa final'!$U$29),"")</f>
        <v/>
      </c>
      <c r="AI13" s="41" t="str">
        <f>IF(AND('Mapa final'!$AL$24="Muy Alta",'Mapa final'!$AN$24="Catastrófico"),CONCATENATE("R2C",'Mapa final'!$U$24),"")</f>
        <v/>
      </c>
      <c r="AJ13" s="42" t="str">
        <f>IF(AND('Mapa final'!$AL$25="Muy Alta",'Mapa final'!$AN$25="Catastrófico"),CONCATENATE("R2C",'Mapa final'!$U$25),"")</f>
        <v/>
      </c>
      <c r="AK13" s="42" t="str">
        <f>IF(AND('Mapa final'!$AL$26="Muy Alta",'Mapa final'!$AN$26="Catastrófico"),CONCATENATE("R2C",'Mapa final'!$U$26),"")</f>
        <v/>
      </c>
      <c r="AL13" s="42" t="str">
        <f>IF(AND('Mapa final'!$AL$27="Muy Alta",'Mapa final'!$AN$27="Catastrófico"),CONCATENATE("R2C",'Mapa final'!$U$27),"")</f>
        <v/>
      </c>
      <c r="AM13" s="42" t="str">
        <f>IF(AND('Mapa final'!$AL$28="Muy Alta",'Mapa final'!$AN$28="Catastrófico"),CONCATENATE("R2C",'Mapa final'!$U$28),"")</f>
        <v/>
      </c>
      <c r="AN13" s="43" t="str">
        <f>IF(AND('Mapa final'!$AL$29="Muy Alta",'Mapa final'!$AN$29="Catastrófico"),CONCATENATE("R2C",'Mapa final'!$U$29),"")</f>
        <v/>
      </c>
      <c r="AO13" s="69"/>
      <c r="AP13" s="490"/>
      <c r="AQ13" s="491"/>
      <c r="AR13" s="491"/>
      <c r="AS13" s="491"/>
      <c r="AT13" s="491"/>
      <c r="AU13" s="492"/>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row>
    <row r="14" spans="1:92" ht="15" customHeight="1" x14ac:dyDescent="0.25">
      <c r="B14" s="69"/>
      <c r="C14" s="381"/>
      <c r="D14" s="381"/>
      <c r="E14" s="382"/>
      <c r="F14" s="471"/>
      <c r="G14" s="472"/>
      <c r="H14" s="472"/>
      <c r="I14" s="472"/>
      <c r="J14" s="472"/>
      <c r="K14" s="38" t="str">
        <f>IF(AND('Mapa final'!$AL$30="Muy Alta",'Mapa final'!$AN$30="Leve"),CONCATENATE("R2C",'Mapa final'!$U$30),"")</f>
        <v/>
      </c>
      <c r="L14" s="39" t="str">
        <f>IF(AND('Mapa final'!$AL$31="Muy Alta",'Mapa final'!$AN$31="Leve"),CONCATENATE("R2C",'Mapa final'!$U$31),"")</f>
        <v/>
      </c>
      <c r="M14" s="39" t="str">
        <f>IF(AND('Mapa final'!$AL$32="Muy Alta",'Mapa final'!$AN$32="Leve"),CONCATENATE("R2C",'Mapa final'!$U$32),"")</f>
        <v/>
      </c>
      <c r="N14" s="39" t="str">
        <f>IF(AND('Mapa final'!$AL$33="Muy Alta",'Mapa final'!$AN$33="Leve"),CONCATENATE("R2C",'Mapa final'!$U$33),"")</f>
        <v/>
      </c>
      <c r="O14" s="39" t="str">
        <f>IF(AND('Mapa final'!$AL$34="Muy Alta",'Mapa final'!$AN$34="Leve"),CONCATENATE("R2C",'Mapa final'!$U$34),"")</f>
        <v/>
      </c>
      <c r="P14" s="40" t="str">
        <f>IF(AND('Mapa final'!$AL$35="Muy Alta",'Mapa final'!$AN$35="Leve"),CONCATENATE("R2C",'Mapa final'!$U$35),"")</f>
        <v/>
      </c>
      <c r="Q14" s="39" t="str">
        <f>IF(AND('Mapa final'!$AL$30="Muy Alta",'Mapa final'!$AN$30="Menor"),CONCATENATE("R2C",'Mapa final'!$U$30),"")</f>
        <v/>
      </c>
      <c r="R14" s="39" t="str">
        <f>IF(AND('Mapa final'!$AL$31="Muy Alta",'Mapa final'!$AN$31="Menor"),CONCATENATE("R2C",'Mapa final'!$U$31),"")</f>
        <v/>
      </c>
      <c r="S14" s="39" t="str">
        <f>IF(AND('Mapa final'!$AL$32="Muy Alta",'Mapa final'!$AN$32="Menor"),CONCATENATE("R2C",'Mapa final'!$U$32),"")</f>
        <v/>
      </c>
      <c r="T14" s="39" t="str">
        <f>IF(AND('Mapa final'!$AL$33="Muy Alta",'Mapa final'!$AN$33="Menor"),CONCATENATE("R2C",'Mapa final'!$U$33),"")</f>
        <v/>
      </c>
      <c r="U14" s="39" t="str">
        <f>IF(AND('Mapa final'!$AL$34="Muy Alta",'Mapa final'!$AN$34="Menor"),CONCATENATE("R2C",'Mapa final'!$U$34),"")</f>
        <v/>
      </c>
      <c r="V14" s="40" t="str">
        <f>IF(AND('Mapa final'!$AL$35="Muy Alta",'Mapa final'!$AN$35="Menor"),CONCATENATE("R2C",'Mapa final'!$U$35),"")</f>
        <v/>
      </c>
      <c r="W14" s="38" t="str">
        <f>IF(AND('Mapa final'!$AL$30="Muy Alta",'Mapa final'!$AN$30="Moderado"),CONCATENATE("R2C",'Mapa final'!$U$30),"")</f>
        <v/>
      </c>
      <c r="X14" s="39" t="str">
        <f>IF(AND('Mapa final'!$AL$31="Muy Alta",'Mapa final'!$AN$31="Moderado"),CONCATENATE("R2C",'Mapa final'!$U$31),"")</f>
        <v/>
      </c>
      <c r="Y14" s="39" t="str">
        <f>IF(AND('Mapa final'!$AL$32="Muy Alta",'Mapa final'!$AN$32="Moderado"),CONCATENATE("R2C",'Mapa final'!$U$32),"")</f>
        <v/>
      </c>
      <c r="Z14" s="39" t="str">
        <f>IF(AND('Mapa final'!$AL$33="Muy Alta",'Mapa final'!$AN$33="Moderado"),CONCATENATE("R2C",'Mapa final'!$U$33),"")</f>
        <v/>
      </c>
      <c r="AA14" s="39" t="str">
        <f>IF(AND('Mapa final'!$AL$34="Muy Alta",'Mapa final'!$AN$34="Moderado"),CONCATENATE("R2C",'Mapa final'!$U$34),"")</f>
        <v/>
      </c>
      <c r="AB14" s="40" t="str">
        <f>IF(AND('Mapa final'!$AL$35="Muy Alta",'Mapa final'!$AN$35="Moderado"),CONCATENATE("R2C",'Mapa final'!$U$35),"")</f>
        <v/>
      </c>
      <c r="AC14" s="38" t="str">
        <f>IF(AND('Mapa final'!$AL$30="Muy Alta",'Mapa final'!$AN$30="Mayor"),CONCATENATE("R2C",'Mapa final'!$U$30),"")</f>
        <v/>
      </c>
      <c r="AD14" s="39" t="str">
        <f>IF(AND('Mapa final'!$AL$31="Muy Alta",'Mapa final'!$AN$31="Mayor"),CONCATENATE("R2C",'Mapa final'!$U$31),"")</f>
        <v/>
      </c>
      <c r="AE14" s="39" t="str">
        <f>IF(AND('Mapa final'!$AL$32="Muy Alta",'Mapa final'!$AN$32="Mayor"),CONCATENATE("R2C",'Mapa final'!$U$32),"")</f>
        <v/>
      </c>
      <c r="AF14" s="39" t="str">
        <f>IF(AND('Mapa final'!$AL$33="Muy Alta",'Mapa final'!$AN$33="Mayor"),CONCATENATE("R2C",'Mapa final'!$U$33),"")</f>
        <v/>
      </c>
      <c r="AG14" s="39" t="str">
        <f>IF(AND('Mapa final'!$AL$34="Muy Alta",'Mapa final'!$AN$34="Mayor"),CONCATENATE("R2C",'Mapa final'!$U$34),"")</f>
        <v/>
      </c>
      <c r="AH14" s="40" t="str">
        <f>IF(AND('Mapa final'!$AL$35="Muy Alta",'Mapa final'!$AN$35="Mayor"),CONCATENATE("R2C",'Mapa final'!$U$35),"")</f>
        <v/>
      </c>
      <c r="AI14" s="41" t="str">
        <f>IF(AND('Mapa final'!$AL$30="Muy Alta",'Mapa final'!$AN$30="Catastrófico"),CONCATENATE("R2C",'Mapa final'!$U$30),"")</f>
        <v/>
      </c>
      <c r="AJ14" s="42" t="str">
        <f>IF(AND('Mapa final'!$AL$31="Muy Alta",'Mapa final'!$AN$31="Catastrófico"),CONCATENATE("R2C",'Mapa final'!$U$31),"")</f>
        <v/>
      </c>
      <c r="AK14" s="42" t="str">
        <f>IF(AND('Mapa final'!$AL$32="Muy Alta",'Mapa final'!$AN$32="Catastrófico"),CONCATENATE("R2C",'Mapa final'!$U$32),"")</f>
        <v/>
      </c>
      <c r="AL14" s="42" t="str">
        <f>IF(AND('Mapa final'!$AL$33="Muy Alta",'Mapa final'!$AN$33="Catastrófico"),CONCATENATE("R2C",'Mapa final'!$U$33),"")</f>
        <v/>
      </c>
      <c r="AM14" s="42" t="str">
        <f>IF(AND('Mapa final'!$AL$34="Muy Alta",'Mapa final'!$AN$34="Catastrófico"),CONCATENATE("R2C",'Mapa final'!$U$34),"")</f>
        <v/>
      </c>
      <c r="AN14" s="43" t="str">
        <f>IF(AND('Mapa final'!$AL$35="Muy Alta",'Mapa final'!$AN$35="Catastrófico"),CONCATENATE("R2C",'Mapa final'!$U$35),"")</f>
        <v/>
      </c>
      <c r="AO14" s="69"/>
      <c r="AP14" s="490"/>
      <c r="AQ14" s="491"/>
      <c r="AR14" s="491"/>
      <c r="AS14" s="491"/>
      <c r="AT14" s="491"/>
      <c r="AU14" s="492"/>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row>
    <row r="15" spans="1:92" ht="15" customHeight="1" x14ac:dyDescent="0.25">
      <c r="B15" s="69"/>
      <c r="C15" s="381"/>
      <c r="D15" s="381"/>
      <c r="E15" s="382"/>
      <c r="F15" s="471"/>
      <c r="G15" s="472"/>
      <c r="H15" s="472"/>
      <c r="I15" s="472"/>
      <c r="J15" s="472"/>
      <c r="K15" s="38" t="str">
        <f>IF(AND('Mapa final'!$AL$36="Muy Alta",'Mapa final'!$AN$36="Leve"),CONCATENATE("R2C",'Mapa final'!$U$36),"")</f>
        <v/>
      </c>
      <c r="L15" s="39" t="str">
        <f>IF(AND('Mapa final'!$AL$37="Muy Alta",'Mapa final'!$AN$37="Leve"),CONCATENATE("R2C",'Mapa final'!$U$37),"")</f>
        <v/>
      </c>
      <c r="M15" s="39" t="str">
        <f>IF(AND('Mapa final'!$AL$38="Muy Alta",'Mapa final'!$AN$38="Leve"),CONCATENATE("R2C",'Mapa final'!$U$38),"")</f>
        <v/>
      </c>
      <c r="N15" s="39" t="str">
        <f>IF(AND('Mapa final'!$AL$39="Muy Alta",'Mapa final'!$AN$39="Leve"),CONCATENATE("R2C",'Mapa final'!$U$39),"")</f>
        <v/>
      </c>
      <c r="O15" s="39" t="str">
        <f>IF(AND('Mapa final'!$AL$40="Muy Alta",'Mapa final'!$AN$40="Leve"),CONCATENATE("R2C",'Mapa final'!$U$40),"")</f>
        <v/>
      </c>
      <c r="P15" s="40" t="str">
        <f>IF(AND('Mapa final'!$AL$41="Muy Alta",'Mapa final'!$AN$41="Leve"),CONCATENATE("R2C",'Mapa final'!$U$41),"")</f>
        <v/>
      </c>
      <c r="Q15" s="39" t="str">
        <f>IF(AND('Mapa final'!$AL$36="Muy Alta",'Mapa final'!$AN$36="Menor"),CONCATENATE("R2C",'Mapa final'!$U$36),"")</f>
        <v/>
      </c>
      <c r="R15" s="39" t="str">
        <f>IF(AND('Mapa final'!$AL$37="Muy Alta",'Mapa final'!$AN$37="Menor"),CONCATENATE("R2C",'Mapa final'!$U$37),"")</f>
        <v/>
      </c>
      <c r="S15" s="39" t="str">
        <f>IF(AND('Mapa final'!$AL$38="Muy Alta",'Mapa final'!$AN$38="Menor"),CONCATENATE("R2C",'Mapa final'!$U$38),"")</f>
        <v/>
      </c>
      <c r="T15" s="39" t="str">
        <f>IF(AND('Mapa final'!$AL$39="Muy Alta",'Mapa final'!$AN$39="Menor"),CONCATENATE("R2C",'Mapa final'!$U$39),"")</f>
        <v/>
      </c>
      <c r="U15" s="39" t="str">
        <f>IF(AND('Mapa final'!$AL$40="Muy Alta",'Mapa final'!$AN$40="LMenor"),CONCATENATE("R2C",'Mapa final'!$U$40),"")</f>
        <v/>
      </c>
      <c r="V15" s="40" t="str">
        <f>IF(AND('Mapa final'!$AL$41="Muy Alta",'Mapa final'!$AN$41="Menor"),CONCATENATE("R2C",'Mapa final'!$U$41),"")</f>
        <v/>
      </c>
      <c r="W15" s="38" t="str">
        <f>IF(AND('Mapa final'!$AL$36="Muy Alta",'Mapa final'!$AN$36="Moderado"),CONCATENATE("R2C",'Mapa final'!$U$36),"")</f>
        <v/>
      </c>
      <c r="X15" s="39" t="str">
        <f>IF(AND('Mapa final'!$AL$37="Muy Alta",'Mapa final'!$AN$37="Moderado"),CONCATENATE("R2C",'Mapa final'!$U$37),"")</f>
        <v/>
      </c>
      <c r="Y15" s="39" t="str">
        <f>IF(AND('Mapa final'!$AL$38="Muy Alta",'Mapa final'!$AN$38="Moderado"),CONCATENATE("R2C",'Mapa final'!$U$38),"")</f>
        <v/>
      </c>
      <c r="Z15" s="39" t="str">
        <f>IF(AND('Mapa final'!$AL$39="Muy Alta",'Mapa final'!$AN$39="Moderado"),CONCATENATE("R2C",'Mapa final'!$U$39),"")</f>
        <v/>
      </c>
      <c r="AA15" s="39" t="str">
        <f>IF(AND('Mapa final'!$AL$40="Muy Alta",'Mapa final'!$AN$40="Moderado"),CONCATENATE("R2C",'Mapa final'!$U$40),"")</f>
        <v/>
      </c>
      <c r="AB15" s="40" t="str">
        <f>IF(AND('Mapa final'!$AL$41="Muy Alta",'Mapa final'!$AN$41="Moderado"),CONCATENATE("R2C",'Mapa final'!$U$41),"")</f>
        <v/>
      </c>
      <c r="AC15" s="38" t="str">
        <f>IF(AND('Mapa final'!$AL$36="Muy Alta",'Mapa final'!$AN$36="Mayor"),CONCATENATE("R2C",'Mapa final'!$U$36),"")</f>
        <v/>
      </c>
      <c r="AD15" s="39" t="str">
        <f>IF(AND('Mapa final'!$AL$37="Muy Alta",'Mapa final'!$AN$37="Mayor"),CONCATENATE("R2C",'Mapa final'!$U$37),"")</f>
        <v/>
      </c>
      <c r="AE15" s="39" t="str">
        <f>IF(AND('Mapa final'!$AL$38="Muy Alta",'Mapa final'!$AN$38="Mayor"),CONCATENATE("R2C",'Mapa final'!$U$38),"")</f>
        <v/>
      </c>
      <c r="AF15" s="39" t="str">
        <f>IF(AND('Mapa final'!$AL$39="Muy Alta",'Mapa final'!$AN$39="Mayor"),CONCATENATE("R2C",'Mapa final'!$U$39),"")</f>
        <v/>
      </c>
      <c r="AG15" s="39" t="str">
        <f>IF(AND('Mapa final'!$AL$40="Muy Alta",'Mapa final'!$AN$40="Mayor"),CONCATENATE("R2C",'Mapa final'!$U$40),"")</f>
        <v/>
      </c>
      <c r="AH15" s="40" t="str">
        <f>IF(AND('Mapa final'!$AL$41="Muy Alta",'Mapa final'!$AN$41="Mayor"),CONCATENATE("R2C",'Mapa final'!$U$41),"")</f>
        <v/>
      </c>
      <c r="AI15" s="41" t="str">
        <f>IF(AND('Mapa final'!$AL$36="Muy Alta",'Mapa final'!$AN$36="Catastrófico"),CONCATENATE("R2C",'Mapa final'!$U$36),"")</f>
        <v/>
      </c>
      <c r="AJ15" s="42" t="str">
        <f>IF(AND('Mapa final'!$AL$37="Muy Alta",'Mapa final'!$AN$37="Catastrófico"),CONCATENATE("R2C",'Mapa final'!$U$37),"")</f>
        <v/>
      </c>
      <c r="AK15" s="42" t="str">
        <f>IF(AND('Mapa final'!$AL$38="Muy Alta",'Mapa final'!$AN$38="Catastrófico"),CONCATENATE("R2C",'Mapa final'!$U$38),"")</f>
        <v/>
      </c>
      <c r="AL15" s="42" t="str">
        <f>IF(AND('Mapa final'!$AL$39="Muy Alta",'Mapa final'!$AN$39="Catastrófico"),CONCATENATE("R2C",'Mapa final'!$U$39),"")</f>
        <v/>
      </c>
      <c r="AM15" s="42" t="str">
        <f>IF(AND('Mapa final'!$AL$40="Muy Alta",'Mapa final'!$AN$40="LCatastrófico"),CONCATENATE("R2C",'Mapa final'!$U$40),"")</f>
        <v/>
      </c>
      <c r="AN15" s="43" t="str">
        <f>IF(AND('Mapa final'!$AL$41="Muy Alta",'Mapa final'!$AN$41="Catastrófico"),CONCATENATE("R2C",'Mapa final'!$U$41),"")</f>
        <v/>
      </c>
      <c r="AO15" s="69"/>
      <c r="AP15" s="490"/>
      <c r="AQ15" s="491"/>
      <c r="AR15" s="491"/>
      <c r="AS15" s="491"/>
      <c r="AT15" s="491"/>
      <c r="AU15" s="492"/>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row>
    <row r="16" spans="1:92" ht="15" customHeight="1" x14ac:dyDescent="0.25">
      <c r="B16" s="69"/>
      <c r="C16" s="381"/>
      <c r="D16" s="381"/>
      <c r="E16" s="382"/>
      <c r="F16" s="471"/>
      <c r="G16" s="472"/>
      <c r="H16" s="472"/>
      <c r="I16" s="472"/>
      <c r="J16" s="472"/>
      <c r="K16" s="38" t="str">
        <f>IF(AND('Mapa final'!$AL$42="Muy Alta",'Mapa final'!$AN$42="Leve"),CONCATENATE("R2C",'Mapa final'!$U$42),"")</f>
        <v/>
      </c>
      <c r="L16" s="39" t="str">
        <f>IF(AND('Mapa final'!$AL$43="Muy Alta",'Mapa final'!$AN$43="Leve"),CONCATENATE("R2C",'Mapa final'!$U$43),"")</f>
        <v/>
      </c>
      <c r="M16" s="39" t="str">
        <f>IF(AND('Mapa final'!$AL$44="Muy Alta",'Mapa final'!$AN$44="Leve"),CONCATENATE("R2C",'Mapa final'!$U$44),"")</f>
        <v/>
      </c>
      <c r="N16" s="39" t="str">
        <f>IF(AND('Mapa final'!$AL$45="Muy Alta",'Mapa final'!$AN$45="Leve"),CONCATENATE("R2C",'Mapa final'!$U$45),"")</f>
        <v/>
      </c>
      <c r="O16" s="39" t="str">
        <f>IF(AND('Mapa final'!$AL$46="Muy Alta",'Mapa final'!$AN$46="Leve"),CONCATENATE("R2C",'Mapa final'!$U$46),"")</f>
        <v/>
      </c>
      <c r="P16" s="40" t="str">
        <f>IF(AND('Mapa final'!$AL$47="Muy Alta",'Mapa final'!$AN$47="Leve"),CONCATENATE("R2C",'Mapa final'!$U$47),"")</f>
        <v/>
      </c>
      <c r="Q16" s="39" t="str">
        <f>IF(AND('Mapa final'!$AL$42="Muy Alta",'Mapa final'!$AN$42="Menor"),CONCATENATE("R2C",'Mapa final'!$U$42),"")</f>
        <v/>
      </c>
      <c r="R16" s="39" t="str">
        <f>IF(AND('Mapa final'!$AL$43="Muy Alta",'Mapa final'!$AN$43="Menor"),CONCATENATE("R2C",'Mapa final'!$U$43),"")</f>
        <v/>
      </c>
      <c r="S16" s="39" t="str">
        <f>IF(AND('Mapa final'!$AL$44="Muy Alta",'Mapa final'!$AN$44="Menor"),CONCATENATE("R2C",'Mapa final'!$U$44),"")</f>
        <v/>
      </c>
      <c r="T16" s="39" t="str">
        <f>IF(AND('Mapa final'!$AL$45="Muy Alta",'Mapa final'!$AN$45="Menor"),CONCATENATE("R2C",'Mapa final'!$U$45),"")</f>
        <v/>
      </c>
      <c r="U16" s="39" t="str">
        <f>IF(AND('Mapa final'!$AL$46="Muy Alta",'Mapa final'!$AN$46="Menor"),CONCATENATE("R2C",'Mapa final'!$U$46),"")</f>
        <v/>
      </c>
      <c r="V16" s="40" t="str">
        <f>IF(AND('Mapa final'!$AL$47="Muy Alta",'Mapa final'!$AN$47="Menor"),CONCATENATE("R2C",'Mapa final'!$U$47),"")</f>
        <v/>
      </c>
      <c r="W16" s="38" t="str">
        <f>IF(AND('Mapa final'!$AL$42="Muy Alta",'Mapa final'!$AN$42="Moderado"),CONCATENATE("R2C",'Mapa final'!$U$42),"")</f>
        <v/>
      </c>
      <c r="X16" s="39" t="str">
        <f>IF(AND('Mapa final'!$AL$43="Muy Alta",'Mapa final'!$AN$43="Moderado"),CONCATENATE("R2C",'Mapa final'!$U$43),"")</f>
        <v/>
      </c>
      <c r="Y16" s="39" t="str">
        <f>IF(AND('Mapa final'!$AL$44="Muy Alta",'Mapa final'!$AN$44="Moderado"),CONCATENATE("R2C",'Mapa final'!$U$44),"")</f>
        <v/>
      </c>
      <c r="Z16" s="39" t="str">
        <f>IF(AND('Mapa final'!$AL$45="Muy Alta",'Mapa final'!$AN$45="Moderado"),CONCATENATE("R2C",'Mapa final'!$U$45),"")</f>
        <v/>
      </c>
      <c r="AA16" s="39" t="str">
        <f>IF(AND('Mapa final'!$AL$46="Muy Alta",'Mapa final'!$AN$46="Moderado"),CONCATENATE("R2C",'Mapa final'!$U$46),"")</f>
        <v/>
      </c>
      <c r="AB16" s="40" t="str">
        <f>IF(AND('Mapa final'!$AL$47="Muy Alta",'Mapa final'!$AN$47="Moderado"),CONCATENATE("R2C",'Mapa final'!$U$47),"")</f>
        <v/>
      </c>
      <c r="AC16" s="38" t="str">
        <f>IF(AND('Mapa final'!$AL$42="Muy Alta",'Mapa final'!$AN$42="Mayor"),CONCATENATE("R2C",'Mapa final'!$U$42),"")</f>
        <v/>
      </c>
      <c r="AD16" s="39" t="str">
        <f>IF(AND('Mapa final'!$AL$43="Muy Alta",'Mapa final'!$AN$43="Mayor"),CONCATENATE("R2C",'Mapa final'!$U$43),"")</f>
        <v/>
      </c>
      <c r="AE16" s="39" t="str">
        <f>IF(AND('Mapa final'!$AL$44="Muy Alta",'Mapa final'!$AN$44="Mayor"),CONCATENATE("R2C",'Mapa final'!$U$44),"")</f>
        <v/>
      </c>
      <c r="AF16" s="39" t="str">
        <f>IF(AND('Mapa final'!$AL$45="Muy Alta",'Mapa final'!$AN$45="Mayor"),CONCATENATE("R2C",'Mapa final'!$U$45),"")</f>
        <v/>
      </c>
      <c r="AG16" s="39" t="str">
        <f>IF(AND('Mapa final'!$AL$46="Muy Alta",'Mapa final'!$AN$46="Mayor"),CONCATENATE("R2C",'Mapa final'!$U$46),"")</f>
        <v/>
      </c>
      <c r="AH16" s="40" t="str">
        <f>IF(AND('Mapa final'!$AL$47="Muy Alta",'Mapa final'!$AN$47="Mayor"),CONCATENATE("R2C",'Mapa final'!$U$47),"")</f>
        <v/>
      </c>
      <c r="AI16" s="41" t="str">
        <f>IF(AND('Mapa final'!$AL$42="Muy Alta",'Mapa final'!$AN$42="Catastrófico"),CONCATENATE("R2C",'Mapa final'!$U$42),"")</f>
        <v/>
      </c>
      <c r="AJ16" s="42" t="str">
        <f>IF(AND('Mapa final'!$AL$43="Muy Alta",'Mapa final'!$AN$43="Catastrófico"),CONCATENATE("R2C",'Mapa final'!$U$43),"")</f>
        <v/>
      </c>
      <c r="AK16" s="42" t="str">
        <f>IF(AND('Mapa final'!$AL$44="Muy Alta",'Mapa final'!$AN$44="Catastrófico"),CONCATENATE("R2C",'Mapa final'!$U$44),"")</f>
        <v/>
      </c>
      <c r="AL16" s="42" t="str">
        <f>IF(AND('Mapa final'!$AL$45="Muy Alta",'Mapa final'!$AN$45="Catastrófico"),CONCATENATE("R2C",'Mapa final'!$U$45),"")</f>
        <v/>
      </c>
      <c r="AM16" s="42" t="str">
        <f>IF(AND('Mapa final'!$AL$46="Muy Alta",'Mapa final'!$AN$46="Catastrófico"),CONCATENATE("R2C",'Mapa final'!$U$46),"")</f>
        <v/>
      </c>
      <c r="AN16" s="43" t="str">
        <f>IF(AND('Mapa final'!$AL$47="Muy Alta",'Mapa final'!$AN$47="Catastrófico"),CONCATENATE("R2C",'Mapa final'!$U$47),"")</f>
        <v/>
      </c>
      <c r="AO16" s="69"/>
      <c r="AP16" s="490"/>
      <c r="AQ16" s="491"/>
      <c r="AR16" s="491"/>
      <c r="AS16" s="491"/>
      <c r="AT16" s="491"/>
      <c r="AU16" s="492"/>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row>
    <row r="17" spans="2:77" ht="15" customHeight="1" x14ac:dyDescent="0.25">
      <c r="B17" s="69"/>
      <c r="C17" s="381"/>
      <c r="D17" s="381"/>
      <c r="E17" s="382"/>
      <c r="F17" s="471"/>
      <c r="G17" s="472"/>
      <c r="H17" s="472"/>
      <c r="I17" s="472"/>
      <c r="J17" s="472"/>
      <c r="K17" s="38" t="str">
        <f>IF(AND('Mapa final'!$AL$48="Muy Alta",'Mapa final'!$AN$48="Leve"),CONCATENATE("R2C",'Mapa final'!$U$48),"")</f>
        <v/>
      </c>
      <c r="L17" s="39" t="str">
        <f>IF(AND('Mapa final'!$AL$49="Muy Alta",'Mapa final'!$AN$49="Leve"),CONCATENATE("R2C",'Mapa final'!$U$49),"")</f>
        <v/>
      </c>
      <c r="M17" s="39" t="str">
        <f>IF(AND('Mapa final'!$AL$50="Muy Alta",'Mapa final'!$AN$50="Leve"),CONCATENATE("R2C",'Mapa final'!$U$50),"")</f>
        <v/>
      </c>
      <c r="N17" s="39" t="str">
        <f>IF(AND('Mapa final'!$AL$51="Muy Alta",'Mapa final'!$AN$51="Leve"),CONCATENATE("R2C",'Mapa final'!$U$51),"")</f>
        <v/>
      </c>
      <c r="O17" s="39" t="str">
        <f>IF(AND('Mapa final'!$AL$52="Muy Alta",'Mapa final'!$AN$52="Leve"),CONCATENATE("R2C",'Mapa final'!$U$52),"")</f>
        <v/>
      </c>
      <c r="P17" s="40" t="str">
        <f>IF(AND('Mapa final'!$AL$63="Muy Alta",'Mapa final'!$AN$53="Leve"),CONCATENATE("R2C",'Mapa final'!$U$53),"")</f>
        <v/>
      </c>
      <c r="Q17" s="39" t="str">
        <f>IF(AND('Mapa final'!$AL$48="Muy Alta",'Mapa final'!$AN$48="Menor"),CONCATENATE("R2C",'Mapa final'!$U$48),"")</f>
        <v/>
      </c>
      <c r="R17" s="39" t="str">
        <f>IF(AND('Mapa final'!$AL$49="Muy Alta",'Mapa final'!$AN$49="Menor"),CONCATENATE("R2C",'Mapa final'!$U$49),"")</f>
        <v/>
      </c>
      <c r="S17" s="39" t="str">
        <f>IF(AND('Mapa final'!$AL$50="Muy Alta",'Mapa final'!$AN$50="Menor"),CONCATENATE("R2C",'Mapa final'!$U$50),"")</f>
        <v/>
      </c>
      <c r="T17" s="39" t="str">
        <f>IF(AND('Mapa final'!$AL$51="Muy Alta",'Mapa final'!$AN$51="Menor"),CONCATENATE("R2C",'Mapa final'!$U$51),"")</f>
        <v/>
      </c>
      <c r="U17" s="39" t="str">
        <f>IF(AND('Mapa final'!$AL$52="Muy Alta",'Mapa final'!$AN$52="Menor"),CONCATENATE("R2C",'Mapa final'!$U$52),"")</f>
        <v/>
      </c>
      <c r="V17" s="40" t="str">
        <f>IF(AND('Mapa final'!$AL$63="Muy Alta",'Mapa final'!$AN$53="Menor"),CONCATENATE("R2C",'Mapa final'!$U$53),"")</f>
        <v/>
      </c>
      <c r="W17" s="38" t="str">
        <f>IF(AND('Mapa final'!$AL$48="Muy Alta",'Mapa final'!$AN$48="Moderado"),CONCATENATE("R2C",'Mapa final'!$U$48),"")</f>
        <v/>
      </c>
      <c r="X17" s="39" t="str">
        <f>IF(AND('Mapa final'!$AL$49="Muy Alta",'Mapa final'!$AN$49="Moderado"),CONCATENATE("R2C",'Mapa final'!$U$49),"")</f>
        <v/>
      </c>
      <c r="Y17" s="39" t="str">
        <f>IF(AND('Mapa final'!$AL$50="Muy Alta",'Mapa final'!$AN$50="Moderado"),CONCATENATE("R2C",'Mapa final'!$U$50),"")</f>
        <v/>
      </c>
      <c r="Z17" s="39" t="str">
        <f>IF(AND('Mapa final'!$AL$51="Muy Alta",'Mapa final'!$AN$51="Moderado"),CONCATENATE("R2C",'Mapa final'!$U$51),"")</f>
        <v/>
      </c>
      <c r="AA17" s="39" t="str">
        <f>IF(AND('Mapa final'!$AL$52="Muy Alta",'Mapa final'!$AN$52="Moderado"),CONCATENATE("R2C",'Mapa final'!$U$52),"")</f>
        <v/>
      </c>
      <c r="AB17" s="40" t="str">
        <f>IF(AND('Mapa final'!$AL$63="Muy Alta",'Mapa final'!$AN$53="Moderado"),CONCATENATE("R2C",'Mapa final'!$U$53),"")</f>
        <v/>
      </c>
      <c r="AC17" s="38" t="str">
        <f>IF(AND('Mapa final'!$AL$48="Muy Alta",'Mapa final'!$AN$48="Mayor"),CONCATENATE("R2C",'Mapa final'!$U$48),"")</f>
        <v/>
      </c>
      <c r="AD17" s="39" t="str">
        <f>IF(AND('Mapa final'!$AL$49="Muy Alta",'Mapa final'!$AN$49="Mayor"),CONCATENATE("R2C",'Mapa final'!$U$49),"")</f>
        <v/>
      </c>
      <c r="AE17" s="39" t="str">
        <f>IF(AND('Mapa final'!$AL$50="Muy Alta",'Mapa final'!$AN$50="Mayor"),CONCATENATE("R2C",'Mapa final'!$U$50),"")</f>
        <v/>
      </c>
      <c r="AF17" s="39" t="str">
        <f>IF(AND('Mapa final'!$AL$51="Muy Alta",'Mapa final'!$AN$51="Mayor"),CONCATENATE("R2C",'Mapa final'!$U$51),"")</f>
        <v/>
      </c>
      <c r="AG17" s="39" t="str">
        <f>IF(AND('Mapa final'!$AL$52="Muy Alta",'Mapa final'!$AN$52="Mayor"),CONCATENATE("R2C",'Mapa final'!$U$52),"")</f>
        <v/>
      </c>
      <c r="AH17" s="40" t="str">
        <f>IF(AND('Mapa final'!$AL$63="Muy Alta",'Mapa final'!$AN$53="Mayor"),CONCATENATE("R2C",'Mapa final'!$U$53),"")</f>
        <v/>
      </c>
      <c r="AI17" s="41" t="str">
        <f>IF(AND('Mapa final'!$AL$48="Muy Alta",'Mapa final'!$AN$48="Catastrófico"),CONCATENATE("R2C",'Mapa final'!$U$48),"")</f>
        <v/>
      </c>
      <c r="AJ17" s="42" t="str">
        <f>IF(AND('Mapa final'!$AL$49="Muy Alta",'Mapa final'!$AN$49="Catastrófico"),CONCATENATE("R2C",'Mapa final'!$U$49),"")</f>
        <v/>
      </c>
      <c r="AK17" s="42" t="str">
        <f>IF(AND('Mapa final'!$AL$50="Muy Alta",'Mapa final'!$AN$50="Catastrófico"),CONCATENATE("R2C",'Mapa final'!$U$50),"")</f>
        <v/>
      </c>
      <c r="AL17" s="42" t="str">
        <f>IF(AND('Mapa final'!$AL$51="Muy Alta",'Mapa final'!$AN$51="Catastrófico"),CONCATENATE("R2C",'Mapa final'!$U$51),"")</f>
        <v/>
      </c>
      <c r="AM17" s="42" t="str">
        <f>IF(AND('Mapa final'!$AL$52="Muy Alta",'Mapa final'!$AN$52="Catastrófico"),CONCATENATE("R2C",'Mapa final'!$U$52),"")</f>
        <v/>
      </c>
      <c r="AN17" s="43" t="str">
        <f>IF(AND('Mapa final'!$AL$63="Muy Alta",'Mapa final'!$AN$53="Catastrófico"),CONCATENATE("R2C",'Mapa final'!$U$53),"")</f>
        <v/>
      </c>
      <c r="AO17" s="69"/>
      <c r="AP17" s="490"/>
      <c r="AQ17" s="491"/>
      <c r="AR17" s="491"/>
      <c r="AS17" s="491"/>
      <c r="AT17" s="491"/>
      <c r="AU17" s="492"/>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row>
    <row r="18" spans="2:77" ht="15" customHeight="1" x14ac:dyDescent="0.25">
      <c r="B18" s="69"/>
      <c r="C18" s="381"/>
      <c r="D18" s="381"/>
      <c r="E18" s="382"/>
      <c r="F18" s="471"/>
      <c r="G18" s="472"/>
      <c r="H18" s="472"/>
      <c r="I18" s="472"/>
      <c r="J18" s="472"/>
      <c r="K18" s="38" t="str">
        <f>IF(AND('Mapa final'!$AL$54="Muy Alta",'Mapa final'!$AN$54="Leve"),CONCATENATE("R2C",'Mapa final'!$U$54),"")</f>
        <v/>
      </c>
      <c r="L18" s="39" t="str">
        <f>IF(AND('Mapa final'!$AL$55="Muy Alta",'Mapa final'!$AN$55="Leve"),CONCATENATE("R2C",'Mapa final'!$U$55),"")</f>
        <v/>
      </c>
      <c r="M18" s="39" t="str">
        <f>IF(AND('Mapa final'!$AL$56="Muy Alta",'Mapa final'!$AN$56="Leve"),CONCATENATE("R2C",'Mapa final'!$U$56),"")</f>
        <v/>
      </c>
      <c r="N18" s="39" t="str">
        <f>IF(AND('Mapa final'!$AL$57="Muy Alta",'Mapa final'!$AN$57="Leve"),CONCATENATE("R2C",'Mapa final'!$U$57),"")</f>
        <v/>
      </c>
      <c r="O18" s="39" t="str">
        <f>IF(AND('Mapa final'!$AL$58="Muy Alta",'Mapa final'!$AN$58="Leve"),CONCATENATE("R2C",'Mapa final'!$U$58),"")</f>
        <v/>
      </c>
      <c r="P18" s="40" t="str">
        <f>IF(AND('Mapa final'!$AL$59="Muy Alta",'Mapa final'!$AN$59="Leve"),CONCATENATE("R2C",'Mapa final'!$U$59),"")</f>
        <v/>
      </c>
      <c r="Q18" s="39" t="str">
        <f>IF(AND('Mapa final'!$AL$54="Muy Alta",'Mapa final'!$AN$54="Menor"),CONCATENATE("R2C",'Mapa final'!$U$54),"")</f>
        <v/>
      </c>
      <c r="R18" s="39" t="str">
        <f>IF(AND('Mapa final'!$AL$55="Muy Alta",'Mapa final'!$AN$55="Menor"),CONCATENATE("R2C",'Mapa final'!$U$55),"")</f>
        <v/>
      </c>
      <c r="S18" s="39" t="str">
        <f>IF(AND('Mapa final'!$AL$56="Muy Alta",'Mapa final'!$AN$56="Menor"),CONCATENATE("R2C",'Mapa final'!$U$56),"")</f>
        <v/>
      </c>
      <c r="T18" s="39" t="str">
        <f>IF(AND('Mapa final'!$AL$57="Muy Alta",'Mapa final'!$AN$57="Menor"),CONCATENATE("R2C",'Mapa final'!$U$57),"")</f>
        <v/>
      </c>
      <c r="U18" s="39" t="str">
        <f>IF(AND('Mapa final'!$AL$58="Muy Alta",'Mapa final'!$AN$58="Menor"),CONCATENATE("R2C",'Mapa final'!$U$58),"")</f>
        <v/>
      </c>
      <c r="V18" s="40" t="str">
        <f>IF(AND('Mapa final'!$AL$59="Muy Alta",'Mapa final'!$AN$59="Menor"),CONCATENATE("R2C",'Mapa final'!$U$59),"")</f>
        <v/>
      </c>
      <c r="W18" s="38" t="str">
        <f>IF(AND('Mapa final'!$AL$54="Muy Alta",'Mapa final'!$AN$54="Moderado"),CONCATENATE("R2C",'Mapa final'!$U$54),"")</f>
        <v/>
      </c>
      <c r="X18" s="39" t="str">
        <f>IF(AND('Mapa final'!$AL$55="Muy Alta",'Mapa final'!$AN$55="Moderado"),CONCATENATE("R2C",'Mapa final'!$U$55),"")</f>
        <v/>
      </c>
      <c r="Y18" s="39" t="str">
        <f>IF(AND('Mapa final'!$AL$56="Muy Alta",'Mapa final'!$AN$56="Moderado"),CONCATENATE("R2C",'Mapa final'!$U$56),"")</f>
        <v/>
      </c>
      <c r="Z18" s="39" t="str">
        <f>IF(AND('Mapa final'!$AL$57="Muy Alta",'Mapa final'!$AN$57="Moderado"),CONCATENATE("R2C",'Mapa final'!$U$57),"")</f>
        <v/>
      </c>
      <c r="AA18" s="39" t="str">
        <f>IF(AND('Mapa final'!$AL$58="Muy Alta",'Mapa final'!$AN$58="Moderado"),CONCATENATE("R2C",'Mapa final'!$U$58),"")</f>
        <v/>
      </c>
      <c r="AB18" s="40" t="str">
        <f>IF(AND('Mapa final'!$AL$59="Muy Alta",'Mapa final'!$AN$59="Moderado"),CONCATENATE("R2C",'Mapa final'!$U$59),"")</f>
        <v/>
      </c>
      <c r="AC18" s="38" t="str">
        <f>IF(AND('Mapa final'!$AL$54="Muy Alta",'Mapa final'!$AN$54="Mayor"),CONCATENATE("R2C",'Mapa final'!$U$54),"")</f>
        <v/>
      </c>
      <c r="AD18" s="39" t="str">
        <f>IF(AND('Mapa final'!$AL$55="Muy Alta",'Mapa final'!$AN$55="Mayor"),CONCATENATE("R2C",'Mapa final'!$U$55),"")</f>
        <v/>
      </c>
      <c r="AE18" s="39" t="str">
        <f>IF(AND('Mapa final'!$AL$56="Muy Alta",'Mapa final'!$AN$56="Mayor"),CONCATENATE("R2C",'Mapa final'!$U$56),"")</f>
        <v/>
      </c>
      <c r="AF18" s="39" t="str">
        <f>IF(AND('Mapa final'!$AL$57="Muy Alta",'Mapa final'!$AN$57="Mayor"),CONCATENATE("R2C",'Mapa final'!$U$57),"")</f>
        <v/>
      </c>
      <c r="AG18" s="39" t="str">
        <f>IF(AND('Mapa final'!$AL$58="Muy Alta",'Mapa final'!$AN$58="Mayor"),CONCATENATE("R2C",'Mapa final'!$U$58),"")</f>
        <v/>
      </c>
      <c r="AH18" s="40" t="str">
        <f>IF(AND('Mapa final'!$AL$59="Muy Alta",'Mapa final'!$AN$59="Mayor"),CONCATENATE("R2C",'Mapa final'!$U$59),"")</f>
        <v/>
      </c>
      <c r="AI18" s="41" t="str">
        <f>IF(AND('Mapa final'!$AL$54="Muy Alta",'Mapa final'!$AN$54="Catastrófico"),CONCATENATE("R2C",'Mapa final'!$U$54),"")</f>
        <v/>
      </c>
      <c r="AJ18" s="42" t="str">
        <f>IF(AND('Mapa final'!$AL$55="Muy Alta",'Mapa final'!$AN$55="Catastrófico"),CONCATENATE("R2C",'Mapa final'!$U$55),"")</f>
        <v/>
      </c>
      <c r="AK18" s="42" t="str">
        <f>IF(AND('Mapa final'!$AL$56="Muy Alta",'Mapa final'!$AN$56="Catastrófico"),CONCATENATE("R2C",'Mapa final'!$U$56),"")</f>
        <v/>
      </c>
      <c r="AL18" s="42" t="str">
        <f>IF(AND('Mapa final'!$AL$57="Muy Alta",'Mapa final'!$AN$57="Catastrófico"),CONCATENATE("R2C",'Mapa final'!$U$57),"")</f>
        <v/>
      </c>
      <c r="AM18" s="42" t="str">
        <f>IF(AND('Mapa final'!$AL$58="Muy Alta",'Mapa final'!$AN$58="Catastrófico"),CONCATENATE("R2C",'Mapa final'!$U$58),"")</f>
        <v/>
      </c>
      <c r="AN18" s="43" t="str">
        <f>IF(AND('Mapa final'!$AL$59="Muy Alta",'Mapa final'!$AN$59="Catastrófico"),CONCATENATE("R2C",'Mapa final'!$U$59),"")</f>
        <v/>
      </c>
      <c r="AO18" s="69"/>
      <c r="AP18" s="490"/>
      <c r="AQ18" s="491"/>
      <c r="AR18" s="491"/>
      <c r="AS18" s="491"/>
      <c r="AT18" s="491"/>
      <c r="AU18" s="492"/>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row>
    <row r="19" spans="2:77" ht="15" customHeight="1" x14ac:dyDescent="0.25">
      <c r="B19" s="69"/>
      <c r="C19" s="381"/>
      <c r="D19" s="381"/>
      <c r="E19" s="382"/>
      <c r="F19" s="471"/>
      <c r="G19" s="472"/>
      <c r="H19" s="472"/>
      <c r="I19" s="472"/>
      <c r="J19" s="472"/>
      <c r="K19" s="38" t="str">
        <f>IF(AND('Mapa final'!$AL$60="Muy Alta",'Mapa final'!$AN$60="Leve"),CONCATENATE("R2C",'Mapa final'!$U$60),"")</f>
        <v/>
      </c>
      <c r="L19" s="39" t="str">
        <f>IF(AND('Mapa final'!$AL$61="Muy Alta",'Mapa final'!$AN$61="Leve"),CONCATENATE("R2C",'Mapa final'!$U$61),"")</f>
        <v/>
      </c>
      <c r="M19" s="39" t="str">
        <f>IF(AND('Mapa final'!$AL$62="Muy Alta",'Mapa final'!$AN$62="Leve"),CONCATENATE("R2C",'Mapa final'!$U$62),"")</f>
        <v/>
      </c>
      <c r="N19" s="39" t="str">
        <f>IF(AND('Mapa final'!$AL$63="Muy Alta",'Mapa final'!$AN$63="Leve"),CONCATENATE("R2C",'Mapa final'!$U$63),"")</f>
        <v/>
      </c>
      <c r="O19" s="39" t="str">
        <f>IF(AND('Mapa final'!$AL$64="Muy Alta",'Mapa final'!$AN$64="Leve"),CONCATENATE("R2C",'Mapa final'!$U$64),"")</f>
        <v/>
      </c>
      <c r="P19" s="40" t="str">
        <f>IF(AND('Mapa final'!$AL$65="Muy Alta",'Mapa final'!$AN$65="Leve"),CONCATENATE("R2C",'Mapa final'!$U$65),"")</f>
        <v/>
      </c>
      <c r="Q19" s="39" t="str">
        <f>IF(AND('Mapa final'!$AL$60="Muy Alta",'Mapa final'!$AN$60="Menor"),CONCATENATE("R2C",'Mapa final'!$U$60),"")</f>
        <v/>
      </c>
      <c r="R19" s="39" t="str">
        <f>IF(AND('Mapa final'!$AL$61="Muy Alta",'Mapa final'!$AN$61="Menor"),CONCATENATE("R2C",'Mapa final'!$U$61),"")</f>
        <v/>
      </c>
      <c r="S19" s="39" t="str">
        <f>IF(AND('Mapa final'!$AL$62="Muy Alta",'Mapa final'!$AN$62="Menor"),CONCATENATE("R2C",'Mapa final'!$U$62),"")</f>
        <v/>
      </c>
      <c r="T19" s="39" t="str">
        <f>IF(AND('Mapa final'!$AL$63="Muy Alta",'Mapa final'!$AN$63="Menor"),CONCATENATE("R2C",'Mapa final'!$U$63),"")</f>
        <v/>
      </c>
      <c r="U19" s="39" t="str">
        <f>IF(AND('Mapa final'!$AL$64="Muy Alta",'Mapa final'!$AN$64="Menor"),CONCATENATE("R2C",'Mapa final'!$U$64),"")</f>
        <v/>
      </c>
      <c r="V19" s="40" t="str">
        <f>IF(AND('Mapa final'!$AL$65="Muy Alta",'Mapa final'!$AN$65="Menor"),CONCATENATE("R2C",'Mapa final'!$U$65),"")</f>
        <v/>
      </c>
      <c r="W19" s="38" t="str">
        <f>IF(AND('Mapa final'!$AL$60="Muy Alta",'Mapa final'!$AN$60="Moderado"),CONCATENATE("R2C",'Mapa final'!$U$60),"")</f>
        <v/>
      </c>
      <c r="X19" s="39" t="str">
        <f>IF(AND('Mapa final'!$AL$61="Muy Alta",'Mapa final'!$AN$61="Moderado"),CONCATENATE("R2C",'Mapa final'!$U$61),"")</f>
        <v/>
      </c>
      <c r="Y19" s="39" t="str">
        <f>IF(AND('Mapa final'!$AL$62="Muy Alta",'Mapa final'!$AN$62="Moderado"),CONCATENATE("R2C",'Mapa final'!$U$62),"")</f>
        <v/>
      </c>
      <c r="Z19" s="39" t="str">
        <f>IF(AND('Mapa final'!$AL$63="Muy Alta",'Mapa final'!$AN$63="Moderado"),CONCATENATE("R2C",'Mapa final'!$U$63),"")</f>
        <v/>
      </c>
      <c r="AA19" s="39" t="str">
        <f>IF(AND('Mapa final'!$AL$64="Muy Alta",'Mapa final'!$AN$64="Moderado"),CONCATENATE("R2C",'Mapa final'!$U$64),"")</f>
        <v/>
      </c>
      <c r="AB19" s="40" t="str">
        <f>IF(AND('Mapa final'!$AL$65="Muy Alta",'Mapa final'!$AN$65="Moderado"),CONCATENATE("R2C",'Mapa final'!$U$65),"")</f>
        <v/>
      </c>
      <c r="AC19" s="38" t="str">
        <f>IF(AND('Mapa final'!$AL$60="Muy Alta",'Mapa final'!$AN$60="Mayor"),CONCATENATE("R2C",'Mapa final'!$U$60),"")</f>
        <v/>
      </c>
      <c r="AD19" s="39" t="str">
        <f>IF(AND('Mapa final'!$AL$61="Muy Alta",'Mapa final'!$AN$61="Mayor"),CONCATENATE("R2C",'Mapa final'!$U$61),"")</f>
        <v/>
      </c>
      <c r="AE19" s="39" t="str">
        <f>IF(AND('Mapa final'!$AL$62="Muy Alta",'Mapa final'!$AN$62="Mayor"),CONCATENATE("R2C",'Mapa final'!$U$62),"")</f>
        <v/>
      </c>
      <c r="AF19" s="39" t="str">
        <f>IF(AND('Mapa final'!$AL$63="Muy Alta",'Mapa final'!$AN$63="Mayor"),CONCATENATE("R2C",'Mapa final'!$U$63),"")</f>
        <v/>
      </c>
      <c r="AG19" s="39" t="str">
        <f>IF(AND('Mapa final'!$AL$64="Muy Alta",'Mapa final'!$AN$64="Mayor"),CONCATENATE("R2C",'Mapa final'!$U$64),"")</f>
        <v/>
      </c>
      <c r="AH19" s="40" t="str">
        <f>IF(AND('Mapa final'!$AL$65="Muy Alta",'Mapa final'!$AN$65="Mayor"),CONCATENATE("R2C",'Mapa final'!$U$65),"")</f>
        <v/>
      </c>
      <c r="AI19" s="41" t="str">
        <f>IF(AND('Mapa final'!$AL$60="Muy Alta",'Mapa final'!$AN$60="Catastrófico"),CONCATENATE("R2C",'Mapa final'!$U$60),"")</f>
        <v/>
      </c>
      <c r="AJ19" s="42" t="str">
        <f>IF(AND('Mapa final'!$AL$61="Muy Alta",'Mapa final'!$AN$61="Catastrófico"),CONCATENATE("R2C",'Mapa final'!$U$61),"")</f>
        <v/>
      </c>
      <c r="AK19" s="42" t="str">
        <f>IF(AND('Mapa final'!$AL$62="Muy Alta",'Mapa final'!$AN$62="Catastrófico"),CONCATENATE("R2C",'Mapa final'!$U$62),"")</f>
        <v/>
      </c>
      <c r="AL19" s="42" t="str">
        <f>IF(AND('Mapa final'!$AL$63="Muy Alta",'Mapa final'!$AN$63="Catastrófico"),CONCATENATE("R2C",'Mapa final'!$U$63),"")</f>
        <v/>
      </c>
      <c r="AM19" s="42" t="str">
        <f>IF(AND('Mapa final'!$AL$64="Muy Alta",'Mapa final'!$AN$64="Catastrófico"),CONCATENATE("R2C",'Mapa final'!$U$64),"")</f>
        <v/>
      </c>
      <c r="AN19" s="43" t="str">
        <f>IF(AND('Mapa final'!$AL$65="Muy Alta",'Mapa final'!$AN$65="Catastrófico"),CONCATENATE("R2C",'Mapa final'!$U$65),"")</f>
        <v/>
      </c>
      <c r="AO19" s="69"/>
      <c r="AP19" s="490"/>
      <c r="AQ19" s="491"/>
      <c r="AR19" s="491"/>
      <c r="AS19" s="491"/>
      <c r="AT19" s="491"/>
      <c r="AU19" s="492"/>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row>
    <row r="20" spans="2:77" ht="15" customHeight="1" x14ac:dyDescent="0.25">
      <c r="B20" s="69"/>
      <c r="C20" s="381"/>
      <c r="D20" s="381"/>
      <c r="E20" s="382"/>
      <c r="F20" s="471"/>
      <c r="G20" s="472"/>
      <c r="H20" s="472"/>
      <c r="I20" s="472"/>
      <c r="J20" s="472"/>
      <c r="K20" s="38" t="str">
        <f>IF(AND('Mapa final'!$AL$66="Muy Alta",'Mapa final'!$AN$66="Leve"),CONCATENATE("R2C",'Mapa final'!$U$66),"")</f>
        <v/>
      </c>
      <c r="L20" s="39" t="str">
        <f>IF(AND('Mapa final'!$AL$67="Muy Alta",'Mapa final'!$AN$67="Leve"),CONCATENATE("R2C",'Mapa final'!$U$67),"")</f>
        <v/>
      </c>
      <c r="M20" s="39" t="str">
        <f>IF(AND('Mapa final'!$AL$68="Muy Alta",'Mapa final'!$AN$68="Leve"),CONCATENATE("R2C",'Mapa final'!$U$68),"")</f>
        <v/>
      </c>
      <c r="N20" s="39" t="str">
        <f>IF(AND('Mapa final'!$AL$69="Muy Alta",'Mapa final'!$AN$69="Leve"),CONCATENATE("R2C",'Mapa final'!$U$69),"")</f>
        <v/>
      </c>
      <c r="O20" s="39" t="str">
        <f>IF(AND('Mapa final'!$AL$70="Muy Alta",'Mapa final'!$AN$70="Leve"),CONCATENATE("R2C",'Mapa final'!$U$70),"")</f>
        <v/>
      </c>
      <c r="P20" s="40" t="str">
        <f>IF(AND('Mapa final'!$AL$71="Muy Alta",'Mapa final'!$AN$71="Leve"),CONCATENATE("R2C",'Mapa final'!$U$71),"")</f>
        <v/>
      </c>
      <c r="Q20" s="39" t="str">
        <f>IF(AND('Mapa final'!$AL$66="Muy Alta",'Mapa final'!$AN$66="Menor"),CONCATENATE("R2C",'Mapa final'!$U$66),"")</f>
        <v/>
      </c>
      <c r="R20" s="39" t="str">
        <f>IF(AND('Mapa final'!$AL$67="Muy Alta",'Mapa final'!$AN$67="Menor"),CONCATENATE("R2C",'Mapa final'!$U$67),"")</f>
        <v/>
      </c>
      <c r="S20" s="39" t="str">
        <f>IF(AND('Mapa final'!$AL$68="Muy Alta",'Mapa final'!$AN$68="Menor"),CONCATENATE("R2C",'Mapa final'!$U$68),"")</f>
        <v/>
      </c>
      <c r="T20" s="39" t="str">
        <f>IF(AND('Mapa final'!$AL$69="Muy Alta",'Mapa final'!$AN$69="Menor"),CONCATENATE("R2C",'Mapa final'!$U$69),"")</f>
        <v/>
      </c>
      <c r="U20" s="39" t="str">
        <f>IF(AND('Mapa final'!$AL$70="Muy Alta",'Mapa final'!$AN$70="Menor"),CONCATENATE("R2C",'Mapa final'!$U$70),"")</f>
        <v/>
      </c>
      <c r="V20" s="40" t="str">
        <f>IF(AND('Mapa final'!$AL$71="Muy Alta",'Mapa final'!$AN$71="Menor"),CONCATENATE("R2C",'Mapa final'!$U$71),"")</f>
        <v/>
      </c>
      <c r="W20" s="38" t="str">
        <f>IF(AND('Mapa final'!$AL$66="Muy Alta",'Mapa final'!$AN$66="Moderado"),CONCATENATE("R2C",'Mapa final'!$U$66),"")</f>
        <v/>
      </c>
      <c r="X20" s="39" t="str">
        <f>IF(AND('Mapa final'!$AL$67="Muy Alta",'Mapa final'!$AN$67="Moderado"),CONCATENATE("R2C",'Mapa final'!$U$67),"")</f>
        <v/>
      </c>
      <c r="Y20" s="39" t="str">
        <f>IF(AND('Mapa final'!$AL$68="Muy Alta",'Mapa final'!$AN$68="Moderado"),CONCATENATE("R2C",'Mapa final'!$U$68),"")</f>
        <v/>
      </c>
      <c r="Z20" s="39" t="str">
        <f>IF(AND('Mapa final'!$AL$69="Muy Alta",'Mapa final'!$AN$69="Moderado"),CONCATENATE("R2C",'Mapa final'!$U$69),"")</f>
        <v/>
      </c>
      <c r="AA20" s="39" t="str">
        <f>IF(AND('Mapa final'!$AL$70="Muy Alta",'Mapa final'!$AN$70="Moderado"),CONCATENATE("R2C",'Mapa final'!$U$70),"")</f>
        <v/>
      </c>
      <c r="AB20" s="40" t="str">
        <f>IF(AND('Mapa final'!$AL$71="Muy Alta",'Mapa final'!$AN$71="Moderado"),CONCATENATE("R2C",'Mapa final'!$U$71),"")</f>
        <v/>
      </c>
      <c r="AC20" s="38" t="str">
        <f>IF(AND('Mapa final'!$AL$66="Muy Alta",'Mapa final'!$AN$66="Mayor"),CONCATENATE("R2C",'Mapa final'!$U$66),"")</f>
        <v/>
      </c>
      <c r="AD20" s="39" t="str">
        <f>IF(AND('Mapa final'!$AL$67="Muy Alta",'Mapa final'!$AN$67="Mayor"),CONCATENATE("R2C",'Mapa final'!$U$67),"")</f>
        <v/>
      </c>
      <c r="AE20" s="39" t="str">
        <f>IF(AND('Mapa final'!$AL$68="Muy Alta",'Mapa final'!$AN$68="Mayor"),CONCATENATE("R2C",'Mapa final'!$U$68),"")</f>
        <v/>
      </c>
      <c r="AF20" s="39" t="str">
        <f>IF(AND('Mapa final'!$AL$69="Muy Alta",'Mapa final'!$AN$69="Mayor"),CONCATENATE("R2C",'Mapa final'!$U$69),"")</f>
        <v/>
      </c>
      <c r="AG20" s="39" t="str">
        <f>IF(AND('Mapa final'!$AL$70="Muy Alta",'Mapa final'!$AN$70="Mayor"),CONCATENATE("R2C",'Mapa final'!$U$70),"")</f>
        <v/>
      </c>
      <c r="AH20" s="40" t="str">
        <f>IF(AND('Mapa final'!$AL$71="Muy Alta",'Mapa final'!$AN$71="Mayor"),CONCATENATE("R2C",'Mapa final'!$U$71),"")</f>
        <v/>
      </c>
      <c r="AI20" s="41" t="str">
        <f>IF(AND('Mapa final'!$AL$66="Muy Alta",'Mapa final'!$AN$66="Catastrófico"),CONCATENATE("R2C",'Mapa final'!$U$66),"")</f>
        <v/>
      </c>
      <c r="AJ20" s="42" t="str">
        <f>IF(AND('Mapa final'!$AL$67="Muy Alta",'Mapa final'!$AN$67="Catastrófico"),CONCATENATE("R2C",'Mapa final'!$U$67),"")</f>
        <v/>
      </c>
      <c r="AK20" s="42" t="str">
        <f>IF(AND('Mapa final'!$AL$68="Muy Alta",'Mapa final'!$AN$68="Catastrófico"),CONCATENATE("R2C",'Mapa final'!$U$68),"")</f>
        <v/>
      </c>
      <c r="AL20" s="42" t="str">
        <f>IF(AND('Mapa final'!$AL$69="Muy Alta",'Mapa final'!$AN$69="Catastrófico"),CONCATENATE("R2C",'Mapa final'!$U$69),"")</f>
        <v/>
      </c>
      <c r="AM20" s="42" t="str">
        <f>IF(AND('Mapa final'!$AL$70="Muy Alta",'Mapa final'!$AN$70="Catastrófico"),CONCATENATE("R2C",'Mapa final'!$U$70),"")</f>
        <v/>
      </c>
      <c r="AN20" s="43" t="str">
        <f>IF(AND('Mapa final'!$AL$71="Muy Alta",'Mapa final'!$AN$71="Catastrófico"),CONCATENATE("R2C",'Mapa final'!$U$71),"")</f>
        <v/>
      </c>
      <c r="AO20" s="69"/>
      <c r="AP20" s="490"/>
      <c r="AQ20" s="491"/>
      <c r="AR20" s="491"/>
      <c r="AS20" s="491"/>
      <c r="AT20" s="491"/>
      <c r="AU20" s="492"/>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row>
    <row r="21" spans="2:77" ht="15.75" customHeight="1" thickBot="1" x14ac:dyDescent="0.3">
      <c r="B21" s="69"/>
      <c r="C21" s="381"/>
      <c r="D21" s="381"/>
      <c r="E21" s="382"/>
      <c r="F21" s="474"/>
      <c r="G21" s="475"/>
      <c r="H21" s="475"/>
      <c r="I21" s="475"/>
      <c r="J21" s="475"/>
      <c r="K21" s="44" t="str">
        <f>IF(AND('Mapa final'!$AL$72="Muy Alta",'Mapa final'!$AN$72="Leve"),CONCATENATE("R2C",'Mapa final'!$U$72),"")</f>
        <v/>
      </c>
      <c r="L21" s="45" t="str">
        <f>IF(AND('Mapa final'!$AL$73="Muy Alta",'Mapa final'!$AN$73="Leve"),CONCATENATE("R2C",'Mapa final'!$U$73),"")</f>
        <v/>
      </c>
      <c r="M21" s="45" t="str">
        <f>IF(AND('Mapa final'!$AL$74="Muy Alta",'Mapa final'!$AN$74="Leve"),CONCATENATE("R2C",'Mapa final'!$U$74),"")</f>
        <v/>
      </c>
      <c r="N21" s="45" t="str">
        <f>IF(AND('Mapa final'!$AL$75="Muy Alta",'Mapa final'!$AN$75="Leve"),CONCATENATE("R2C",'Mapa final'!$U$75),"")</f>
        <v/>
      </c>
      <c r="O21" s="45" t="str">
        <f>IF(AND('Mapa final'!$AL$77="Muy Alta",'Mapa final'!$AN$77="Leve"),CONCATENATE("R2C",'Mapa final'!$U$77),"")</f>
        <v/>
      </c>
      <c r="P21" s="46" t="str">
        <f>IF(AND('Mapa final'!$AL$78="Muy Alta",'Mapa final'!$AN$78="Leve"),CONCATENATE("R2C",'Mapa final'!$U$78),"")</f>
        <v/>
      </c>
      <c r="Q21" s="39" t="str">
        <f>IF(AND('Mapa final'!$AL$72="Muy Alta",'Mapa final'!$AN$72="Menor"),CONCATENATE("R2C",'Mapa final'!$U$72),"")</f>
        <v/>
      </c>
      <c r="R21" s="39" t="str">
        <f>IF(AND('Mapa final'!$AL$73="Muy Alta",'Mapa final'!$AN$73="Menor"),CONCATENATE("R2C",'Mapa final'!$U$73),"")</f>
        <v/>
      </c>
      <c r="S21" s="39" t="str">
        <f>IF(AND('Mapa final'!$AL$74="Muy Alta",'Mapa final'!$AN$74="Menor"),CONCATENATE("R2C",'Mapa final'!$U$74),"")</f>
        <v/>
      </c>
      <c r="T21" s="39" t="str">
        <f>IF(AND('Mapa final'!$AL$75="Muy Alta",'Mapa final'!$AN$75="Menor"),CONCATENATE("R2C",'Mapa final'!$U$75),"")</f>
        <v/>
      </c>
      <c r="U21" s="39" t="str">
        <f>IF(AND('Mapa final'!$AL$77="Muy Alta",'Mapa final'!$AN$77="Menor"),CONCATENATE("R2C",'Mapa final'!$U$77),"")</f>
        <v/>
      </c>
      <c r="V21" s="40" t="str">
        <f>IF(AND('Mapa final'!$AL$78="Muy Alta",'Mapa final'!$AN$78="Menor"),CONCATENATE("R2C",'Mapa final'!$U$78),"")</f>
        <v/>
      </c>
      <c r="W21" s="44" t="str">
        <f>IF(AND('Mapa final'!$AL$72="Muy Alta",'Mapa final'!$AN$72="Moderado"),CONCATENATE("R2C",'Mapa final'!$U$72),"")</f>
        <v/>
      </c>
      <c r="X21" s="45" t="str">
        <f>IF(AND('Mapa final'!$AL$73="Muy Alta",'Mapa final'!$AN$73="Moderado"),CONCATENATE("R2C",'Mapa final'!$U$73),"")</f>
        <v/>
      </c>
      <c r="Y21" s="45" t="str">
        <f>IF(AND('Mapa final'!$AL$74="Muy Alta",'Mapa final'!$AN$74="Moderado"),CONCATENATE("R2C",'Mapa final'!$U$74),"")</f>
        <v/>
      </c>
      <c r="Z21" s="45" t="str">
        <f>IF(AND('Mapa final'!$AL$75="Muy Alta",'Mapa final'!$AN$75="Moderado"),CONCATENATE("R2C",'Mapa final'!$U$75),"")</f>
        <v/>
      </c>
      <c r="AA21" s="45" t="str">
        <f>IF(AND('Mapa final'!$AL$77="Muy Alta",'Mapa final'!$AN$77="Moderado"),CONCATENATE("R2C",'Mapa final'!$U$77),"")</f>
        <v/>
      </c>
      <c r="AB21" s="46" t="str">
        <f>IF(AND('Mapa final'!$AL$78="Muy Alta",'Mapa final'!$AN$78="Moderado"),CONCATENATE("R2C",'Mapa final'!$U$78),"")</f>
        <v/>
      </c>
      <c r="AC21" s="38" t="str">
        <f>IF(AND('Mapa final'!$AL$72="Muy Alta",'Mapa final'!$AN$72="Mayor"),CONCATENATE("R2C",'Mapa final'!$U$72),"")</f>
        <v/>
      </c>
      <c r="AD21" s="39" t="str">
        <f>IF(AND('Mapa final'!$AL$73="Muy Alta",'Mapa final'!$AN$73="Mayor"),CONCATENATE("R2C",'Mapa final'!$U$73),"")</f>
        <v/>
      </c>
      <c r="AE21" s="39" t="str">
        <f>IF(AND('Mapa final'!$AL$74="Muy Alta",'Mapa final'!$AN$74="Mayor"),CONCATENATE("R2C",'Mapa final'!$U$74),"")</f>
        <v/>
      </c>
      <c r="AF21" s="39" t="str">
        <f>IF(AND('Mapa final'!$AL$75="Muy Alta",'Mapa final'!$AN$75="Mayor"),CONCATENATE("R2C",'Mapa final'!$U$75),"")</f>
        <v/>
      </c>
      <c r="AG21" s="39" t="str">
        <f>IF(AND('Mapa final'!$AL$77="Muy Alta",'Mapa final'!$AN$77="Mayor"),CONCATENATE("R2C",'Mapa final'!$U$77),"")</f>
        <v/>
      </c>
      <c r="AH21" s="40" t="str">
        <f>IF(AND('Mapa final'!$AL$78="Muy Alta",'Mapa final'!$AN$78="Mayor"),CONCATENATE("R2C",'Mapa final'!$U$78),"")</f>
        <v/>
      </c>
      <c r="AI21" s="47" t="str">
        <f>IF(AND('Mapa final'!$AL$72="Muy Alta",'Mapa final'!$AN$72="Catastrófico"),CONCATENATE("R2C",'Mapa final'!$U$72),"")</f>
        <v/>
      </c>
      <c r="AJ21" s="48" t="str">
        <f>IF(AND('Mapa final'!$AL$73="Muy Alta",'Mapa final'!$AN$73="Catastrófico"),CONCATENATE("R2C",'Mapa final'!$U$73),"")</f>
        <v/>
      </c>
      <c r="AK21" s="48" t="str">
        <f>IF(AND('Mapa final'!$AL$74="Muy Alta",'Mapa final'!$AN$74="Catastrófico"),CONCATENATE("R2C",'Mapa final'!$U$74),"")</f>
        <v/>
      </c>
      <c r="AL21" s="48" t="str">
        <f>IF(AND('Mapa final'!$AL$75="Muy Alta",'Mapa final'!$AN$75="Catastrófico"),CONCATENATE("R2C",'Mapa final'!$U$75),"")</f>
        <v/>
      </c>
      <c r="AM21" s="48" t="str">
        <f>IF(AND('Mapa final'!$AL$77="Muy Alta",'Mapa final'!$AN$77="Catastrófico"),CONCATENATE("R2C",'Mapa final'!$U$77),"")</f>
        <v/>
      </c>
      <c r="AN21" s="49" t="str">
        <f>IF(AND('Mapa final'!$AL$78="Muy Alta",'Mapa final'!$AN$78="Catastrófico"),CONCATENATE("R2C",'Mapa final'!$U$78),"")</f>
        <v/>
      </c>
      <c r="AO21" s="69"/>
      <c r="AP21" s="493"/>
      <c r="AQ21" s="494"/>
      <c r="AR21" s="494"/>
      <c r="AS21" s="494"/>
      <c r="AT21" s="494"/>
      <c r="AU21" s="495"/>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row>
    <row r="22" spans="2:77" ht="15" customHeight="1" x14ac:dyDescent="0.25">
      <c r="B22" s="69"/>
      <c r="C22" s="381"/>
      <c r="D22" s="381"/>
      <c r="E22" s="382"/>
      <c r="F22" s="468" t="s">
        <v>114</v>
      </c>
      <c r="G22" s="469"/>
      <c r="H22" s="469"/>
      <c r="I22" s="469"/>
      <c r="J22" s="469"/>
      <c r="K22" s="53" t="str">
        <f>IF(AND('Mapa final'!$AL$15="Alta",'Mapa final'!$AN$15="Leve"),CONCATENATE("R2C",'Mapa final'!$U$15),"")</f>
        <v/>
      </c>
      <c r="L22" s="54" t="str">
        <f>IF(AND('Mapa final'!$AL$16="Alta",'Mapa final'!$AN$16="Leve"),CONCATENATE("R2C",'Mapa final'!$U$16),"")</f>
        <v/>
      </c>
      <c r="M22" s="54" t="str">
        <f>IF(AND('Mapa final'!$AL$17="Alta",'Mapa final'!$AN$17="Leve"),CONCATENATE("R2C",'Mapa final'!$U$17),"")</f>
        <v/>
      </c>
      <c r="N22" s="54" t="str">
        <f>IF(AND('Mapa final'!$AL$18="Alta",'Mapa final'!$AN$18="Leve"),CONCATENATE("R2C",'Mapa final'!$U$18),"")</f>
        <v/>
      </c>
      <c r="O22" s="54" t="str">
        <f>IF(AND('Mapa final'!$AL$20="Alta",'Mapa final'!$AN$20="Leve"),CONCATENATE("R2C",'Mapa final'!$U$20),"")</f>
        <v/>
      </c>
      <c r="P22" s="55" t="str">
        <f>IF(AND('Mapa final'!$AL$21="Alta",'Mapa final'!$AN$21="Leve"),CONCATENATE("R2C",'Mapa final'!$U$21),"")</f>
        <v/>
      </c>
      <c r="Q22" s="50" t="str">
        <f>IF(AND('Mapa final'!$AL$15="Alta",'Mapa final'!$AN$15="Menor"),CONCATENATE("R2C",'Mapa final'!$U$15),"")</f>
        <v/>
      </c>
      <c r="R22" s="51" t="str">
        <f>IF(AND('Mapa final'!$AL$16="Alta",'Mapa final'!$AN$16="Menore"),CONCATENATE("R2C",'Mapa final'!$U$16),"")</f>
        <v/>
      </c>
      <c r="S22" s="51" t="str">
        <f>IF(AND('Mapa final'!$AL$17="Alta",'Mapa final'!$AN$17="Menor"),CONCATENATE("R2C",'Mapa final'!$U$17),"")</f>
        <v/>
      </c>
      <c r="T22" s="51" t="str">
        <f>IF(AND('Mapa final'!$AL$18="Alta",'Mapa final'!$AN$18="Menor"),CONCATENATE("R2C",'Mapa final'!$U$18),"")</f>
        <v/>
      </c>
      <c r="U22" s="51" t="str">
        <f>IF(AND('Mapa final'!$AL$20="Alta",'Mapa final'!$AN$20="Menor"),CONCATENATE("R2C",'Mapa final'!$U$20),"")</f>
        <v/>
      </c>
      <c r="V22" s="52" t="str">
        <f>IF(AND('Mapa final'!$AL$21="Alta",'Mapa final'!$AN$21="Menor"),CONCATENATE("R2C",'Mapa final'!$U$21),"")</f>
        <v/>
      </c>
      <c r="W22" s="32" t="str">
        <f>IF(AND('Mapa final'!$AL$15="Alta",'Mapa final'!$AN$15="Moderado"),CONCATENATE("R2C",'Mapa final'!$U$15),"")</f>
        <v/>
      </c>
      <c r="X22" s="33" t="str">
        <f>IF(AND('Mapa final'!$AL$16="Alta",'Mapa final'!$AN$16="Moderado"),CONCATENATE("R2C",'Mapa final'!$U$16),"")</f>
        <v/>
      </c>
      <c r="Y22" s="33"/>
      <c r="Z22" s="33" t="str">
        <f>IF(AND('Mapa final'!$AL$18="Alta",'Mapa final'!$AN$18="Moderado"),CONCATENATE("R2C",'Mapa final'!$U$18),"")</f>
        <v/>
      </c>
      <c r="AA22" s="33" t="str">
        <f>IF(AND('Mapa final'!$AL$20="Alta",'Mapa final'!$AN$20="Moderado"),CONCATENATE("R2C",'Mapa final'!$U$20),"")</f>
        <v/>
      </c>
      <c r="AB22" s="34" t="str">
        <f>IF(AND('Mapa final'!$AL$21="Alta",'Mapa final'!$AN$21="Moderado"),CONCATENATE("R2C",'Mapa final'!$U$21),"")</f>
        <v/>
      </c>
      <c r="AC22" s="32" t="str">
        <f>IF(AND('Mapa final'!$AL$15="Alta",'Mapa final'!$AN$15="Mayor"),CONCATENATE("R2C",'Mapa final'!$U$15),"")</f>
        <v/>
      </c>
      <c r="AD22" s="33" t="str">
        <f>IF(AND('Mapa final'!$AL$16="Alta",'Mapa final'!$AN$16="Mayor"),CONCATENATE("R2C",'Mapa final'!$U$16),"")</f>
        <v/>
      </c>
      <c r="AE22" s="33" t="str">
        <f>IF(AND('Mapa final'!$AL$17="Alta",'Mapa final'!$AN$17="Mayor"),CONCATENATE("R2C",'Mapa final'!$D$17),"")</f>
        <v/>
      </c>
      <c r="AF22" s="33" t="str">
        <f>IF(AND('Mapa final'!$AL$18="Alta",'Mapa final'!$AN$18="Mayor"),CONCATENATE("R2C",'Mapa final'!$U$18),"")</f>
        <v/>
      </c>
      <c r="AG22" s="33" t="str">
        <f>IF(AND('Mapa final'!$AL$20="Alta",'Mapa final'!$AN$20="Mayor"),CONCATENATE("R2C",'Mapa final'!$U$20),"")</f>
        <v/>
      </c>
      <c r="AH22" s="34" t="str">
        <f>IF(AND('Mapa final'!$AL$21="Alta",'Mapa final'!$AN$21="Mayor"),CONCATENATE("R2C",'Mapa final'!$U$21),"")</f>
        <v/>
      </c>
      <c r="AI22" s="35" t="str">
        <f>IF(AND('Mapa final'!$AL$15="Alta",'Mapa final'!$AN$15="Catastrófico"),CONCATENATE("R2C",'Mapa final'!$U$15),"")</f>
        <v/>
      </c>
      <c r="AJ22" s="36" t="str">
        <f>IF(AND('Mapa final'!$AL$16="Alta",'Mapa final'!$AN$16="Catastrófico"),CONCATENATE("R2C",'Mapa final'!$U$16),"")</f>
        <v/>
      </c>
      <c r="AK22" s="36" t="str">
        <f>IF(AND('Mapa final'!$AL$17="Alta",'Mapa final'!$AN$17="Catastrófico"),CONCATENATE("R2C",'Mapa final'!$U$17),"")</f>
        <v/>
      </c>
      <c r="AL22" s="36" t="str">
        <f>IF(AND('Mapa final'!$AL$18="Alta",'Mapa final'!$AN$18="Catastrófico"),CONCATENATE("R2C",'Mapa final'!$U$18),"")</f>
        <v/>
      </c>
      <c r="AM22" s="36" t="str">
        <f>IF(AND('Mapa final'!$AL$20="Alta",'Mapa final'!$AN$20="Catastrófico"),CONCATENATE("R2C",'Mapa final'!$U$20),"")</f>
        <v/>
      </c>
      <c r="AN22" s="37" t="str">
        <f>IF(AND('Mapa final'!$AL$21="Alta",'Mapa final'!$AN$21="Catastrófico"),CONCATENATE("R2C",'Mapa final'!$U$21),"")</f>
        <v/>
      </c>
      <c r="AO22" s="69"/>
      <c r="AP22" s="477" t="s">
        <v>79</v>
      </c>
      <c r="AQ22" s="478"/>
      <c r="AR22" s="478"/>
      <c r="AS22" s="478"/>
      <c r="AT22" s="478"/>
      <c r="AU22" s="47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row>
    <row r="23" spans="2:77" ht="15" customHeight="1" x14ac:dyDescent="0.25">
      <c r="B23" s="69"/>
      <c r="C23" s="381"/>
      <c r="D23" s="381"/>
      <c r="E23" s="382"/>
      <c r="F23" s="486"/>
      <c r="G23" s="472"/>
      <c r="H23" s="472"/>
      <c r="I23" s="472"/>
      <c r="J23" s="472"/>
      <c r="K23" s="53" t="str">
        <f>IF(AND('Mapa final'!$AL$24="Alta",'Mapa final'!$AN$24="Leve"),CONCATENATE("R2C",'Mapa final'!$U$24),"")</f>
        <v/>
      </c>
      <c r="L23" s="54" t="str">
        <f>IF(AND('Mapa final'!$AL$25="Alta",'Mapa final'!$AN$25="Leve"),CONCATENATE("R2C",'Mapa final'!$U$25),"")</f>
        <v/>
      </c>
      <c r="M23" s="54" t="str">
        <f>IF(AND('Mapa final'!$AL$26="Alta",'Mapa final'!$AN$26="Leve"),CONCATENATE("R2C",'Mapa final'!$U$26),"")</f>
        <v/>
      </c>
      <c r="N23" s="54" t="str">
        <f>IF(AND('Mapa final'!$AL$27="Alta",'Mapa final'!$AN$27="Leve"),CONCATENATE("R2C",'Mapa final'!$U$27),"")</f>
        <v/>
      </c>
      <c r="O23" s="54" t="str">
        <f>IF(AND('Mapa final'!$AL$28="Alta",'Mapa final'!$AN$28="Leve"),CONCATENATE("R2C",'Mapa final'!$U$28),"")</f>
        <v/>
      </c>
      <c r="P23" s="55" t="str">
        <f>IF(AND('Mapa final'!$AL$29="Alta",'Mapa final'!$AN$29="Leve"),CONCATENATE("R2C",'Mapa final'!$U$29),"")</f>
        <v/>
      </c>
      <c r="Q23" s="53" t="str">
        <f>IF(AND('Mapa final'!$AL$24="Alta",'Mapa final'!$AN$24="Menor"),CONCATENATE("R2C",'Mapa final'!$U$24),"")</f>
        <v/>
      </c>
      <c r="R23" s="54" t="str">
        <f>IF(AND('Mapa final'!$AL$25="Alta",'Mapa final'!$AN$25="Menor"),CONCATENATE("R2C",'Mapa final'!$U$25),"")</f>
        <v/>
      </c>
      <c r="S23" s="54" t="str">
        <f>IF(AND('Mapa final'!$AL$26="Alta",'Mapa final'!$AN$26="Menor"),CONCATENATE("R2C",'Mapa final'!$U$26),"")</f>
        <v/>
      </c>
      <c r="T23" s="54" t="str">
        <f>IF(AND('Mapa final'!$AL$27="Alta",'Mapa final'!$AN$27="Menor"),CONCATENATE("R2C",'Mapa final'!$U$27),"")</f>
        <v/>
      </c>
      <c r="U23" s="54" t="str">
        <f>IF(AND('Mapa final'!$AL$28="Alta",'Mapa final'!$AN$28="Menor"),CONCATENATE("R2C",'Mapa final'!$U$28),"")</f>
        <v/>
      </c>
      <c r="V23" s="55" t="str">
        <f>IF(AND('Mapa final'!$AL$29="Alta",'Mapa final'!$AN$29="Menor"),CONCATENATE("R2C",'Mapa final'!$U$29),"")</f>
        <v/>
      </c>
      <c r="W23" s="38" t="str">
        <f>IF(AND('Mapa final'!$AL$24="Alta",'Mapa final'!$AN$24="Moderado"),CONCATENATE("R2C",'Mapa final'!$U$24),"")</f>
        <v/>
      </c>
      <c r="X23" s="39" t="str">
        <f>IF(AND('Mapa final'!$AL$25="Alta",'Mapa final'!$AN$25="Moderado"),CONCATENATE("R2C",'Mapa final'!$U$25),"")</f>
        <v/>
      </c>
      <c r="Y23" s="39" t="str">
        <f>IF(AND('Mapa final'!$AL$26="Alta",'Mapa final'!$AN$26="Moderado"),CONCATENATE("R2C",'Mapa final'!$U$26),"")</f>
        <v/>
      </c>
      <c r="Z23" s="39" t="str">
        <f>IF(AND('Mapa final'!$AL$27="Alta",'Mapa final'!$AN$27="Moderado"),CONCATENATE("R2C",'Mapa final'!$U$27),"")</f>
        <v/>
      </c>
      <c r="AA23" s="39" t="str">
        <f>IF(AND('Mapa final'!$AL$28="Alta",'Mapa final'!$AN$28="Moderado"),CONCATENATE("R2C",'Mapa final'!$U$28),"")</f>
        <v/>
      </c>
      <c r="AB23" s="40" t="str">
        <f>IF(AND('Mapa final'!$AL$29="Alta",'Mapa final'!$AN$29="Moderado"),CONCATENATE("R2C",'Mapa final'!$U$29),"")</f>
        <v/>
      </c>
      <c r="AC23" s="38" t="str">
        <f>IF(AND('Mapa final'!$AL$24="Alta",'Mapa final'!$AN$24="Mayor"),CONCATENATE("R2C",'Mapa final'!$U$24),"")</f>
        <v/>
      </c>
      <c r="AD23" s="39" t="str">
        <f>IF(AND('Mapa final'!$AL$25="Alta",'Mapa final'!$AN$25="Mayor"),CONCATENATE("R2C",'Mapa final'!$U$25),"")</f>
        <v/>
      </c>
      <c r="AE23" s="39" t="str">
        <f>IF(AND('Mapa final'!$AL$26="Alta",'Mapa final'!$AN$26="Mayor"),CONCATENATE("R2C",'Mapa final'!$U$26),"")</f>
        <v/>
      </c>
      <c r="AF23" s="39" t="str">
        <f>IF(AND('Mapa final'!$AL$27="Alta",'Mapa final'!$AN$27="Mayor"),CONCATENATE("R2C",'Mapa final'!$U$27),"")</f>
        <v/>
      </c>
      <c r="AG23" s="39" t="str">
        <f>IF(AND('Mapa final'!$AL$28="Alta",'Mapa final'!$AN$28="Mayor"),CONCATENATE("R2C",'Mapa final'!$U$28),"")</f>
        <v/>
      </c>
      <c r="AH23" s="40" t="str">
        <f>IF(AND('Mapa final'!$AL$29="Alta",'Mapa final'!$AN$29="Mayor"),CONCATENATE("R2C",'Mapa final'!$U$29),"")</f>
        <v/>
      </c>
      <c r="AI23" s="41" t="str">
        <f>IF(AND('Mapa final'!$AL$24="Alta",'Mapa final'!$AN$24="Catastrófico"),CONCATENATE("R2C",'Mapa final'!$U$24),"")</f>
        <v/>
      </c>
      <c r="AJ23" s="42" t="str">
        <f>IF(AND('Mapa final'!$AL$25="Alta",'Mapa final'!$AN$25="Catastrófico"),CONCATENATE("R2C",'Mapa final'!$U$25),"")</f>
        <v/>
      </c>
      <c r="AK23" s="42" t="str">
        <f>IF(AND('Mapa final'!$AL$26="Alta",'Mapa final'!$AN$26="Catastrófico"),CONCATENATE("R2C",'Mapa final'!$U$26),"")</f>
        <v/>
      </c>
      <c r="AL23" s="42" t="str">
        <f>IF(AND('Mapa final'!$AL$27="Alta",'Mapa final'!$AN$27="Catastrófico"),CONCATENATE("R2C",'Mapa final'!$U$27),"")</f>
        <v/>
      </c>
      <c r="AM23" s="42" t="str">
        <f>IF(AND('Mapa final'!$AL$28="Alta",'Mapa final'!$AN$28="Catastrófico"),CONCATENATE("R2C",'Mapa final'!$U$28),"")</f>
        <v/>
      </c>
      <c r="AN23" s="43" t="str">
        <f>IF(AND('Mapa final'!$AL$29="Alta",'Mapa final'!$AN$29="Catastrófico"),CONCATENATE("R2C",'Mapa final'!$U$29),"")</f>
        <v/>
      </c>
      <c r="AO23" s="69"/>
      <c r="AP23" s="480"/>
      <c r="AQ23" s="481"/>
      <c r="AR23" s="481"/>
      <c r="AS23" s="481"/>
      <c r="AT23" s="481"/>
      <c r="AU23" s="482"/>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row>
    <row r="24" spans="2:77" ht="15" customHeight="1" x14ac:dyDescent="0.25">
      <c r="B24" s="69"/>
      <c r="C24" s="381"/>
      <c r="D24" s="381"/>
      <c r="E24" s="382"/>
      <c r="F24" s="471"/>
      <c r="G24" s="472"/>
      <c r="H24" s="472"/>
      <c r="I24" s="472"/>
      <c r="J24" s="472"/>
      <c r="K24" s="53" t="str">
        <f>IF(AND('Mapa final'!$AL$30="Alta",'Mapa final'!$AN$30="Leve"),CONCATENATE("R2C",'Mapa final'!$U$30),"")</f>
        <v/>
      </c>
      <c r="L24" s="54" t="str">
        <f>IF(AND('Mapa final'!$AL$31="Alta",'Mapa final'!$AN$31="Leve"),CONCATENATE("R2C",'Mapa final'!$U$31),"")</f>
        <v/>
      </c>
      <c r="M24" s="54" t="str">
        <f>IF(AND('Mapa final'!$AL$32="Alta",'Mapa final'!$AN$32="Leve"),CONCATENATE("R2C",'Mapa final'!$U$32),"")</f>
        <v/>
      </c>
      <c r="N24" s="54" t="str">
        <f>IF(AND('Mapa final'!$AL$33="Alta",'Mapa final'!$AN$33="Leve"),CONCATENATE("R2C",'Mapa final'!$U$33),"")</f>
        <v/>
      </c>
      <c r="O24" s="54" t="str">
        <f>IF(AND('Mapa final'!$AL$34="Alta",'Mapa final'!$AN$34="Leve"),CONCATENATE("R2C",'Mapa final'!$U$34),"")</f>
        <v/>
      </c>
      <c r="P24" s="55" t="str">
        <f>IF(AND('Mapa final'!$AL$35="Alta",'Mapa final'!$AN$35="Leve"),CONCATENATE("R2C",'Mapa final'!$U$35),"")</f>
        <v/>
      </c>
      <c r="Q24" s="53" t="str">
        <f>IF(AND('Mapa final'!$AL$30="Alta",'Mapa final'!$AN$30="Menor"),CONCATENATE("R2C",'Mapa final'!$U$30),"")</f>
        <v/>
      </c>
      <c r="R24" s="54" t="str">
        <f>IF(AND('Mapa final'!$AL$31="Alta",'Mapa final'!$AN$31="Menor"),CONCATENATE("R2C",'Mapa final'!$U$31),"")</f>
        <v/>
      </c>
      <c r="S24" s="54" t="str">
        <f>IF(AND('Mapa final'!$AL$32="Alta",'Mapa final'!$AN$32="Menor"),CONCATENATE("R2C",'Mapa final'!$U$32),"")</f>
        <v/>
      </c>
      <c r="T24" s="54" t="str">
        <f>IF(AND('Mapa final'!$AL$33="Alta",'Mapa final'!$AN$33="Menor"),CONCATENATE("R2C",'Mapa final'!$U$33),"")</f>
        <v/>
      </c>
      <c r="U24" s="54" t="str">
        <f>IF(AND('Mapa final'!$AL$34="Alta",'Mapa final'!$AN$34="Menor"),CONCATENATE("R2C",'Mapa final'!$U$34),"")</f>
        <v/>
      </c>
      <c r="V24" s="55" t="str">
        <f>IF(AND('Mapa final'!$AL$35="Alta",'Mapa final'!$AN$35="Menor"),CONCATENATE("R2C",'Mapa final'!$U$35),"")</f>
        <v/>
      </c>
      <c r="W24" s="38" t="str">
        <f>IF(AND('Mapa final'!$AL$30="Alta",'Mapa final'!$AN$30="Moderado"),CONCATENATE("R2C",'Mapa final'!$U$30),"")</f>
        <v/>
      </c>
      <c r="X24" s="39" t="str">
        <f>IF(AND('Mapa final'!$AL$31="Alta",'Mapa final'!$AN$31="Moderado"),CONCATENATE("R2C",'Mapa final'!$U$31),"")</f>
        <v/>
      </c>
      <c r="Y24" s="39" t="str">
        <f>IF(AND('Mapa final'!$AL$32="Alta",'Mapa final'!$AN$32="Moderado"),CONCATENATE("R2C",'Mapa final'!$U$32),"")</f>
        <v/>
      </c>
      <c r="Z24" s="39" t="str">
        <f>IF(AND('Mapa final'!$AL$33="Alta",'Mapa final'!$AN$33="Moderado"),CONCATENATE("R2C",'Mapa final'!$U$33),"")</f>
        <v/>
      </c>
      <c r="AA24" s="39" t="str">
        <f>IF(AND('Mapa final'!$AL$34="Alta",'Mapa final'!$AN$34="Moderado"),CONCATENATE("R2C",'Mapa final'!$U$34),"")</f>
        <v/>
      </c>
      <c r="AB24" s="40" t="str">
        <f>IF(AND('Mapa final'!$AL$35="Alta",'Mapa final'!$AN$35="Moderado"),CONCATENATE("R2C",'Mapa final'!$U$35),"")</f>
        <v/>
      </c>
      <c r="AC24" s="38" t="str">
        <f>IF(AND('Mapa final'!$AL$30="Alta",'Mapa final'!$AN$30="Mayor"),CONCATENATE("R2C",'Mapa final'!$U$30),"")</f>
        <v/>
      </c>
      <c r="AD24" s="39" t="str">
        <f>IF(AND('Mapa final'!$AL$31="Alta",'Mapa final'!$AN$31="Mayor"),CONCATENATE("R2C",'Mapa final'!$U$31),"")</f>
        <v/>
      </c>
      <c r="AE24" s="39" t="str">
        <f>IF(AND('Mapa final'!$AL$32="Alta",'Mapa final'!$AN$32="Mayor"),CONCATENATE("R2C",'Mapa final'!$U$32),"")</f>
        <v/>
      </c>
      <c r="AF24" s="39" t="str">
        <f>IF(AND('Mapa final'!$AL$33="Alta",'Mapa final'!$AN$33="Mayor"),CONCATENATE("R2C",'Mapa final'!$U$33),"")</f>
        <v/>
      </c>
      <c r="AG24" s="39" t="str">
        <f>IF(AND('Mapa final'!$AL$34="Alta",'Mapa final'!$AN$34="Mayor"),CONCATENATE("R2C",'Mapa final'!$U$34),"")</f>
        <v/>
      </c>
      <c r="AH24" s="40" t="str">
        <f>IF(AND('Mapa final'!$AL$35="Alta",'Mapa final'!$AN$35="Mayor"),CONCATENATE("R2C",'Mapa final'!$U$35),"")</f>
        <v/>
      </c>
      <c r="AI24" s="41" t="str">
        <f>IF(AND('Mapa final'!$AL$30="Alta",'Mapa final'!$AN$30="Catastrófico"),CONCATENATE("R2C",'Mapa final'!$U$30),"")</f>
        <v/>
      </c>
      <c r="AJ24" s="42" t="str">
        <f>IF(AND('Mapa final'!$AL$31="Alta",'Mapa final'!$AN$31="Catastrófico"),CONCATENATE("R2C",'Mapa final'!$U$31),"")</f>
        <v/>
      </c>
      <c r="AK24" s="42" t="str">
        <f>IF(AND('Mapa final'!$AL$32="Alta",'Mapa final'!$AN$32="Catastrófico"),CONCATENATE("R2C",'Mapa final'!$U$32),"")</f>
        <v/>
      </c>
      <c r="AL24" s="42" t="str">
        <f>IF(AND('Mapa final'!$AL$33="Alta",'Mapa final'!$AN$33="Catastrófico"),CONCATENATE("R2C",'Mapa final'!$U$33),"")</f>
        <v/>
      </c>
      <c r="AM24" s="42" t="str">
        <f>IF(AND('Mapa final'!$AL$34="Alta",'Mapa final'!$AN$34="Catastrófico"),CONCATENATE("R2C",'Mapa final'!$U$34),"")</f>
        <v/>
      </c>
      <c r="AN24" s="43" t="str">
        <f>IF(AND('Mapa final'!$AL$35="Alta",'Mapa final'!$AN$35="Catastrófico"),CONCATENATE("R2C",'Mapa final'!$U$35),"")</f>
        <v/>
      </c>
      <c r="AO24" s="69"/>
      <c r="AP24" s="480"/>
      <c r="AQ24" s="481"/>
      <c r="AR24" s="481"/>
      <c r="AS24" s="481"/>
      <c r="AT24" s="481"/>
      <c r="AU24" s="482"/>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row>
    <row r="25" spans="2:77" ht="15" customHeight="1" x14ac:dyDescent="0.25">
      <c r="B25" s="69"/>
      <c r="C25" s="381"/>
      <c r="D25" s="381"/>
      <c r="E25" s="382"/>
      <c r="F25" s="471"/>
      <c r="G25" s="472"/>
      <c r="H25" s="472"/>
      <c r="I25" s="472"/>
      <c r="J25" s="472"/>
      <c r="K25" s="53" t="str">
        <f>IF(AND('Mapa final'!$AL$36="Alta",'Mapa final'!$AN$36="Leve"),CONCATENATE("R2C",'Mapa final'!$U$36),"")</f>
        <v/>
      </c>
      <c r="L25" s="54" t="str">
        <f>IF(AND('Mapa final'!$AL$37="Alta",'Mapa final'!$AN$37="Leve"),CONCATENATE("R2C",'Mapa final'!$U$37),"")</f>
        <v/>
      </c>
      <c r="M25" s="54" t="str">
        <f>IF(AND('Mapa final'!$AL$38="Alta",'Mapa final'!$AN$38="Leve"),CONCATENATE("R2C",'Mapa final'!$U$38),"")</f>
        <v/>
      </c>
      <c r="N25" s="54" t="str">
        <f>IF(AND('Mapa final'!$AL$39="Alta",'Mapa final'!$AN$39="Leve"),CONCATENATE("R2C",'Mapa final'!$U$39),"")</f>
        <v/>
      </c>
      <c r="O25" s="54" t="str">
        <f>IF(AND('Mapa final'!$AL$40="Alta",'Mapa final'!$AN$40="Leve"),CONCATENATE("R2C",'Mapa final'!$U$40),"")</f>
        <v/>
      </c>
      <c r="P25" s="55" t="str">
        <f>IF(AND('Mapa final'!$AL$41="Alta",'Mapa final'!$AN$41="Leve"),CONCATENATE("R2C",'Mapa final'!$U$41),"")</f>
        <v/>
      </c>
      <c r="Q25" s="53" t="str">
        <f>IF(AND('Mapa final'!$AL$36="Alta",'Mapa final'!$AN$36="Menor"),CONCATENATE("R2C",'Mapa final'!$U$36),"")</f>
        <v/>
      </c>
      <c r="R25" s="54" t="str">
        <f>IF(AND('Mapa final'!$AL$37="Alta",'Mapa final'!$AN$37="Menor"),CONCATENATE("R2C",'Mapa final'!$U$37),"")</f>
        <v/>
      </c>
      <c r="S25" s="54" t="str">
        <f>IF(AND('Mapa final'!$AL$38="Alta",'Mapa final'!$AN$38="Menor"),CONCATENATE("R2C",'Mapa final'!$U$38),"")</f>
        <v/>
      </c>
      <c r="T25" s="54" t="str">
        <f>IF(AND('Mapa final'!$AL$39="Alta",'Mapa final'!$AN$39="Menor"),CONCATENATE("R2C",'Mapa final'!$U$39),"")</f>
        <v/>
      </c>
      <c r="U25" s="54" t="str">
        <f>IF(AND('Mapa final'!$AL$40="Alta",'Mapa final'!$AN$40="LMenor"),CONCATENATE("R2C",'Mapa final'!$U$40),"")</f>
        <v/>
      </c>
      <c r="V25" s="55" t="str">
        <f>IF(AND('Mapa final'!$AL$41="Alta",'Mapa final'!$AN$41="Menor"),CONCATENATE("R2C",'Mapa final'!$U$41),"")</f>
        <v/>
      </c>
      <c r="W25" s="38" t="str">
        <f>IF(AND('Mapa final'!$AL$36="Alta",'Mapa final'!$AN$36="Moderado"),CONCATENATE("R2C",'Mapa final'!$U$36),"")</f>
        <v/>
      </c>
      <c r="X25" s="39" t="str">
        <f>IF(AND('Mapa final'!$AL$37="Alta",'Mapa final'!$AN$37="Moderado"),CONCATENATE("R2C",'Mapa final'!$U$37),"")</f>
        <v/>
      </c>
      <c r="Y25" s="39" t="str">
        <f>IF(AND('Mapa final'!$AL$38="Alta",'Mapa final'!$AN$38="Moderado"),CONCATENATE("R2C",'Mapa final'!$U$38),"")</f>
        <v/>
      </c>
      <c r="Z25" s="39" t="str">
        <f>IF(AND('Mapa final'!$AL$39="Alta",'Mapa final'!$AN$39="Moderado"),CONCATENATE("R2C",'Mapa final'!$U$39),"")</f>
        <v/>
      </c>
      <c r="AA25" s="39" t="str">
        <f>IF(AND('Mapa final'!$AL$40="Alta",'Mapa final'!$AN$40="Moderado"),CONCATENATE("R2C",'Mapa final'!$U$40),"")</f>
        <v/>
      </c>
      <c r="AB25" s="40" t="str">
        <f>IF(AND('Mapa final'!$AL$41="Alta",'Mapa final'!$AN$41="Moderado"),CONCATENATE("R2C",'Mapa final'!$U$41),"")</f>
        <v/>
      </c>
      <c r="AC25" s="38" t="str">
        <f>IF(AND('Mapa final'!$AL$36="Alta",'Mapa final'!$AN$36="Mayor"),CONCATENATE("R2C",'Mapa final'!$U$36),"")</f>
        <v/>
      </c>
      <c r="AD25" s="39" t="str">
        <f>IF(AND('Mapa final'!$AL$37="Alta",'Mapa final'!$AN$37="Mayor"),CONCATENATE("R2C",'Mapa final'!$U$37),"")</f>
        <v/>
      </c>
      <c r="AE25" s="39" t="str">
        <f>IF(AND('Mapa final'!$AL$38="Alta",'Mapa final'!$AN$38="Mayor"),CONCATENATE("R2C",'Mapa final'!$U$38),"")</f>
        <v/>
      </c>
      <c r="AF25" s="39" t="str">
        <f>IF(AND('Mapa final'!$AL$39="Alta",'Mapa final'!$AN$39="Mayor"),CONCATENATE("R2C",'Mapa final'!$U$39),"")</f>
        <v/>
      </c>
      <c r="AG25" s="39" t="str">
        <f>IF(AND('Mapa final'!$AL$40="Alta",'Mapa final'!$AN$40="Mayor"),CONCATENATE("R2C",'Mapa final'!$U$40),"")</f>
        <v/>
      </c>
      <c r="AH25" s="40" t="str">
        <f>IF(AND('Mapa final'!$AL$41="Alta",'Mapa final'!$AN$41="Mayor"),CONCATENATE("R2C",'Mapa final'!$U$41),"")</f>
        <v/>
      </c>
      <c r="AI25" s="41" t="str">
        <f>IF(AND('Mapa final'!$AL$36="Alta",'Mapa final'!$AN$36="Catastrófico"),CONCATENATE("R2C",'Mapa final'!$U$36),"")</f>
        <v/>
      </c>
      <c r="AJ25" s="42" t="str">
        <f>IF(AND('Mapa final'!$AL$37="Alta",'Mapa final'!$AN$37="Catastrófico"),CONCATENATE("R2C",'Mapa final'!$U$37),"")</f>
        <v/>
      </c>
      <c r="AK25" s="42" t="str">
        <f>IF(AND('Mapa final'!$AL$38="Alta",'Mapa final'!$AN$38="Catastrófico"),CONCATENATE("R2C",'Mapa final'!$U$38),"")</f>
        <v/>
      </c>
      <c r="AL25" s="42" t="str">
        <f>IF(AND('Mapa final'!$AL$39="Alta",'Mapa final'!$AN$39="Catastrófico"),CONCATENATE("R2C",'Mapa final'!$U$39),"")</f>
        <v/>
      </c>
      <c r="AM25" s="42" t="str">
        <f>IF(AND('Mapa final'!$AL$40="Alta",'Mapa final'!$AN$40="LCatastrófico"),CONCATENATE("R2C",'Mapa final'!$U$40),"")</f>
        <v/>
      </c>
      <c r="AN25" s="43" t="str">
        <f>IF(AND('Mapa final'!$AL$41="Alta",'Mapa final'!$AN$41="Catastrófico"),CONCATENATE("R2C",'Mapa final'!$U$41),"")</f>
        <v/>
      </c>
      <c r="AO25" s="69"/>
      <c r="AP25" s="480"/>
      <c r="AQ25" s="481"/>
      <c r="AR25" s="481"/>
      <c r="AS25" s="481"/>
      <c r="AT25" s="481"/>
      <c r="AU25" s="482"/>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row>
    <row r="26" spans="2:77" ht="15" customHeight="1" x14ac:dyDescent="0.25">
      <c r="B26" s="69"/>
      <c r="C26" s="381"/>
      <c r="D26" s="381"/>
      <c r="E26" s="382"/>
      <c r="F26" s="471"/>
      <c r="G26" s="472"/>
      <c r="H26" s="472"/>
      <c r="I26" s="472"/>
      <c r="J26" s="472"/>
      <c r="K26" s="53" t="str">
        <f>IF(AND('Mapa final'!$AL$42="Alta",'Mapa final'!$AN$42="Leve"),CONCATENATE("R2C",'Mapa final'!$U$42),"")</f>
        <v/>
      </c>
      <c r="L26" s="54" t="str">
        <f>IF(AND('Mapa final'!$AL$43="Alta",'Mapa final'!$AN$43="Leve"),CONCATENATE("R2C",'Mapa final'!$U$43),"")</f>
        <v/>
      </c>
      <c r="M26" s="54" t="str">
        <f>IF(AND('Mapa final'!$AL$44="Alta",'Mapa final'!$AN$44="Leve"),CONCATENATE("R2C",'Mapa final'!$U$44),"")</f>
        <v/>
      </c>
      <c r="N26" s="54" t="str">
        <f>IF(AND('Mapa final'!$AL$45="Alta",'Mapa final'!$AN$45="Leve"),CONCATENATE("R2C",'Mapa final'!$U$45),"")</f>
        <v/>
      </c>
      <c r="O26" s="54" t="str">
        <f>IF(AND('Mapa final'!$AL$46="Alta",'Mapa final'!$AN$46="Leve"),CONCATENATE("R2C",'Mapa final'!$U$46),"")</f>
        <v/>
      </c>
      <c r="P26" s="55" t="str">
        <f>IF(AND('Mapa final'!$AL$47="Alta",'Mapa final'!$AN$47="Leve"),CONCATENATE("R2C",'Mapa final'!$U$47),"")</f>
        <v/>
      </c>
      <c r="Q26" s="53" t="str">
        <f>IF(AND('Mapa final'!$AL$42="Alta",'Mapa final'!$AN$42="Menor"),CONCATENATE("R2C",'Mapa final'!$U$42),"")</f>
        <v/>
      </c>
      <c r="R26" s="54" t="str">
        <f>IF(AND('Mapa final'!$AL$43="Alta",'Mapa final'!$AN$43="Menor"),CONCATENATE("R2C",'Mapa final'!$U$43),"")</f>
        <v/>
      </c>
      <c r="S26" s="54" t="str">
        <f>IF(AND('Mapa final'!$AL$44="Alta",'Mapa final'!$AN$44="Menor"),CONCATENATE("R2C",'Mapa final'!$U$44),"")</f>
        <v/>
      </c>
      <c r="T26" s="54" t="str">
        <f>IF(AND('Mapa final'!$AL$45="Alta",'Mapa final'!$AN$45="Menor"),CONCATENATE("R2C",'Mapa final'!$U$45),"")</f>
        <v/>
      </c>
      <c r="U26" s="54" t="str">
        <f>IF(AND('Mapa final'!$AL$46="Alta",'Mapa final'!$AN$46="Menor"),CONCATENATE("R2C",'Mapa final'!$U$46),"")</f>
        <v/>
      </c>
      <c r="V26" s="55" t="str">
        <f>IF(AND('Mapa final'!$AL$47="Alta",'Mapa final'!$AN$47="Menor"),CONCATENATE("R2C",'Mapa final'!$U$47),"")</f>
        <v/>
      </c>
      <c r="W26" s="38" t="str">
        <f>IF(AND('Mapa final'!$AL$42="Alta",'Mapa final'!$AN$42="Moderado"),CONCATENATE("R2C",'Mapa final'!$U$42),"")</f>
        <v/>
      </c>
      <c r="X26" s="39" t="str">
        <f>IF(AND('Mapa final'!$AL$43="Alta",'Mapa final'!$AN$43="Moderado"),CONCATENATE("R2C",'Mapa final'!$U$43),"")</f>
        <v/>
      </c>
      <c r="Y26" s="39" t="str">
        <f>IF(AND('Mapa final'!$AL$44="Alta",'Mapa final'!$AN$44="Moderado"),CONCATENATE("R2C",'Mapa final'!$U$44),"")</f>
        <v/>
      </c>
      <c r="Z26" s="39" t="str">
        <f>IF(AND('Mapa final'!$AL$45="Alta",'Mapa final'!$AN$45="Moderado"),CONCATENATE("R2C",'Mapa final'!$U$45),"")</f>
        <v/>
      </c>
      <c r="AA26" s="39" t="str">
        <f>IF(AND('Mapa final'!$AL$46="Alta",'Mapa final'!$AN$46="Moderado"),CONCATENATE("R2C",'Mapa final'!$U$46),"")</f>
        <v/>
      </c>
      <c r="AB26" s="40" t="str">
        <f>IF(AND('Mapa final'!$AL$47="Alta",'Mapa final'!$AN$47="Moderado"),CONCATENATE("R2C",'Mapa final'!$U$47),"")</f>
        <v/>
      </c>
      <c r="AC26" s="38" t="str">
        <f>IF(AND('Mapa final'!$AL$42="Alta",'Mapa final'!$AN$42="Mayor"),CONCATENATE("R2C",'Mapa final'!$U$42),"")</f>
        <v/>
      </c>
      <c r="AD26" s="39" t="str">
        <f>IF(AND('Mapa final'!$AL$43="Alta",'Mapa final'!$AN$43="Mayor"),CONCATENATE("R2C",'Mapa final'!$U$43),"")</f>
        <v/>
      </c>
      <c r="AE26" s="39" t="str">
        <f>IF(AND('Mapa final'!$AL$44="Alta",'Mapa final'!$AN$44="Mayor"),CONCATENATE("R2C",'Mapa final'!$U$44),"")</f>
        <v/>
      </c>
      <c r="AF26" s="39" t="str">
        <f>IF(AND('Mapa final'!$AL$45="Alta",'Mapa final'!$AN$45="Mayor"),CONCATENATE("R2C",'Mapa final'!$U$45),"")</f>
        <v/>
      </c>
      <c r="AG26" s="39" t="str">
        <f>IF(AND('Mapa final'!$AL$46="Alta",'Mapa final'!$AN$46="Mayor"),CONCATENATE("R2C",'Mapa final'!$U$46),"")</f>
        <v/>
      </c>
      <c r="AH26" s="40" t="str">
        <f>IF(AND('Mapa final'!$AL$47="Alta",'Mapa final'!$AN$47="Mayor"),CONCATENATE("R2C",'Mapa final'!$U$47),"")</f>
        <v/>
      </c>
      <c r="AI26" s="41" t="str">
        <f>IF(AND('Mapa final'!$AL$42="Alta",'Mapa final'!$AN$42="Catastrófico"),CONCATENATE("R2C",'Mapa final'!$U$42),"")</f>
        <v/>
      </c>
      <c r="AJ26" s="42" t="str">
        <f>IF(AND('Mapa final'!$AL$43="Alta",'Mapa final'!$AN$43="Catastrófico"),CONCATENATE("R2C",'Mapa final'!$U$43),"")</f>
        <v/>
      </c>
      <c r="AK26" s="42" t="str">
        <f>IF(AND('Mapa final'!$AL$44="Alta",'Mapa final'!$AN$44="Catastrófico"),CONCATENATE("R2C",'Mapa final'!$U$44),"")</f>
        <v/>
      </c>
      <c r="AL26" s="42" t="str">
        <f>IF(AND('Mapa final'!$AL$45="Alta",'Mapa final'!$AN$45="Catastrófico"),CONCATENATE("R2C",'Mapa final'!$U$45),"")</f>
        <v/>
      </c>
      <c r="AM26" s="42" t="str">
        <f>IF(AND('Mapa final'!$AL$46="Alta",'Mapa final'!$AN$46="Catastrófico"),CONCATENATE("R2C",'Mapa final'!$U$46),"")</f>
        <v/>
      </c>
      <c r="AN26" s="43" t="str">
        <f>IF(AND('Mapa final'!$AL$47="Alta",'Mapa final'!$AN$47="Catastrófico"),CONCATENATE("R2C",'Mapa final'!$U$47),"")</f>
        <v/>
      </c>
      <c r="AO26" s="69"/>
      <c r="AP26" s="480"/>
      <c r="AQ26" s="481"/>
      <c r="AR26" s="481"/>
      <c r="AS26" s="481"/>
      <c r="AT26" s="481"/>
      <c r="AU26" s="482"/>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row>
    <row r="27" spans="2:77" ht="15" customHeight="1" x14ac:dyDescent="0.25">
      <c r="B27" s="69"/>
      <c r="C27" s="381"/>
      <c r="D27" s="381"/>
      <c r="E27" s="382"/>
      <c r="F27" s="471"/>
      <c r="G27" s="472"/>
      <c r="H27" s="472"/>
      <c r="I27" s="472"/>
      <c r="J27" s="472"/>
      <c r="K27" s="53" t="str">
        <f>IF(AND('Mapa final'!$AL$48="Alta",'Mapa final'!$AN$48="Leve"),CONCATENATE("R2C",'Mapa final'!$U$48),"")</f>
        <v/>
      </c>
      <c r="L27" s="54" t="str">
        <f>IF(AND('Mapa final'!$AL$49="Alta",'Mapa final'!$AN$49="Leve"),CONCATENATE("R2C",'Mapa final'!$U$49),"")</f>
        <v/>
      </c>
      <c r="M27" s="54" t="str">
        <f>IF(AND('Mapa final'!$AL$50="Alta",'Mapa final'!$AN$50="Leve"),CONCATENATE("R2C",'Mapa final'!$U$50),"")</f>
        <v/>
      </c>
      <c r="N27" s="54" t="str">
        <f>IF(AND('Mapa final'!$AL$51="Alta",'Mapa final'!$AN$51="Leve"),CONCATENATE("R2C",'Mapa final'!$U$51),"")</f>
        <v/>
      </c>
      <c r="O27" s="54" t="str">
        <f>IF(AND('Mapa final'!$AL$52="Alta",'Mapa final'!$AN$52="Leve"),CONCATENATE("R2C",'Mapa final'!$U$52),"")</f>
        <v/>
      </c>
      <c r="P27" s="55" t="str">
        <f>IF(AND('Mapa final'!$AL$63="Alta",'Mapa final'!$AN$53="Leve"),CONCATENATE("R2C",'Mapa final'!$U$53),"")</f>
        <v/>
      </c>
      <c r="Q27" s="53" t="str">
        <f>IF(AND('Mapa final'!$AL$48="Alta",'Mapa final'!$AN$48="Menor"),CONCATENATE("R2C",'Mapa final'!$U$48),"")</f>
        <v/>
      </c>
      <c r="R27" s="54" t="str">
        <f>IF(AND('Mapa final'!$AL$49="Alta",'Mapa final'!$AN$49="Menor"),CONCATENATE("R2C",'Mapa final'!$U$49),"")</f>
        <v/>
      </c>
      <c r="S27" s="54" t="str">
        <f>IF(AND('Mapa final'!$AL$50="Alta",'Mapa final'!$AN$50="Menor"),CONCATENATE("R2C",'Mapa final'!$U$50),"")</f>
        <v/>
      </c>
      <c r="T27" s="54" t="str">
        <f>IF(AND('Mapa final'!$AL$51="Alta",'Mapa final'!$AN$51="Menor"),CONCATENATE("R2C",'Mapa final'!$U$51),"")</f>
        <v/>
      </c>
      <c r="U27" s="54" t="str">
        <f>IF(AND('Mapa final'!$AL$52="Alta",'Mapa final'!$AN$52="Menor"),CONCATENATE("R2C",'Mapa final'!$U$52),"")</f>
        <v/>
      </c>
      <c r="V27" s="55" t="str">
        <f>IF(AND('Mapa final'!$AL$63="Alta",'Mapa final'!$AN$53="Menor"),CONCATENATE("R2C",'Mapa final'!$U$53),"")</f>
        <v/>
      </c>
      <c r="W27" s="38" t="str">
        <f>IF(AND('Mapa final'!$AL$48="Alta",'Mapa final'!$AN$48="Moderado"),CONCATENATE("R2C",'Mapa final'!$U$48),"")</f>
        <v/>
      </c>
      <c r="X27" s="39" t="str">
        <f>IF(AND('Mapa final'!$AL$49="Alta",'Mapa final'!$AN$49="Moderado"),CONCATENATE("R2C",'Mapa final'!$U$49),"")</f>
        <v/>
      </c>
      <c r="Y27" s="39" t="str">
        <f>IF(AND('Mapa final'!$AL$50="Alta",'Mapa final'!$AN$50="Moderado"),CONCATENATE("R2C",'Mapa final'!$U$50),"")</f>
        <v/>
      </c>
      <c r="Z27" s="39" t="str">
        <f>IF(AND('Mapa final'!$AL$51="Alta",'Mapa final'!$AN$51="Moderado"),CONCATENATE("R2C",'Mapa final'!$U$51),"")</f>
        <v/>
      </c>
      <c r="AA27" s="39" t="str">
        <f>IF(AND('Mapa final'!$AL$52="Alta",'Mapa final'!$AN$52="Moderado"),CONCATENATE("R2C",'Mapa final'!$U$52),"")</f>
        <v/>
      </c>
      <c r="AB27" s="40" t="str">
        <f>IF(AND('Mapa final'!$AL$63="Alta",'Mapa final'!$AN$53="Moderado"),CONCATENATE("R2C",'Mapa final'!$U$53),"")</f>
        <v/>
      </c>
      <c r="AC27" s="38" t="str">
        <f>IF(AND('Mapa final'!$AL$48="Alta",'Mapa final'!$AN$48="Mayor"),CONCATENATE("R2C",'Mapa final'!$U$48),"")</f>
        <v/>
      </c>
      <c r="AD27" s="39" t="str">
        <f>IF(AND('Mapa final'!$AL$49="Alta",'Mapa final'!$AN$49="Mayor"),CONCATENATE("R2C",'Mapa final'!$U$49),"")</f>
        <v/>
      </c>
      <c r="AE27" s="39" t="str">
        <f>IF(AND('Mapa final'!$AL$50="Alta",'Mapa final'!$AN$50="Mayor"),CONCATENATE("R2C",'Mapa final'!$U$50),"")</f>
        <v/>
      </c>
      <c r="AF27" s="39" t="str">
        <f>IF(AND('Mapa final'!$AL$51="Alta",'Mapa final'!$AN$51="Mayor"),CONCATENATE("R2C",'Mapa final'!$U$51),"")</f>
        <v/>
      </c>
      <c r="AG27" s="39" t="str">
        <f>IF(AND('Mapa final'!$AL$52="Alta",'Mapa final'!$AN$52="Mayor"),CONCATENATE("R2C",'Mapa final'!$U$52),"")</f>
        <v/>
      </c>
      <c r="AH27" s="40" t="str">
        <f>IF(AND('Mapa final'!$AL$63="Alta",'Mapa final'!$AN$53="Mayor"),CONCATENATE("R2C",'Mapa final'!$U$53),"")</f>
        <v/>
      </c>
      <c r="AI27" s="41" t="str">
        <f>IF(AND('Mapa final'!$AL$48="Alta",'Mapa final'!$AN$48="Catastrófico"),CONCATENATE("R2C",'Mapa final'!$U$48),"")</f>
        <v/>
      </c>
      <c r="AJ27" s="42" t="str">
        <f>IF(AND('Mapa final'!$AL$49="Alta",'Mapa final'!$AN$49="Catastrófico"),CONCATENATE("R2C",'Mapa final'!$U$49),"")</f>
        <v/>
      </c>
      <c r="AK27" s="42" t="str">
        <f>IF(AND('Mapa final'!$AL$50="Alta",'Mapa final'!$AN$50="Catastrófico"),CONCATENATE("R2C",'Mapa final'!$U$50),"")</f>
        <v/>
      </c>
      <c r="AL27" s="42" t="str">
        <f>IF(AND('Mapa final'!$AL$51="Alta",'Mapa final'!$AN$51="Catastrófico"),CONCATENATE("R2C",'Mapa final'!$U$51),"")</f>
        <v/>
      </c>
      <c r="AM27" s="42" t="str">
        <f>IF(AND('Mapa final'!$AL$52="Alta",'Mapa final'!$AN$52="Catastrófico"),CONCATENATE("R2C",'Mapa final'!$U$52),"")</f>
        <v/>
      </c>
      <c r="AN27" s="43" t="str">
        <f>IF(AND('Mapa final'!$AL$63="Alta",'Mapa final'!$AN$53="Catastrófico"),CONCATENATE("R2C",'Mapa final'!$U$53),"")</f>
        <v/>
      </c>
      <c r="AO27" s="69"/>
      <c r="AP27" s="480"/>
      <c r="AQ27" s="481"/>
      <c r="AR27" s="481"/>
      <c r="AS27" s="481"/>
      <c r="AT27" s="481"/>
      <c r="AU27" s="482"/>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row>
    <row r="28" spans="2:77" ht="15" customHeight="1" x14ac:dyDescent="0.25">
      <c r="B28" s="69"/>
      <c r="C28" s="381"/>
      <c r="D28" s="381"/>
      <c r="E28" s="382"/>
      <c r="F28" s="471"/>
      <c r="G28" s="472"/>
      <c r="H28" s="472"/>
      <c r="I28" s="472"/>
      <c r="J28" s="472"/>
      <c r="K28" s="53" t="str">
        <f>IF(AND('Mapa final'!$AL$54="Alta",'Mapa final'!$AN$54="Leve"),CONCATENATE("R2C",'Mapa final'!$U$54),"")</f>
        <v/>
      </c>
      <c r="L28" s="54" t="str">
        <f>IF(AND('Mapa final'!$AL$55="Alta",'Mapa final'!$AN$55="Leve"),CONCATENATE("R2C",'Mapa final'!$U$55),"")</f>
        <v/>
      </c>
      <c r="M28" s="54" t="str">
        <f>IF(AND('Mapa final'!$AL$56="Alta",'Mapa final'!$AN$56="Leve"),CONCATENATE("R2C",'Mapa final'!$U$56),"")</f>
        <v/>
      </c>
      <c r="N28" s="54" t="str">
        <f>IF(AND('Mapa final'!$AL$57="Alta",'Mapa final'!$AN$57="Leve"),CONCATENATE("R2C",'Mapa final'!$U$57),"")</f>
        <v/>
      </c>
      <c r="O28" s="54" t="str">
        <f>IF(AND('Mapa final'!$AL$58="Alta",'Mapa final'!$AN$58="Leve"),CONCATENATE("R2C",'Mapa final'!$U$58),"")</f>
        <v/>
      </c>
      <c r="P28" s="55" t="str">
        <f>IF(AND('Mapa final'!$AL$59="Alta",'Mapa final'!$AN$59="Leve"),CONCATENATE("R2C",'Mapa final'!$U$59),"")</f>
        <v/>
      </c>
      <c r="Q28" s="53" t="str">
        <f>IF(AND('Mapa final'!$AL$54="Alta",'Mapa final'!$AN$54="Menor"),CONCATENATE("R2C",'Mapa final'!$U$54),"")</f>
        <v/>
      </c>
      <c r="R28" s="54" t="str">
        <f>IF(AND('Mapa final'!$AL$55="Alta",'Mapa final'!$AN$55="Menor"),CONCATENATE("R2C",'Mapa final'!$U$55),"")</f>
        <v/>
      </c>
      <c r="S28" s="54" t="str">
        <f>IF(AND('Mapa final'!$AL$56="Alta",'Mapa final'!$AN$56="Menor"),CONCATENATE("R2C",'Mapa final'!$U$56),"")</f>
        <v/>
      </c>
      <c r="T28" s="54" t="str">
        <f>IF(AND('Mapa final'!$AL$57="Alta",'Mapa final'!$AN$57="Menor"),CONCATENATE("R2C",'Mapa final'!$U$57),"")</f>
        <v/>
      </c>
      <c r="U28" s="54" t="str">
        <f>IF(AND('Mapa final'!$AL$58="Alta",'Mapa final'!$AN$58="Menor"),CONCATENATE("R2C",'Mapa final'!$U$58),"")</f>
        <v/>
      </c>
      <c r="V28" s="55" t="str">
        <f>IF(AND('Mapa final'!$AL$59="Alta",'Mapa final'!$AN$59="Menor"),CONCATENATE("R2C",'Mapa final'!$U$59),"")</f>
        <v/>
      </c>
      <c r="W28" s="38" t="str">
        <f>IF(AND('Mapa final'!$AL$54="Alta",'Mapa final'!$AN$54="Moderado"),CONCATENATE("R2C",'Mapa final'!$U$54),"")</f>
        <v/>
      </c>
      <c r="X28" s="39" t="str">
        <f>IF(AND('Mapa final'!$AL$55="Alta",'Mapa final'!$AN$55="Moderado"),CONCATENATE("R2C",'Mapa final'!$U$55),"")</f>
        <v/>
      </c>
      <c r="Y28" s="39" t="str">
        <f>IF(AND('Mapa final'!$AL$56="Alta",'Mapa final'!$AN$56="Moderado"),CONCATENATE("R2C",'Mapa final'!$U$56),"")</f>
        <v/>
      </c>
      <c r="Z28" s="39" t="str">
        <f>IF(AND('Mapa final'!$AL$57="Alta",'Mapa final'!$AN$57="Moderado"),CONCATENATE("R2C",'Mapa final'!$U$57),"")</f>
        <v/>
      </c>
      <c r="AA28" s="39" t="str">
        <f>IF(AND('Mapa final'!$AL$58="Alta",'Mapa final'!$AN$58="Moderado"),CONCATENATE("R2C",'Mapa final'!$U$58),"")</f>
        <v/>
      </c>
      <c r="AB28" s="40" t="str">
        <f>IF(AND('Mapa final'!$AL$59="Alta",'Mapa final'!$AN$59="Moderado"),CONCATENATE("R2C",'Mapa final'!$U$59),"")</f>
        <v/>
      </c>
      <c r="AC28" s="38" t="str">
        <f>IF(AND('Mapa final'!$AL$54="Alta",'Mapa final'!$AN$54="Mayor"),CONCATENATE("R2C",'Mapa final'!$U$54),"")</f>
        <v/>
      </c>
      <c r="AD28" s="39" t="str">
        <f>IF(AND('Mapa final'!$AL$55="Alta",'Mapa final'!$AN$55="Mayor"),CONCATENATE("R2C",'Mapa final'!$U$55),"")</f>
        <v/>
      </c>
      <c r="AE28" s="39" t="str">
        <f>IF(AND('Mapa final'!$AL$56="Alta",'Mapa final'!$AN$56="Mayor"),CONCATENATE("R2C",'Mapa final'!$U$56),"")</f>
        <v/>
      </c>
      <c r="AF28" s="39" t="str">
        <f>IF(AND('Mapa final'!$AL$57="Alta",'Mapa final'!$AN$57="Mayor"),CONCATENATE("R2C",'Mapa final'!$U$57),"")</f>
        <v/>
      </c>
      <c r="AG28" s="39" t="str">
        <f>IF(AND('Mapa final'!$AL$58="Alta",'Mapa final'!$AN$58="Mayor"),CONCATENATE("R2C",'Mapa final'!$U$58),"")</f>
        <v/>
      </c>
      <c r="AH28" s="40" t="str">
        <f>IF(AND('Mapa final'!$AL$59="Alta",'Mapa final'!$AN$59="Mayor"),CONCATENATE("R2C",'Mapa final'!$U$59),"")</f>
        <v/>
      </c>
      <c r="AI28" s="41" t="str">
        <f>IF(AND('Mapa final'!$AL$54="Alta",'Mapa final'!$AN$54="Catastrófico"),CONCATENATE("R2C",'Mapa final'!$U$54),"")</f>
        <v/>
      </c>
      <c r="AJ28" s="42" t="str">
        <f>IF(AND('Mapa final'!$AL$55="Alta",'Mapa final'!$AN$55="Catastrófico"),CONCATENATE("R2C",'Mapa final'!$U$55),"")</f>
        <v/>
      </c>
      <c r="AK28" s="42" t="str">
        <f>IF(AND('Mapa final'!$AL$56="Alta",'Mapa final'!$AN$56="Catastrófico"),CONCATENATE("R2C",'Mapa final'!$U$56),"")</f>
        <v/>
      </c>
      <c r="AL28" s="42" t="str">
        <f>IF(AND('Mapa final'!$AL$57="Alta",'Mapa final'!$AN$57="Catastrófico"),CONCATENATE("R2C",'Mapa final'!$U$57),"")</f>
        <v/>
      </c>
      <c r="AM28" s="42" t="str">
        <f>IF(AND('Mapa final'!$AL$58="Alta",'Mapa final'!$AN$58="Catastrófico"),CONCATENATE("R2C",'Mapa final'!$U$58),"")</f>
        <v/>
      </c>
      <c r="AN28" s="43" t="str">
        <f>IF(AND('Mapa final'!$AL$59="Alta",'Mapa final'!$AN$59="Catastrófico"),CONCATENATE("R2C",'Mapa final'!$U$59),"")</f>
        <v/>
      </c>
      <c r="AO28" s="69"/>
      <c r="AP28" s="480"/>
      <c r="AQ28" s="481"/>
      <c r="AR28" s="481"/>
      <c r="AS28" s="481"/>
      <c r="AT28" s="481"/>
      <c r="AU28" s="482"/>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row>
    <row r="29" spans="2:77" ht="15" customHeight="1" x14ac:dyDescent="0.25">
      <c r="B29" s="69"/>
      <c r="C29" s="381"/>
      <c r="D29" s="381"/>
      <c r="E29" s="382"/>
      <c r="F29" s="471"/>
      <c r="G29" s="472"/>
      <c r="H29" s="472"/>
      <c r="I29" s="472"/>
      <c r="J29" s="472"/>
      <c r="K29" s="53" t="str">
        <f>IF(AND('Mapa final'!$AL$60="Alta",'Mapa final'!$AN$60="Leve"),CONCATENATE("R2C",'Mapa final'!$U$60),"")</f>
        <v/>
      </c>
      <c r="L29" s="54" t="str">
        <f>IF(AND('Mapa final'!$AL$61="Alta",'Mapa final'!$AN$61="Leve"),CONCATENATE("R2C",'Mapa final'!$U$61),"")</f>
        <v/>
      </c>
      <c r="M29" s="54" t="str">
        <f>IF(AND('Mapa final'!$AL$62="Alta",'Mapa final'!$AN$62="Leve"),CONCATENATE("R2C",'Mapa final'!$U$62),"")</f>
        <v/>
      </c>
      <c r="N29" s="54" t="str">
        <f>IF(AND('Mapa final'!$AL$63="Alta",'Mapa final'!$AN$63="Leve"),CONCATENATE("R2C",'Mapa final'!$U$63),"")</f>
        <v/>
      </c>
      <c r="O29" s="54" t="str">
        <f>IF(AND('Mapa final'!$AL$64="Alta",'Mapa final'!$AN$64="Leve"),CONCATENATE("R2C",'Mapa final'!$U$64),"")</f>
        <v/>
      </c>
      <c r="P29" s="55" t="str">
        <f>IF(AND('Mapa final'!$AL$65="Alta",'Mapa final'!$AN$65="Leve"),CONCATENATE("R2C",'Mapa final'!$U$65),"")</f>
        <v/>
      </c>
      <c r="Q29" s="53" t="str">
        <f>IF(AND('Mapa final'!$AL$60="Alta",'Mapa final'!$AN$60="Menor"),CONCATENATE("R2C",'Mapa final'!$U$60),"")</f>
        <v/>
      </c>
      <c r="R29" s="54" t="str">
        <f>IF(AND('Mapa final'!$AL$61="Alta",'Mapa final'!$AN$61="Menor"),CONCATENATE("R2C",'Mapa final'!$U$61),"")</f>
        <v/>
      </c>
      <c r="S29" s="54" t="str">
        <f>IF(AND('Mapa final'!$AL$62="Alta",'Mapa final'!$AN$62="Menor"),CONCATENATE("R2C",'Mapa final'!$U$62),"")</f>
        <v/>
      </c>
      <c r="T29" s="54" t="str">
        <f>IF(AND('Mapa final'!$AL$63="Alta",'Mapa final'!$AN$63="Menor"),CONCATENATE("R2C",'Mapa final'!$U$63),"")</f>
        <v/>
      </c>
      <c r="U29" s="54" t="str">
        <f>IF(AND('Mapa final'!$AL$64="Alta",'Mapa final'!$AN$64="Menor"),CONCATENATE("R2C",'Mapa final'!$U$64),"")</f>
        <v/>
      </c>
      <c r="V29" s="55" t="str">
        <f>IF(AND('Mapa final'!$AL$65="Alta",'Mapa final'!$AN$65="Menor"),CONCATENATE("R2C",'Mapa final'!$U$65),"")</f>
        <v/>
      </c>
      <c r="W29" s="38" t="str">
        <f>IF(AND('Mapa final'!$AL$60="Alta",'Mapa final'!$AN$60="Moderado"),CONCATENATE("R2C",'Mapa final'!$U$60),"")</f>
        <v/>
      </c>
      <c r="X29" s="39" t="str">
        <f>IF(AND('Mapa final'!$AL$61="Alta",'Mapa final'!$AN$61="Moderado"),CONCATENATE("R2C",'Mapa final'!$U$61),"")</f>
        <v/>
      </c>
      <c r="Y29" s="39" t="str">
        <f>IF(AND('Mapa final'!$AL$62="Alta",'Mapa final'!$AN$62="Moderado"),CONCATENATE("R2C",'Mapa final'!$U$62),"")</f>
        <v/>
      </c>
      <c r="Z29" s="39" t="str">
        <f>IF(AND('Mapa final'!$AL$63="Alta",'Mapa final'!$AN$63="Moderado"),CONCATENATE("R2C",'Mapa final'!$U$63),"")</f>
        <v/>
      </c>
      <c r="AA29" s="39" t="str">
        <f>IF(AND('Mapa final'!$AL$64="Alta",'Mapa final'!$AN$64="Moderado"),CONCATENATE("R2C",'Mapa final'!$U$64),"")</f>
        <v/>
      </c>
      <c r="AB29" s="40" t="str">
        <f>IF(AND('Mapa final'!$AL$65="Alta",'Mapa final'!$AN$65="Moderado"),CONCATENATE("R2C",'Mapa final'!$U$65),"")</f>
        <v/>
      </c>
      <c r="AC29" s="38" t="str">
        <f>IF(AND('Mapa final'!$AL$60="Alta",'Mapa final'!$AN$60="Mayor"),CONCATENATE("R2C",'Mapa final'!$U$60),"")</f>
        <v/>
      </c>
      <c r="AD29" s="39" t="str">
        <f>IF(AND('Mapa final'!$AL$61="Alta",'Mapa final'!$AN$61="Mayor"),CONCATENATE("R2C",'Mapa final'!$U$61),"")</f>
        <v/>
      </c>
      <c r="AE29" s="39" t="str">
        <f>IF(AND('Mapa final'!$AL$62="Alta",'Mapa final'!$AN$62="Mayor"),CONCATENATE("R2C",'Mapa final'!$U$62),"")</f>
        <v/>
      </c>
      <c r="AF29" s="39" t="str">
        <f>IF(AND('Mapa final'!$AL$63="Alta",'Mapa final'!$AN$63="Mayor"),CONCATENATE("R2C",'Mapa final'!$U$63),"")</f>
        <v/>
      </c>
      <c r="AG29" s="39" t="str">
        <f>IF(AND('Mapa final'!$AL$64="Alta",'Mapa final'!$AN$64="Mayor"),CONCATENATE("R2C",'Mapa final'!$U$64),"")</f>
        <v/>
      </c>
      <c r="AH29" s="40" t="str">
        <f>IF(AND('Mapa final'!$AL$65="Alta",'Mapa final'!$AN$65="Mayor"),CONCATENATE("R2C",'Mapa final'!$U$65),"")</f>
        <v/>
      </c>
      <c r="AI29" s="41" t="str">
        <f>IF(AND('Mapa final'!$AL$60="Alta",'Mapa final'!$AN$60="Catastrófico"),CONCATENATE("R2C",'Mapa final'!$U$60),"")</f>
        <v/>
      </c>
      <c r="AJ29" s="42" t="str">
        <f>IF(AND('Mapa final'!$AL$61="Alta",'Mapa final'!$AN$61="Catastrófico"),CONCATENATE("R2C",'Mapa final'!$U$61),"")</f>
        <v/>
      </c>
      <c r="AK29" s="42" t="str">
        <f>IF(AND('Mapa final'!$AL$62="Alta",'Mapa final'!$AN$62="Catastrófico"),CONCATENATE("R2C",'Mapa final'!$U$62),"")</f>
        <v/>
      </c>
      <c r="AL29" s="42" t="str">
        <f>IF(AND('Mapa final'!$AL$63="Alta",'Mapa final'!$AN$63="Catastrófico"),CONCATENATE("R2C",'Mapa final'!$U$63),"")</f>
        <v/>
      </c>
      <c r="AM29" s="42" t="str">
        <f>IF(AND('Mapa final'!$AL$64="Alta",'Mapa final'!$AN$64="Catastrófico"),CONCATENATE("R2C",'Mapa final'!$U$64),"")</f>
        <v/>
      </c>
      <c r="AN29" s="43" t="str">
        <f>IF(AND('Mapa final'!$AL$65="Alta",'Mapa final'!$AN$65="Catastrófico"),CONCATENATE("R2C",'Mapa final'!$U$65),"")</f>
        <v/>
      </c>
      <c r="AO29" s="69"/>
      <c r="AP29" s="480"/>
      <c r="AQ29" s="481"/>
      <c r="AR29" s="481"/>
      <c r="AS29" s="481"/>
      <c r="AT29" s="481"/>
      <c r="AU29" s="482"/>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row>
    <row r="30" spans="2:77" ht="15" customHeight="1" x14ac:dyDescent="0.25">
      <c r="B30" s="69"/>
      <c r="C30" s="381"/>
      <c r="D30" s="381"/>
      <c r="E30" s="382"/>
      <c r="F30" s="471"/>
      <c r="G30" s="472"/>
      <c r="H30" s="472"/>
      <c r="I30" s="472"/>
      <c r="J30" s="472"/>
      <c r="K30" s="53" t="str">
        <f>IF(AND('Mapa final'!$AL$66="Alta",'Mapa final'!$AN$66="Leve"),CONCATENATE("R2C",'Mapa final'!$U$66),"")</f>
        <v/>
      </c>
      <c r="L30" s="54" t="str">
        <f>IF(AND('Mapa final'!$AL$67="Alta",'Mapa final'!$AN$67="Leve"),CONCATENATE("R2C",'Mapa final'!$U$67),"")</f>
        <v/>
      </c>
      <c r="M30" s="54" t="str">
        <f>IF(AND('Mapa final'!$AL$68="Alta",'Mapa final'!$AN$68="Leve"),CONCATENATE("R2C",'Mapa final'!$U$68),"")</f>
        <v/>
      </c>
      <c r="N30" s="54" t="str">
        <f>IF(AND('Mapa final'!$AL$69="Alta",'Mapa final'!$AN$69="Leve"),CONCATENATE("R2C",'Mapa final'!$U$69),"")</f>
        <v/>
      </c>
      <c r="O30" s="54" t="str">
        <f>IF(AND('Mapa final'!$AL$70="Alta",'Mapa final'!$AN$70="Leve"),CONCATENATE("R2C",'Mapa final'!$U$70),"")</f>
        <v/>
      </c>
      <c r="P30" s="55" t="str">
        <f>IF(AND('Mapa final'!$AL$71="Alta",'Mapa final'!$AN$71="Leve"),CONCATENATE("R2C",'Mapa final'!$U$71),"")</f>
        <v/>
      </c>
      <c r="Q30" s="53" t="str">
        <f>IF(AND('Mapa final'!$AL$66="Alta",'Mapa final'!$AN$66="Menor"),CONCATENATE("R2C",'Mapa final'!$U$66),"")</f>
        <v/>
      </c>
      <c r="R30" s="54" t="str">
        <f>IF(AND('Mapa final'!$AL$67="Alta",'Mapa final'!$AN$67="Menor"),CONCATENATE("R2C",'Mapa final'!$U$67),"")</f>
        <v/>
      </c>
      <c r="S30" s="54" t="str">
        <f>IF(AND('Mapa final'!$AL$68="Alta",'Mapa final'!$AN$68="Menor"),CONCATENATE("R2C",'Mapa final'!$U$68),"")</f>
        <v/>
      </c>
      <c r="T30" s="54" t="str">
        <f>IF(AND('Mapa final'!$AL$69="Alta",'Mapa final'!$AN$69="Menor"),CONCATENATE("R2C",'Mapa final'!$U$69),"")</f>
        <v/>
      </c>
      <c r="U30" s="54" t="str">
        <f>IF(AND('Mapa final'!$AL$70="Alta",'Mapa final'!$AN$70="Menor"),CONCATENATE("R2C",'Mapa final'!$U$70),"")</f>
        <v/>
      </c>
      <c r="V30" s="55" t="str">
        <f>IF(AND('Mapa final'!$AL$71="Alta",'Mapa final'!$AN$71="Menor"),CONCATENATE("R2C",'Mapa final'!$U$71),"")</f>
        <v/>
      </c>
      <c r="W30" s="38" t="str">
        <f>IF(AND('Mapa final'!$AL$66="Alta",'Mapa final'!$AN$66="Moderado"),CONCATENATE("R2C",'Mapa final'!$U$66),"")</f>
        <v/>
      </c>
      <c r="X30" s="39" t="str">
        <f>IF(AND('Mapa final'!$AL$67="Alta",'Mapa final'!$AN$67="Moderado"),CONCATENATE("R2C",'Mapa final'!$U$67),"")</f>
        <v/>
      </c>
      <c r="Y30" s="39" t="str">
        <f>IF(AND('Mapa final'!$AL$68="Alta",'Mapa final'!$AN$68="Moderado"),CONCATENATE("R2C",'Mapa final'!$U$68),"")</f>
        <v/>
      </c>
      <c r="Z30" s="39" t="str">
        <f>IF(AND('Mapa final'!$AL$69="Alta",'Mapa final'!$AN$69="Moderado"),CONCATENATE("R2C",'Mapa final'!$U$69),"")</f>
        <v/>
      </c>
      <c r="AA30" s="39" t="str">
        <f>IF(AND('Mapa final'!$AL$70="Alta",'Mapa final'!$AN$70="Moderado"),CONCATENATE("R2C",'Mapa final'!$U$70),"")</f>
        <v/>
      </c>
      <c r="AB30" s="40" t="str">
        <f>IF(AND('Mapa final'!$AL$71="Alta",'Mapa final'!$AN$71="Moderado"),CONCATENATE("R2C",'Mapa final'!$U$71),"")</f>
        <v/>
      </c>
      <c r="AC30" s="38" t="str">
        <f>IF(AND('Mapa final'!$AL$66="Alta",'Mapa final'!$AN$66="Mayor"),CONCATENATE("R2C",'Mapa final'!$U$66),"")</f>
        <v/>
      </c>
      <c r="AD30" s="39" t="str">
        <f>IF(AND('Mapa final'!$AL$67="Alta",'Mapa final'!$AN$67="Mayor"),CONCATENATE("R2C",'Mapa final'!$U$67),"")</f>
        <v/>
      </c>
      <c r="AE30" s="39" t="str">
        <f>IF(AND('Mapa final'!$AL$68="Alta",'Mapa final'!$AN$68="Mayor"),CONCATENATE("R2C",'Mapa final'!$U$68),"")</f>
        <v/>
      </c>
      <c r="AF30" s="39" t="str">
        <f>IF(AND('Mapa final'!$AL$69="Alta",'Mapa final'!$AN$69="Mayor"),CONCATENATE("R2C",'Mapa final'!$U$69),"")</f>
        <v/>
      </c>
      <c r="AG30" s="39" t="str">
        <f>IF(AND('Mapa final'!$AL$70="Alta",'Mapa final'!$AN$70="Mayor"),CONCATENATE("R2C",'Mapa final'!$U$70),"")</f>
        <v/>
      </c>
      <c r="AH30" s="40" t="str">
        <f>IF(AND('Mapa final'!$AL$71="Alta",'Mapa final'!$AN$71="Mayor"),CONCATENATE("R2C",'Mapa final'!$U$71),"")</f>
        <v/>
      </c>
      <c r="AI30" s="41" t="str">
        <f>IF(AND('Mapa final'!$AL$66="Alta",'Mapa final'!$AN$66="Catastrófico"),CONCATENATE("R2C",'Mapa final'!$U$66),"")</f>
        <v/>
      </c>
      <c r="AJ30" s="42" t="str">
        <f>IF(AND('Mapa final'!$AL$67="Alta",'Mapa final'!$AN$67="Catastrófico"),CONCATENATE("R2C",'Mapa final'!$U$67),"")</f>
        <v/>
      </c>
      <c r="AK30" s="42" t="str">
        <f>IF(AND('Mapa final'!$AL$68="Alta",'Mapa final'!$AN$68="Catastrófico"),CONCATENATE("R2C",'Mapa final'!$U$68),"")</f>
        <v/>
      </c>
      <c r="AL30" s="42" t="str">
        <f>IF(AND('Mapa final'!$AL$69="Alta",'Mapa final'!$AN$69="Catastrófico"),CONCATENATE("R2C",'Mapa final'!$U$69),"")</f>
        <v/>
      </c>
      <c r="AM30" s="42" t="str">
        <f>IF(AND('Mapa final'!$AL$70="Alta",'Mapa final'!$AN$70="Catastrófico"),CONCATENATE("R2C",'Mapa final'!$U$70),"")</f>
        <v/>
      </c>
      <c r="AN30" s="43" t="str">
        <f>IF(AND('Mapa final'!$AL$71="Alta",'Mapa final'!$AN$71="Catastrófico"),CONCATENATE("R2C",'Mapa final'!$U$71),"")</f>
        <v/>
      </c>
      <c r="AO30" s="69"/>
      <c r="AP30" s="480"/>
      <c r="AQ30" s="481"/>
      <c r="AR30" s="481"/>
      <c r="AS30" s="481"/>
      <c r="AT30" s="481"/>
      <c r="AU30" s="482"/>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row>
    <row r="31" spans="2:77" ht="15.75" customHeight="1" thickBot="1" x14ac:dyDescent="0.3">
      <c r="B31" s="69"/>
      <c r="C31" s="381"/>
      <c r="D31" s="381"/>
      <c r="E31" s="382"/>
      <c r="F31" s="474"/>
      <c r="G31" s="475"/>
      <c r="H31" s="475"/>
      <c r="I31" s="475"/>
      <c r="J31" s="475"/>
      <c r="K31" s="56" t="str">
        <f>IF(AND('Mapa final'!$AL$72="Alta",'Mapa final'!$AN$72="Leve"),CONCATENATE("R2C",'Mapa final'!$U$72),"")</f>
        <v/>
      </c>
      <c r="L31" s="57" t="str">
        <f>IF(AND('Mapa final'!$AL$73="Alta",'Mapa final'!$AN$73="Leve"),CONCATENATE("R2C",'Mapa final'!$U$73),"")</f>
        <v/>
      </c>
      <c r="M31" s="57" t="str">
        <f>IF(AND('Mapa final'!$AL$74="Alta",'Mapa final'!$AN$74="Leve"),CONCATENATE("R2C",'Mapa final'!$U$74),"")</f>
        <v/>
      </c>
      <c r="N31" s="57" t="str">
        <f>IF(AND('Mapa final'!$AL$75="Alta",'Mapa final'!$AN$75="Leve"),CONCATENATE("R2C",'Mapa final'!$U$75),"")</f>
        <v/>
      </c>
      <c r="O31" s="57" t="str">
        <f>IF(AND('Mapa final'!$AL$77="Alta",'Mapa final'!$AN$77="Leve"),CONCATENATE("R2C",'Mapa final'!$U$77),"")</f>
        <v/>
      </c>
      <c r="P31" s="58" t="str">
        <f>IF(AND('Mapa final'!$AL$78="Alta",'Mapa final'!$AN$78="Leve"),CONCATENATE("R2C",'Mapa final'!$U$78),"")</f>
        <v/>
      </c>
      <c r="Q31" s="56" t="str">
        <f>IF(AND('Mapa final'!$AL$72="Alta",'Mapa final'!$AN$72="Menor"),CONCATENATE("R2C",'Mapa final'!$U$72),"")</f>
        <v/>
      </c>
      <c r="R31" s="57" t="str">
        <f>IF(AND('Mapa final'!$AL$73="Alta",'Mapa final'!$AN$73="Menor"),CONCATENATE("R2C",'Mapa final'!$U$73),"")</f>
        <v/>
      </c>
      <c r="S31" s="57" t="str">
        <f>IF(AND('Mapa final'!$AL$74="Alta",'Mapa final'!$AN$74="Menor"),CONCATENATE("R2C",'Mapa final'!$U$74),"")</f>
        <v/>
      </c>
      <c r="T31" s="57" t="str">
        <f>IF(AND('Mapa final'!$AL$75="Alta",'Mapa final'!$AN$75="Menor"),CONCATENATE("R2C",'Mapa final'!$U$75),"")</f>
        <v/>
      </c>
      <c r="U31" s="57" t="str">
        <f>IF(AND('Mapa final'!$AL$77="Alta",'Mapa final'!$AN$77="Menor"),CONCATENATE("R2C",'Mapa final'!$U$77),"")</f>
        <v/>
      </c>
      <c r="V31" s="58" t="str">
        <f>IF(AND('Mapa final'!$AL$78="Alta",'Mapa final'!$AN$78="Menor"),CONCATENATE("R2C",'Mapa final'!$U$78),"")</f>
        <v/>
      </c>
      <c r="W31" s="44" t="str">
        <f>IF(AND('Mapa final'!$AL$72="Alta",'Mapa final'!$AN$72="Moderado"),CONCATENATE("R2C",'Mapa final'!$U$72),"")</f>
        <v/>
      </c>
      <c r="X31" s="45" t="str">
        <f>IF(AND('Mapa final'!$AL$73="Alta",'Mapa final'!$AN$73="Moderado"),CONCATENATE("R2C",'Mapa final'!$U$73),"")</f>
        <v/>
      </c>
      <c r="Y31" s="45" t="str">
        <f>IF(AND('Mapa final'!$AL$74="Alta",'Mapa final'!$AN$74="Moderado"),CONCATENATE("R2C",'Mapa final'!$U$74),"")</f>
        <v/>
      </c>
      <c r="Z31" s="45" t="str">
        <f>IF(AND('Mapa final'!$AL$75="Alta",'Mapa final'!$AN$75="Moderado"),CONCATENATE("R2C",'Mapa final'!$U$75),"")</f>
        <v/>
      </c>
      <c r="AA31" s="45" t="str">
        <f>IF(AND('Mapa final'!$AL$77="Alta",'Mapa final'!$AN$77="Moderado"),CONCATENATE("R2C",'Mapa final'!$U$77),"")</f>
        <v/>
      </c>
      <c r="AB31" s="46" t="str">
        <f>IF(AND('Mapa final'!$AL$78="Alta",'Mapa final'!$AN$78="Moderado"),CONCATENATE("R2C",'Mapa final'!$U$78),"")</f>
        <v/>
      </c>
      <c r="AC31" s="44" t="str">
        <f>IF(AND('Mapa final'!$AL$72="Alta",'Mapa final'!$AN$72="Mayor"),CONCATENATE("R2C",'Mapa final'!$U$72),"")</f>
        <v/>
      </c>
      <c r="AD31" s="45" t="str">
        <f>IF(AND('Mapa final'!$AL$73="Alta",'Mapa final'!$AN$73="Mayor"),CONCATENATE("R2C",'Mapa final'!$U$73),"")</f>
        <v/>
      </c>
      <c r="AE31" s="45" t="str">
        <f>IF(AND('Mapa final'!$AL$74="Alta",'Mapa final'!$AN$74="Mayor"),CONCATENATE("R2C",'Mapa final'!$U$74),"")</f>
        <v/>
      </c>
      <c r="AF31" s="45" t="str">
        <f>IF(AND('Mapa final'!$AL$75="Alta",'Mapa final'!$AN$75="Mayor"),CONCATENATE("R2C",'Mapa final'!$U$75),"")</f>
        <v/>
      </c>
      <c r="AG31" s="45" t="str">
        <f>IF(AND('Mapa final'!$AL$77="Alta",'Mapa final'!$AN$77="Mayor"),CONCATENATE("R2C",'Mapa final'!$U$77),"")</f>
        <v/>
      </c>
      <c r="AH31" s="46" t="str">
        <f>IF(AND('Mapa final'!$AL$78="Alta",'Mapa final'!$AN$78="Mayor"),CONCATENATE("R2C",'Mapa final'!$U$78),"")</f>
        <v/>
      </c>
      <c r="AI31" s="47" t="str">
        <f>IF(AND('Mapa final'!$AL$72="Alta",'Mapa final'!$AN$72="Catastrófico"),CONCATENATE("R2C",'Mapa final'!$U$72),"")</f>
        <v/>
      </c>
      <c r="AJ31" s="48" t="str">
        <f>IF(AND('Mapa final'!$AL$73="Alta",'Mapa final'!$AN$73="Catastrófico"),CONCATENATE("R2C",'Mapa final'!$U$73),"")</f>
        <v/>
      </c>
      <c r="AK31" s="48" t="str">
        <f>IF(AND('Mapa final'!$AL$74="Alta",'Mapa final'!$AN$74="Catastrófico"),CONCATENATE("R2C",'Mapa final'!$U$74),"")</f>
        <v/>
      </c>
      <c r="AL31" s="48" t="str">
        <f>IF(AND('Mapa final'!$AL$75="Alta",'Mapa final'!$AN$75="Catastrófico"),CONCATENATE("R2C",'Mapa final'!$U$75),"")</f>
        <v/>
      </c>
      <c r="AM31" s="48" t="str">
        <f>IF(AND('Mapa final'!$AL$77="Alta",'Mapa final'!$AN$77="Catastrófico"),CONCATENATE("R2C",'Mapa final'!$U$77),"")</f>
        <v/>
      </c>
      <c r="AN31" s="49" t="str">
        <f>IF(AND('Mapa final'!$AL$78="Muy Alta",'Mapa final'!$AN$78="Catastrófico"),CONCATENATE("R2C",'Mapa final'!$U$78),"")</f>
        <v/>
      </c>
      <c r="AO31" s="69"/>
      <c r="AP31" s="483"/>
      <c r="AQ31" s="484"/>
      <c r="AR31" s="484"/>
      <c r="AS31" s="484"/>
      <c r="AT31" s="484"/>
      <c r="AU31" s="485"/>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row>
    <row r="32" spans="2:77" ht="15" customHeight="1" x14ac:dyDescent="0.25">
      <c r="B32" s="69"/>
      <c r="C32" s="381"/>
      <c r="D32" s="381"/>
      <c r="E32" s="382"/>
      <c r="F32" s="468" t="s">
        <v>116</v>
      </c>
      <c r="G32" s="469"/>
      <c r="H32" s="469"/>
      <c r="I32" s="469"/>
      <c r="J32" s="470"/>
      <c r="K32" s="50" t="str">
        <f>IF(AND('Mapa final'!$AL$15="Media",'Mapa final'!$AN$15="Leve"),CONCATENATE("R2C",'Mapa final'!$U$15),"")</f>
        <v/>
      </c>
      <c r="L32" s="51" t="str">
        <f>IF(AND('Mapa final'!$AL$16="Media",'Mapa final'!$AN$16="Leve"),CONCATENATE("R2C",'Mapa final'!$U$16),"")</f>
        <v/>
      </c>
      <c r="M32" s="51" t="str">
        <f>IF(AND('Mapa final'!$AL$17="Media",'Mapa final'!$AN$17="Leve"),CONCATENATE("R2C",'Mapa final'!$U$17),"")</f>
        <v/>
      </c>
      <c r="N32" s="51" t="str">
        <f>IF(AND('Mapa final'!$AL$18="Media",'Mapa final'!$AN$18="Leve"),CONCATENATE("R2C",'Mapa final'!$U$18),"")</f>
        <v/>
      </c>
      <c r="O32" s="51" t="str">
        <f>IF(AND('Mapa final'!$AL$20="Media",'Mapa final'!$AN$20="Leve"),CONCATENATE("R2C",'Mapa final'!$U$20),"")</f>
        <v/>
      </c>
      <c r="P32" s="52" t="str">
        <f>IF(AND('Mapa final'!$AL$21="Media",'Mapa final'!$AN$21="Leve"),CONCATENATE("R2C",'Mapa final'!$U$21),"")</f>
        <v/>
      </c>
      <c r="Q32" s="50" t="str">
        <f>IF(AND('Mapa final'!$AL$15="Media",'Mapa final'!$AN$15="Menor"),CONCATENATE("R2C",'Mapa final'!$D$15),"")</f>
        <v>R2C1</v>
      </c>
      <c r="R32" s="51" t="str">
        <f>IF(AND('Mapa final'!$AL$16="Media",'Mapa final'!$AN$16="Menore"),CONCATENATE("R2C",'Mapa final'!$U$16),"")</f>
        <v/>
      </c>
      <c r="S32" s="51" t="str">
        <f>IF(AND('Mapa final'!$AL$17="Media",'Mapa final'!$AN$17="Menor"),CONCATENATE("R2C",'Mapa final'!$U$17),"")</f>
        <v/>
      </c>
      <c r="T32" s="51" t="str">
        <f>IF(AND('Mapa final'!$AL$18="Media",'Mapa final'!$AN$18="Menor"),CONCATENATE("R2C",'Mapa final'!$U$18),"")</f>
        <v/>
      </c>
      <c r="U32" s="51" t="str">
        <f>IF(AND('Mapa final'!$AL$20="Media",'Mapa final'!$AN$20="Menor"),CONCATENATE("R2C",'Mapa final'!$U$20),"")</f>
        <v/>
      </c>
      <c r="V32" s="52" t="str">
        <f>IF(AND('Mapa final'!$AL$21="Media",'Mapa final'!$AN$21="Menor"),CONCATENATE("R2C",'Mapa final'!$U$21),"")</f>
        <v/>
      </c>
      <c r="W32" s="50" t="str">
        <f>IF(AND('Mapa final'!$AL$15="Media",'Mapa final'!$AN$15="Moderado"),CONCATENATE("R2C",'Mapa final'!$U$15),"")</f>
        <v/>
      </c>
      <c r="X32" s="51" t="str">
        <f>IF(AND('Mapa final'!$AL$16="Media",'Mapa final'!$AN$16="Moderado"),CONCATENATE("R2C",'Mapa final'!$U$16),"")</f>
        <v/>
      </c>
      <c r="Y32" s="51"/>
      <c r="Z32" s="51" t="str">
        <f>IF(AND('Mapa final'!$AL$18="Media",'Mapa final'!$AN$18="Moderado"),CONCATENATE("R2C",'Mapa final'!$D$18),"")</f>
        <v>R2C2</v>
      </c>
      <c r="AA32" s="51" t="str">
        <f>IF(AND('Mapa final'!$AL$20="Media",'Mapa final'!$AN$20="Moderado"),CONCATENATE("R2C",'Mapa final'!$D$20),"")</f>
        <v>R2C3</v>
      </c>
      <c r="AB32" s="52" t="str">
        <f>IF(AND('Mapa final'!$AL$21="Media",'Mapa final'!$AN$21="Moderado"),CONCATENATE("R2C",'Mapa final'!$U$21),"")</f>
        <v/>
      </c>
      <c r="AC32" s="32" t="str">
        <f>IF(AND('Mapa final'!$AL$15="Media",'Mapa final'!$AN$15="Mayor"),CONCATENATE("R2C",'Mapa final'!$U$15),"")</f>
        <v/>
      </c>
      <c r="AD32" s="33" t="str">
        <f>IF(AND('Mapa final'!$AL$16="Media",'Mapa final'!$AN$16="Mayor"),CONCATENATE("R2C",'Mapa final'!$U$16),"")</f>
        <v/>
      </c>
      <c r="AE32" s="33" t="str">
        <f>IF(AND('Mapa final'!$AL$17="Media",'Mapa final'!$AN$17="Mayor"),CONCATENATE("R2C",'Mapa final'!$D$17),"")</f>
        <v/>
      </c>
      <c r="AF32" s="33" t="str">
        <f>IF(AND('Mapa final'!$AL$18="Media",'Mapa final'!$AN$18="Mayor"),CONCATENATE("R2C",'Mapa final'!$U$18),"")</f>
        <v/>
      </c>
      <c r="AG32" s="33" t="str">
        <f>IF(AND('Mapa final'!$AL$20="Media",'Mapa final'!$AN$20="Mayor"),CONCATENATE("R2C",'Mapa final'!$U$20),"")</f>
        <v/>
      </c>
      <c r="AH32" s="34" t="str">
        <f>IF(AND('Mapa final'!$AL$21="Media",'Mapa final'!$AN$21="Mayor"),CONCATENATE("R2C",'Mapa final'!$U$21),"")</f>
        <v/>
      </c>
      <c r="AI32" s="35" t="str">
        <f>IF(AND('Mapa final'!$AL$15="Media",'Mapa final'!$AN$15="Catastrófico"),CONCATENATE("R2C",'Mapa final'!$U$15),"")</f>
        <v/>
      </c>
      <c r="AJ32" s="36" t="str">
        <f>IF(AND('Mapa final'!$AL$16="Media",'Mapa final'!$AN$16="Catastrófico"),CONCATENATE("R2C",'Mapa final'!$U$16),"")</f>
        <v/>
      </c>
      <c r="AK32" s="36" t="str">
        <f>IF(AND('Mapa final'!$AL$17="Media",'Mapa final'!$AN$17="Catastrófico"),CONCATENATE("R2C",'Mapa final'!$U$17),"")</f>
        <v/>
      </c>
      <c r="AL32" s="36" t="str">
        <f>IF(AND('Mapa final'!$AL$18="Media",'Mapa final'!$AN$18="Catastrófico"),CONCATENATE("R2C",'Mapa final'!$U$18),"")</f>
        <v/>
      </c>
      <c r="AM32" s="36" t="str">
        <f>IF(AND('Mapa final'!$AL$20="Media",'Mapa final'!$AN$20="Catastrófico"),CONCATENATE("R2C",'Mapa final'!$U$20),"")</f>
        <v/>
      </c>
      <c r="AN32" s="37" t="str">
        <f>IF(AND('Mapa final'!$AL$21="Media",'Mapa final'!$AN$21="Catastrófico"),CONCATENATE("R2C",'Mapa final'!$U$21),"")</f>
        <v/>
      </c>
      <c r="AO32" s="69"/>
      <c r="AP32" s="508" t="s">
        <v>80</v>
      </c>
      <c r="AQ32" s="509"/>
      <c r="AR32" s="509"/>
      <c r="AS32" s="509"/>
      <c r="AT32" s="509"/>
      <c r="AU32" s="510"/>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row>
    <row r="33" spans="2:77" ht="15" customHeight="1" x14ac:dyDescent="0.25">
      <c r="B33" s="69"/>
      <c r="C33" s="381"/>
      <c r="D33" s="381"/>
      <c r="E33" s="382"/>
      <c r="F33" s="486"/>
      <c r="G33" s="472"/>
      <c r="H33" s="472"/>
      <c r="I33" s="472"/>
      <c r="J33" s="473"/>
      <c r="K33" s="53" t="str">
        <f>IF(AND('Mapa final'!$AL$24="Media",'Mapa final'!$AN$24="Leve"),CONCATENATE("R2C",'Mapa final'!$U$24),"")</f>
        <v/>
      </c>
      <c r="L33" s="54" t="str">
        <f>IF(AND('Mapa final'!$AL$25="Media",'Mapa final'!$AN$25="Leve"),CONCATENATE("R2C",'Mapa final'!$U$25),"")</f>
        <v/>
      </c>
      <c r="M33" s="54" t="str">
        <f>IF(AND('Mapa final'!$AL$26="Media",'Mapa final'!$AN$26="Leve"),CONCATENATE("R2C",'Mapa final'!$U$26),"")</f>
        <v/>
      </c>
      <c r="N33" s="54" t="str">
        <f>IF(AND('Mapa final'!$AL$27="Media",'Mapa final'!$AN$27="Leve"),CONCATENATE("R2C",'Mapa final'!$U$27),"")</f>
        <v/>
      </c>
      <c r="O33" s="54" t="str">
        <f>IF(AND('Mapa final'!$AL$28="Media",'Mapa final'!$AN$28="Leve"),CONCATENATE("R2C",'Mapa final'!$U$28),"")</f>
        <v/>
      </c>
      <c r="P33" s="55" t="str">
        <f>IF(AND('Mapa final'!$AL$29="Media",'Mapa final'!$AN$29="Leve"),CONCATENATE("R2C",'Mapa final'!$U$29),"")</f>
        <v/>
      </c>
      <c r="Q33" s="53" t="str">
        <f>IF(AND('Mapa final'!$AL$24="Media",'Mapa final'!$AN$24="Menor"),CONCATENATE("R2C",'Mapa final'!$U$24),"")</f>
        <v/>
      </c>
      <c r="R33" s="54" t="str">
        <f>IF(AND('Mapa final'!$AL$25="Media",'Mapa final'!$AN$25="Menor"),CONCATENATE("R2C",'Mapa final'!$U$25),"")</f>
        <v/>
      </c>
      <c r="S33" s="54" t="str">
        <f>IF(AND('Mapa final'!$AL$26="Media",'Mapa final'!$AN$26="Menor"),CONCATENATE("R2C",'Mapa final'!$U$26),"")</f>
        <v/>
      </c>
      <c r="T33" s="54" t="str">
        <f>IF(AND('Mapa final'!$AL$27="Media",'Mapa final'!$AN$27="Menor"),CONCATENATE("R2C",'Mapa final'!$U$27),"")</f>
        <v/>
      </c>
      <c r="U33" s="54" t="str">
        <f>IF(AND('Mapa final'!$AL$28="Media",'Mapa final'!$AN$28="Menor"),CONCATENATE("R2C",'Mapa final'!$U$28),"")</f>
        <v/>
      </c>
      <c r="V33" s="55" t="str">
        <f>IF(AND('Mapa final'!$AL$29="Media",'Mapa final'!$AN$29="Menor"),CONCATENATE("R2C",'Mapa final'!$U$29),"")</f>
        <v/>
      </c>
      <c r="W33" s="53" t="str">
        <f>IF(AND('Mapa final'!$AL$24="Media",'Mapa final'!$AN$24="Moderado"),CONCATENATE("R2C",'Mapa final'!$U$24),"")</f>
        <v/>
      </c>
      <c r="X33" s="54" t="str">
        <f>IF(AND('Mapa final'!$AL$25="Media",'Mapa final'!$AN$25="Moderado"),CONCATENATE("R2C",'Mapa final'!$U$25),"")</f>
        <v/>
      </c>
      <c r="Y33" s="54" t="str">
        <f>IF(AND('Mapa final'!$AL$26="Media",'Mapa final'!$AN$26="Moderado"),CONCATENATE("R2C",'Mapa final'!$U$26),"")</f>
        <v/>
      </c>
      <c r="Z33" s="54" t="str">
        <f>IF(AND('Mapa final'!$AL$27="Media",'Mapa final'!$AN$27="Moderado"),CONCATENATE("R2C",'Mapa final'!$U$27),"")</f>
        <v/>
      </c>
      <c r="AA33" s="54" t="str">
        <f>IF(AND('Mapa final'!$AL$28="Media",'Mapa final'!$AN$28="Moderado"),CONCATENATE("R2C",'Mapa final'!$U$28),"")</f>
        <v/>
      </c>
      <c r="AB33" s="55" t="str">
        <f>IF(AND('Mapa final'!$AL$29="Media",'Mapa final'!$AN$29="Moderado"),CONCATENATE("R2C",'Mapa final'!$U$29),"")</f>
        <v/>
      </c>
      <c r="AC33" s="38" t="str">
        <f>IF(AND('Mapa final'!$AL$24="Media",'Mapa final'!$AN$24="Mayor"),CONCATENATE("R2C",'Mapa final'!$U$24),"")</f>
        <v/>
      </c>
      <c r="AD33" s="39" t="str">
        <f>IF(AND('Mapa final'!$AL$25="Muy Alta",'Mapa final'!$AN$25="Mayor"),CONCATENATE("R2C",'Mapa final'!$U$25),"")</f>
        <v/>
      </c>
      <c r="AE33" s="39" t="str">
        <f>IF(AND('Mapa final'!$AL$26="Media",'Mapa final'!$AN$26="Mayor"),CONCATENATE("R2C",'Mapa final'!$U$26),"")</f>
        <v/>
      </c>
      <c r="AF33" s="39" t="str">
        <f>IF(AND('Mapa final'!$AL$27="Media",'Mapa final'!$AN$27="Mayor"),CONCATENATE("R2C",'Mapa final'!$U$27),"")</f>
        <v/>
      </c>
      <c r="AG33" s="39" t="str">
        <f>IF(AND('Mapa final'!$AL$28="Media",'Mapa final'!$AN$28="Mayor"),CONCATENATE("R2C",'Mapa final'!$U$28),"")</f>
        <v/>
      </c>
      <c r="AH33" s="40" t="str">
        <f>IF(AND('Mapa final'!$AL$29="Media",'Mapa final'!$AN$29="Mayor"),CONCATENATE("R2C",'Mapa final'!$U$29),"")</f>
        <v/>
      </c>
      <c r="AI33" s="41" t="str">
        <f>IF(AND('Mapa final'!$AL$24="Media",'Mapa final'!$AN$24="Catastrófico"),CONCATENATE("R2C",'Mapa final'!$U$24),"")</f>
        <v/>
      </c>
      <c r="AJ33" s="42" t="str">
        <f>IF(AND('Mapa final'!$AL$25="Media",'Mapa final'!$AN$25="Catastrófico"),CONCATENATE("R2C",'Mapa final'!$U$25),"")</f>
        <v/>
      </c>
      <c r="AK33" s="42" t="str">
        <f>IF(AND('Mapa final'!$AL$26="Media",'Mapa final'!$AN$26="Catastrófico"),CONCATENATE("R2C",'Mapa final'!$U$26),"")</f>
        <v/>
      </c>
      <c r="AL33" s="42" t="str">
        <f>IF(AND('Mapa final'!$AL$27="Media",'Mapa final'!$AN$27="Catastrófico"),CONCATENATE("R2C",'Mapa final'!$U$27),"")</f>
        <v/>
      </c>
      <c r="AM33" s="42" t="str">
        <f>IF(AND('Mapa final'!$AL$28="Media",'Mapa final'!$AN$28="Catastrófico"),CONCATENATE("R2C",'Mapa final'!$U$28),"")</f>
        <v/>
      </c>
      <c r="AN33" s="43" t="str">
        <f>IF(AND('Mapa final'!$AL$29="Media",'Mapa final'!$AN$29="Catastrófico"),CONCATENATE("R2C",'Mapa final'!$U$29),"")</f>
        <v/>
      </c>
      <c r="AO33" s="69"/>
      <c r="AP33" s="511"/>
      <c r="AQ33" s="512"/>
      <c r="AR33" s="512"/>
      <c r="AS33" s="512"/>
      <c r="AT33" s="512"/>
      <c r="AU33" s="513"/>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row>
    <row r="34" spans="2:77" ht="15" customHeight="1" x14ac:dyDescent="0.25">
      <c r="B34" s="69"/>
      <c r="C34" s="381"/>
      <c r="D34" s="381"/>
      <c r="E34" s="382"/>
      <c r="F34" s="471"/>
      <c r="G34" s="472"/>
      <c r="H34" s="472"/>
      <c r="I34" s="472"/>
      <c r="J34" s="473"/>
      <c r="K34" s="53" t="str">
        <f>IF(AND('Mapa final'!$AL$30="Media",'Mapa final'!$AN$30="Leve"),CONCATENATE("R2C",'Mapa final'!$U$30),"")</f>
        <v/>
      </c>
      <c r="L34" s="54" t="str">
        <f>IF(AND('Mapa final'!$AL$31="Media",'Mapa final'!$AN$31="Leve"),CONCATENATE("R2C",'Mapa final'!$U$31),"")</f>
        <v/>
      </c>
      <c r="M34" s="54" t="str">
        <f>IF(AND('Mapa final'!$AL$32="Media",'Mapa final'!$AN$32="Leve"),CONCATENATE("R2C",'Mapa final'!$U$32),"")</f>
        <v/>
      </c>
      <c r="N34" s="54" t="str">
        <f>IF(AND('Mapa final'!$AL$33="Media",'Mapa final'!$AN$33="Leve"),CONCATENATE("R2C",'Mapa final'!$U$33),"")</f>
        <v/>
      </c>
      <c r="O34" s="54" t="str">
        <f>IF(AND('Mapa final'!$AL$34="Media",'Mapa final'!$AN$34="Leve"),CONCATENATE("R2C",'Mapa final'!$U$34),"")</f>
        <v/>
      </c>
      <c r="P34" s="55" t="str">
        <f>IF(AND('Mapa final'!$AL$35="Media",'Mapa final'!$AN$35="Leve"),CONCATENATE("R2C",'Mapa final'!$U$35),"")</f>
        <v/>
      </c>
      <c r="Q34" s="53" t="str">
        <f>IF(AND('Mapa final'!$AL$30="Media",'Mapa final'!$AN$30="Menor"),CONCATENATE("R2C",'Mapa final'!$U$30),"")</f>
        <v/>
      </c>
      <c r="R34" s="54" t="str">
        <f>IF(AND('Mapa final'!$AL$31="Media",'Mapa final'!$AN$31="Menor"),CONCATENATE("R2C",'Mapa final'!$U$31),"")</f>
        <v/>
      </c>
      <c r="S34" s="54" t="str">
        <f>IF(AND('Mapa final'!$AL$32="Media",'Mapa final'!$AN$32="Menor"),CONCATENATE("R2C",'Mapa final'!$U$32),"")</f>
        <v/>
      </c>
      <c r="T34" s="54" t="str">
        <f>IF(AND('Mapa final'!$AL$33="Media",'Mapa final'!$AN$33="Menor"),CONCATENATE("R2C",'Mapa final'!$U$33),"")</f>
        <v/>
      </c>
      <c r="U34" s="54" t="str">
        <f>IF(AND('Mapa final'!$AL$34="Media",'Mapa final'!$AN$34="Menor"),CONCATENATE("R2C",'Mapa final'!$U$34),"")</f>
        <v/>
      </c>
      <c r="V34" s="55" t="str">
        <f>IF(AND('Mapa final'!$AL$35="Media",'Mapa final'!$AN$35="Menor"),CONCATENATE("R2C",'Mapa final'!$U$35),"")</f>
        <v/>
      </c>
      <c r="W34" s="53" t="str">
        <f>IF(AND('Mapa final'!$AL$30="Media",'Mapa final'!$AN$30="Moderado"),CONCATENATE("R2C",'Mapa final'!$U$30),"")</f>
        <v/>
      </c>
      <c r="X34" s="54" t="str">
        <f>IF(AND('Mapa final'!$AL$31="Media",'Mapa final'!$AN$31="Moderado"),CONCATENATE("R2C",'Mapa final'!$U$31),"")</f>
        <v/>
      </c>
      <c r="Y34" s="54" t="str">
        <f>IF(AND('Mapa final'!$AL$32="Media",'Mapa final'!$AN$32="Moderado"),CONCATENATE("R2C",'Mapa final'!$U$32),"")</f>
        <v/>
      </c>
      <c r="Z34" s="54" t="str">
        <f>IF(AND('Mapa final'!$AL$33="Media",'Mapa final'!$AN$33="Moderado"),CONCATENATE("R2C",'Mapa final'!$U$33),"")</f>
        <v/>
      </c>
      <c r="AA34" s="54" t="str">
        <f>IF(AND('Mapa final'!$AL$34="Media",'Mapa final'!$AN$34="Moderado"),CONCATENATE("R2C",'Mapa final'!$U$34),"")</f>
        <v/>
      </c>
      <c r="AB34" s="55" t="str">
        <f>IF(AND('Mapa final'!$AL$35="Media",'Mapa final'!$AN$35="Moderado"),CONCATENATE("R2C",'Mapa final'!$U$35),"")</f>
        <v/>
      </c>
      <c r="AC34" s="38" t="str">
        <f>IF(AND('Mapa final'!$AL$30="Media",'Mapa final'!$AN$30="Mayor"),CONCATENATE("R2C",'Mapa final'!$U$30),"")</f>
        <v/>
      </c>
      <c r="AD34" s="39" t="str">
        <f>IF(AND('Mapa final'!$AL$31="Media",'Mapa final'!$AN$31="Mayor"),CONCATENATE("R2C",'Mapa final'!$U$31),"")</f>
        <v/>
      </c>
      <c r="AE34" s="39" t="str">
        <f>IF(AND('Mapa final'!$AL$32="Media",'Mapa final'!$AN$32="Mayor"),CONCATENATE("R2C",'Mapa final'!$U$32),"")</f>
        <v/>
      </c>
      <c r="AF34" s="39" t="str">
        <f>IF(AND('Mapa final'!$AL$33="Media",'Mapa final'!$AN$33="Mayor"),CONCATENATE("R2C",'Mapa final'!$U$33),"")</f>
        <v/>
      </c>
      <c r="AG34" s="39" t="str">
        <f>IF(AND('Mapa final'!$AL$34="Media",'Mapa final'!$AN$34="Mayor"),CONCATENATE("R2C",'Mapa final'!$U$34),"")</f>
        <v/>
      </c>
      <c r="AH34" s="40" t="str">
        <f>IF(AND('Mapa final'!$AL$35="Media",'Mapa final'!$AN$35="Mayor"),CONCATENATE("R2C",'Mapa final'!$U$35),"")</f>
        <v/>
      </c>
      <c r="AI34" s="41" t="str">
        <f>IF(AND('Mapa final'!$AL$30="Media",'Mapa final'!$AN$30="Catastrófico"),CONCATENATE("R2C",'Mapa final'!$U$30),"")</f>
        <v/>
      </c>
      <c r="AJ34" s="42" t="str">
        <f>IF(AND('Mapa final'!$AL$31="Media",'Mapa final'!$AN$31="Catastrófico"),CONCATENATE("R2C",'Mapa final'!$U$31),"")</f>
        <v/>
      </c>
      <c r="AK34" s="42" t="str">
        <f>IF(AND('Mapa final'!$AL$32="Media",'Mapa final'!$AN$32="Catastrófico"),CONCATENATE("R2C",'Mapa final'!$U$32),"")</f>
        <v/>
      </c>
      <c r="AL34" s="42" t="str">
        <f>IF(AND('Mapa final'!$AL$33="Media",'Mapa final'!$AN$33="Catastrófico"),CONCATENATE("R2C",'Mapa final'!$U$33),"")</f>
        <v/>
      </c>
      <c r="AM34" s="42" t="str">
        <f>IF(AND('Mapa final'!$AL$34="Media",'Mapa final'!$AN$34="Catastrófico"),CONCATENATE("R2C",'Mapa final'!$U$34),"")</f>
        <v/>
      </c>
      <c r="AN34" s="43" t="str">
        <f>IF(AND('Mapa final'!$AL$35="Media",'Mapa final'!$AN$35="Catastrófico"),CONCATENATE("R2C",'Mapa final'!$U$35),"")</f>
        <v/>
      </c>
      <c r="AO34" s="69"/>
      <c r="AP34" s="511"/>
      <c r="AQ34" s="512"/>
      <c r="AR34" s="512"/>
      <c r="AS34" s="512"/>
      <c r="AT34" s="512"/>
      <c r="AU34" s="513"/>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row>
    <row r="35" spans="2:77" ht="15" customHeight="1" x14ac:dyDescent="0.25">
      <c r="B35" s="69"/>
      <c r="C35" s="381"/>
      <c r="D35" s="381"/>
      <c r="E35" s="382"/>
      <c r="F35" s="471"/>
      <c r="G35" s="472"/>
      <c r="H35" s="472"/>
      <c r="I35" s="472"/>
      <c r="J35" s="473"/>
      <c r="K35" s="53" t="str">
        <f>IF(AND('Mapa final'!$AL$36="Media",'Mapa final'!$AN$36="Leve"),CONCATENATE("R2C",'Mapa final'!$U$36),"")</f>
        <v/>
      </c>
      <c r="L35" s="54" t="str">
        <f>IF(AND('Mapa final'!$AL$37="Media",'Mapa final'!$AN$37="Leve"),CONCATENATE("R2C",'Mapa final'!$U$37),"")</f>
        <v/>
      </c>
      <c r="M35" s="54" t="str">
        <f>IF(AND('Mapa final'!$AL$38="Media",'Mapa final'!$AN$38="Leve"),CONCATENATE("R2C",'Mapa final'!$U$38),"")</f>
        <v/>
      </c>
      <c r="N35" s="54" t="str">
        <f>IF(AND('Mapa final'!$AL$39="Media",'Mapa final'!$AN$39="Leve"),CONCATENATE("R2C",'Mapa final'!$U$39),"")</f>
        <v/>
      </c>
      <c r="O35" s="54" t="str">
        <f>IF(AND('Mapa final'!$AL$40="Media",'Mapa final'!$AN$40="Leve"),CONCATENATE("R2C",'Mapa final'!$U$40),"")</f>
        <v/>
      </c>
      <c r="P35" s="55" t="str">
        <f>IF(AND('Mapa final'!$AL$41="Media",'Mapa final'!$AN$41="Leve"),CONCATENATE("R2C",'Mapa final'!$U$41),"")</f>
        <v/>
      </c>
      <c r="Q35" s="53" t="str">
        <f>IF(AND('Mapa final'!$AL$36="Media",'Mapa final'!$AN$36="Menor"),CONCATENATE("R2C",'Mapa final'!$U$36),"")</f>
        <v/>
      </c>
      <c r="R35" s="54" t="str">
        <f>IF(AND('Mapa final'!$AL$37="Media",'Mapa final'!$AN$37="Menor"),CONCATENATE("R2C",'Mapa final'!$U$37),"")</f>
        <v/>
      </c>
      <c r="S35" s="54" t="str">
        <f>IF(AND('Mapa final'!$AL$38="Media",'Mapa final'!$AN$38="Menor"),CONCATENATE("R2C",'Mapa final'!$U$38),"")</f>
        <v/>
      </c>
      <c r="T35" s="54" t="str">
        <f>IF(AND('Mapa final'!$AL$39="Media",'Mapa final'!$AN$39="Menor"),CONCATENATE("R2C",'Mapa final'!$U$39),"")</f>
        <v/>
      </c>
      <c r="U35" s="54" t="str">
        <f>IF(AND('Mapa final'!$AL$40="Media",'Mapa final'!$AN$40="LMenor"),CONCATENATE("R2C",'Mapa final'!$U$40),"")</f>
        <v/>
      </c>
      <c r="V35" s="55" t="str">
        <f>IF(AND('Mapa final'!$AL$41="Media",'Mapa final'!$AN$41="Menor"),CONCATENATE("R2C",'Mapa final'!$U$41),"")</f>
        <v/>
      </c>
      <c r="W35" s="53" t="str">
        <f>IF(AND('Mapa final'!$AL$36="Media",'Mapa final'!$AN$36="Moderado"),CONCATENATE("R2C",'Mapa final'!$U$36),"")</f>
        <v/>
      </c>
      <c r="X35" s="54" t="str">
        <f>IF(AND('Mapa final'!$AL$37="Media",'Mapa final'!$AN$37="Moderado"),CONCATENATE("R2C",'Mapa final'!$U$37),"")</f>
        <v/>
      </c>
      <c r="Y35" s="54" t="str">
        <f>IF(AND('Mapa final'!$AL$38="Media",'Mapa final'!$AN$38="Moderado"),CONCATENATE("R2C",'Mapa final'!$U$38),"")</f>
        <v/>
      </c>
      <c r="Z35" s="54" t="str">
        <f>IF(AND('Mapa final'!$AL$39="Media",'Mapa final'!$AN$39="Moderado"),CONCATENATE("R2C",'Mapa final'!$U$39),"")</f>
        <v/>
      </c>
      <c r="AA35" s="54" t="str">
        <f>IF(AND('Mapa final'!$AL$40="Media",'Mapa final'!$AN$40="Moderado"),CONCATENATE("R2C",'Mapa final'!$U$40),"")</f>
        <v/>
      </c>
      <c r="AB35" s="55" t="str">
        <f>IF(AND('Mapa final'!$AL$41="Media",'Mapa final'!$AN$41="Moderado"),CONCATENATE("R2C",'Mapa final'!$U$41),"")</f>
        <v/>
      </c>
      <c r="AC35" s="38" t="str">
        <f>IF(AND('Mapa final'!$AL$36="Media",'Mapa final'!$AN$36="Mayor"),CONCATENATE("R2C",'Mapa final'!$U$36),"")</f>
        <v/>
      </c>
      <c r="AD35" s="39" t="str">
        <f>IF(AND('Mapa final'!$AL$37="Media",'Mapa final'!$AN$37="Mayor"),CONCATENATE("R2C",'Mapa final'!$U$37),"")</f>
        <v/>
      </c>
      <c r="AE35" s="39" t="str">
        <f>IF(AND('Mapa final'!$AL$38="Media",'Mapa final'!$AN$38="Mayor"),CONCATENATE("R2C",'Mapa final'!$U$38),"")</f>
        <v/>
      </c>
      <c r="AF35" s="39" t="str">
        <f>IF(AND('Mapa final'!$AL$39="Media",'Mapa final'!$AN$39="Mayor"),CONCATENATE("R2C",'Mapa final'!$U$39),"")</f>
        <v/>
      </c>
      <c r="AG35" s="39" t="str">
        <f>IF(AND('Mapa final'!$AL$40="Media",'Mapa final'!$AN$40="Mayor"),CONCATENATE("R2C",'Mapa final'!$U$40),"")</f>
        <v/>
      </c>
      <c r="AH35" s="40" t="str">
        <f>IF(AND('Mapa final'!$AL$41="Media",'Mapa final'!$AN$41="Mayor"),CONCATENATE("R2C",'Mapa final'!$U$41),"")</f>
        <v/>
      </c>
      <c r="AI35" s="41" t="str">
        <f>IF(AND('Mapa final'!$AL$36="Media",'Mapa final'!$AN$36="Catastrófico"),CONCATENATE("R2C",'Mapa final'!$U$36),"")</f>
        <v/>
      </c>
      <c r="AJ35" s="42" t="str">
        <f>IF(AND('Mapa final'!$AL$37="Media",'Mapa final'!$AN$37="Catastrófico"),CONCATENATE("R2C",'Mapa final'!$U$37),"")</f>
        <v/>
      </c>
      <c r="AK35" s="42" t="str">
        <f>IF(AND('Mapa final'!$AL$38="Media",'Mapa final'!$AN$38="Catastrófico"),CONCATENATE("R2C",'Mapa final'!$U$38),"")</f>
        <v/>
      </c>
      <c r="AL35" s="42" t="str">
        <f>IF(AND('Mapa final'!$AL$39="Media",'Mapa final'!$AN$39="Catastrófico"),CONCATENATE("R2C",'Mapa final'!$U$39),"")</f>
        <v/>
      </c>
      <c r="AM35" s="42" t="str">
        <f>IF(AND('Mapa final'!$AL$40="Media",'Mapa final'!$AN$40="LCatastrófico"),CONCATENATE("R2C",'Mapa final'!$U$40),"")</f>
        <v/>
      </c>
      <c r="AN35" s="43" t="str">
        <f>IF(AND('Mapa final'!$AL$41="Media",'Mapa final'!$AN$41="Catastrófico"),CONCATENATE("R2C",'Mapa final'!$U$41),"")</f>
        <v/>
      </c>
      <c r="AO35" s="69"/>
      <c r="AP35" s="511"/>
      <c r="AQ35" s="512"/>
      <c r="AR35" s="512"/>
      <c r="AS35" s="512"/>
      <c r="AT35" s="512"/>
      <c r="AU35" s="513"/>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row>
    <row r="36" spans="2:77" ht="15" customHeight="1" x14ac:dyDescent="0.25">
      <c r="B36" s="69"/>
      <c r="C36" s="381"/>
      <c r="D36" s="381"/>
      <c r="E36" s="382"/>
      <c r="F36" s="471"/>
      <c r="G36" s="472"/>
      <c r="H36" s="472"/>
      <c r="I36" s="472"/>
      <c r="J36" s="473"/>
      <c r="K36" s="53" t="str">
        <f>IF(AND('Mapa final'!$AL$42="Media",'Mapa final'!$AN$42="Leve"),CONCATENATE("R2C",'Mapa final'!$U$42),"")</f>
        <v/>
      </c>
      <c r="L36" s="54" t="str">
        <f>IF(AND('Mapa final'!$AL$43="Media",'Mapa final'!$AN$43="Leve"),CONCATENATE("R2C",'Mapa final'!$U$43),"")</f>
        <v/>
      </c>
      <c r="M36" s="54" t="str">
        <f>IF(AND('Mapa final'!$AL$44="Media",'Mapa final'!$AN$44="Leve"),CONCATENATE("R2C",'Mapa final'!$U$44),"")</f>
        <v/>
      </c>
      <c r="N36" s="54" t="str">
        <f>IF(AND('Mapa final'!$AL$45="Media",'Mapa final'!$AN$45="Leve"),CONCATENATE("R2C",'Mapa final'!$U$45),"")</f>
        <v/>
      </c>
      <c r="O36" s="54" t="str">
        <f>IF(AND('Mapa final'!$AL$46="Media",'Mapa final'!$AN$46="Leve"),CONCATENATE("R2C",'Mapa final'!$U$46),"")</f>
        <v/>
      </c>
      <c r="P36" s="55" t="str">
        <f>IF(AND('Mapa final'!$AL$47="Media",'Mapa final'!$AN$47="Leve"),CONCATENATE("R2C",'Mapa final'!$U$47),"")</f>
        <v/>
      </c>
      <c r="Q36" s="53" t="str">
        <f>IF(AND('Mapa final'!$AL$42="Media",'Mapa final'!$AN$42="Menor"),CONCATENATE("R2C",'Mapa final'!$U$42),"")</f>
        <v/>
      </c>
      <c r="R36" s="54" t="str">
        <f>IF(AND('Mapa final'!$AL$43="Media",'Mapa final'!$AN$43="Menor"),CONCATENATE("R2C",'Mapa final'!$U$43),"")</f>
        <v/>
      </c>
      <c r="S36" s="54" t="str">
        <f>IF(AND('Mapa final'!$AL$44="Media",'Mapa final'!$AN$44="Menor"),CONCATENATE("R2C",'Mapa final'!$U$44),"")</f>
        <v/>
      </c>
      <c r="T36" s="54" t="str">
        <f>IF(AND('Mapa final'!$AL$45="Media",'Mapa final'!$AN$45="Menor"),CONCATENATE("R2C",'Mapa final'!$U$45),"")</f>
        <v/>
      </c>
      <c r="U36" s="54" t="str">
        <f>IF(AND('Mapa final'!$AL$46="Media",'Mapa final'!$AN$46="Menor"),CONCATENATE("R2C",'Mapa final'!$U$46),"")</f>
        <v/>
      </c>
      <c r="V36" s="55" t="str">
        <f>IF(AND('Mapa final'!$AL$47="Media",'Mapa final'!$AN$47="Menor"),CONCATENATE("R2C",'Mapa final'!$U$47),"")</f>
        <v/>
      </c>
      <c r="W36" s="53" t="str">
        <f>IF(AND('Mapa final'!$AL$42="Media",'Mapa final'!$AN$42="Moderado"),CONCATENATE("R2C",'Mapa final'!$U$42),"")</f>
        <v/>
      </c>
      <c r="X36" s="54" t="str">
        <f>IF(AND('Mapa final'!$AL$43="Media",'Mapa final'!$AN$43="Moderado"),CONCATENATE("R2C",'Mapa final'!$U$43),"")</f>
        <v/>
      </c>
      <c r="Y36" s="54" t="str">
        <f>IF(AND('Mapa final'!$AL$44="Media",'Mapa final'!$AN$44="Moderado"),CONCATENATE("R2C",'Mapa final'!$U$44),"")</f>
        <v/>
      </c>
      <c r="Z36" s="54" t="str">
        <f>IF(AND('Mapa final'!$AL$45="Media",'Mapa final'!$AN$45="Moderado"),CONCATENATE("R2C",'Mapa final'!$U$45),"")</f>
        <v/>
      </c>
      <c r="AA36" s="54" t="str">
        <f>IF(AND('Mapa final'!$AL$46="Media",'Mapa final'!$AN$46="Moderado"),CONCATENATE("R2C",'Mapa final'!$U$46),"")</f>
        <v/>
      </c>
      <c r="AB36" s="55" t="str">
        <f>IF(AND('Mapa final'!$AL$47="Media",'Mapa final'!$AN$47="Moderado"),CONCATENATE("R2C",'Mapa final'!$U$47),"")</f>
        <v/>
      </c>
      <c r="AC36" s="38" t="str">
        <f>IF(AND('Mapa final'!$AL$42="Media",'Mapa final'!$AN$42="Mayor"),CONCATENATE("R2C",'Mapa final'!$U$42),"")</f>
        <v/>
      </c>
      <c r="AD36" s="39" t="str">
        <f>IF(AND('Mapa final'!$AL$43="Media",'Mapa final'!$AN$43="Mayor"),CONCATENATE("R2C",'Mapa final'!$U$43),"")</f>
        <v/>
      </c>
      <c r="AE36" s="39" t="str">
        <f>IF(AND('Mapa final'!$AL$44="Media",'Mapa final'!$AN$44="Mayor"),CONCATENATE("R2C",'Mapa final'!$U$44),"")</f>
        <v/>
      </c>
      <c r="AF36" s="39" t="str">
        <f>IF(AND('Mapa final'!$AL$45="Media",'Mapa final'!$AN$45="Mayor"),CONCATENATE("R2C",'Mapa final'!$U$45),"")</f>
        <v/>
      </c>
      <c r="AG36" s="39" t="str">
        <f>IF(AND('Mapa final'!$AL$46="Media",'Mapa final'!$AN$46="Mayor"),CONCATENATE("R2C",'Mapa final'!$U$46),"")</f>
        <v/>
      </c>
      <c r="AH36" s="40" t="str">
        <f>IF(AND('Mapa final'!$AL$47="Media",'Mapa final'!$AN$47="Mayor"),CONCATENATE("R2C",'Mapa final'!$U$47),"")</f>
        <v/>
      </c>
      <c r="AI36" s="41" t="str">
        <f>IF(AND('Mapa final'!$AL$42="Media",'Mapa final'!$AN$42="Catastrófico"),CONCATENATE("R2C",'Mapa final'!$U$42),"")</f>
        <v/>
      </c>
      <c r="AJ36" s="42" t="str">
        <f>IF(AND('Mapa final'!$AL$43="Media",'Mapa final'!$AN$43="Catastrófico"),CONCATENATE("R2C",'Mapa final'!$U$43),"")</f>
        <v/>
      </c>
      <c r="AK36" s="42" t="str">
        <f>IF(AND('Mapa final'!$AL$44="Media",'Mapa final'!$AN$44="Catastrófico"),CONCATENATE("R2C",'Mapa final'!$U$44),"")</f>
        <v/>
      </c>
      <c r="AL36" s="42" t="str">
        <f>IF(AND('Mapa final'!$AL$45="Media",'Mapa final'!$AN$45="Catastrófico"),CONCATENATE("R2C",'Mapa final'!$U$45),"")</f>
        <v/>
      </c>
      <c r="AM36" s="42" t="str">
        <f>IF(AND('Mapa final'!$AL$46="Media",'Mapa final'!$AN$46="Catastrófico"),CONCATENATE("R2C",'Mapa final'!$U$46),"")</f>
        <v/>
      </c>
      <c r="AN36" s="43" t="str">
        <f>IF(AND('Mapa final'!$AL$47="Media",'Mapa final'!$AN$47="Catastrófico"),CONCATENATE("R2C",'Mapa final'!$U$47),"")</f>
        <v/>
      </c>
      <c r="AO36" s="69"/>
      <c r="AP36" s="511"/>
      <c r="AQ36" s="512"/>
      <c r="AR36" s="512"/>
      <c r="AS36" s="512"/>
      <c r="AT36" s="512"/>
      <c r="AU36" s="513"/>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row>
    <row r="37" spans="2:77" ht="15" customHeight="1" x14ac:dyDescent="0.25">
      <c r="B37" s="69"/>
      <c r="C37" s="381"/>
      <c r="D37" s="381"/>
      <c r="E37" s="382"/>
      <c r="F37" s="471"/>
      <c r="G37" s="472"/>
      <c r="H37" s="472"/>
      <c r="I37" s="472"/>
      <c r="J37" s="473"/>
      <c r="K37" s="53" t="str">
        <f>IF(AND('Mapa final'!$AL$48="Media",'Mapa final'!$AN$48="Leve"),CONCATENATE("R2C",'Mapa final'!$U$48),"")</f>
        <v/>
      </c>
      <c r="L37" s="54" t="str">
        <f>IF(AND('Mapa final'!$AL$49="Media",'Mapa final'!$AN$49="Leve"),CONCATENATE("R2C",'Mapa final'!$U$49),"")</f>
        <v/>
      </c>
      <c r="M37" s="54" t="str">
        <f>IF(AND('Mapa final'!$AL$50="Media",'Mapa final'!$AN$50="Leve"),CONCATENATE("R2C",'Mapa final'!$U$50),"")</f>
        <v/>
      </c>
      <c r="N37" s="54" t="str">
        <f>IF(AND('Mapa final'!$AL$51="Media",'Mapa final'!$AN$51="Leve"),CONCATENATE("R2C",'Mapa final'!$U$51),"")</f>
        <v/>
      </c>
      <c r="O37" s="54" t="str">
        <f>IF(AND('Mapa final'!$AL$52="Media",'Mapa final'!$AN$52="Leve"),CONCATENATE("R2C",'Mapa final'!$U$52),"")</f>
        <v/>
      </c>
      <c r="P37" s="55" t="str">
        <f>IF(AND('Mapa final'!$AL$63="Media",'Mapa final'!$AN$53="Leve"),CONCATENATE("R2C",'Mapa final'!$U$53),"")</f>
        <v/>
      </c>
      <c r="Q37" s="53" t="str">
        <f>IF(AND('Mapa final'!$AL$48="Media",'Mapa final'!$AN$48="Menor"),CONCATENATE("R2C",'Mapa final'!$U$48),"")</f>
        <v/>
      </c>
      <c r="R37" s="54" t="str">
        <f>IF(AND('Mapa final'!$AL$49="Media",'Mapa final'!$AN$49="Menor"),CONCATENATE("R2C",'Mapa final'!$U$49),"")</f>
        <v/>
      </c>
      <c r="S37" s="54" t="str">
        <f>IF(AND('Mapa final'!$AL$50="Media",'Mapa final'!$AN$50="Menor"),CONCATENATE("R2C",'Mapa final'!$U$50),"")</f>
        <v/>
      </c>
      <c r="T37" s="54" t="str">
        <f>IF(AND('Mapa final'!$AL$51="Media",'Mapa final'!$AN$51="Menor"),CONCATENATE("R2C",'Mapa final'!$U$51),"")</f>
        <v/>
      </c>
      <c r="U37" s="54" t="str">
        <f>IF(AND('Mapa final'!$AL$52="Media",'Mapa final'!$AN$52="Menor"),CONCATENATE("R2C",'Mapa final'!$U$52),"")</f>
        <v/>
      </c>
      <c r="V37" s="55" t="str">
        <f>IF(AND('Mapa final'!$AL$63="Media",'Mapa final'!$AN$53="Menor"),CONCATENATE("R2C",'Mapa final'!$U$53),"")</f>
        <v/>
      </c>
      <c r="W37" s="53" t="str">
        <f>IF(AND('Mapa final'!$AL$48="Media",'Mapa final'!$AN$48="Moderado"),CONCATENATE("R2C",'Mapa final'!$U$48),"")</f>
        <v/>
      </c>
      <c r="X37" s="54" t="str">
        <f>IF(AND('Mapa final'!$AL$49="Media",'Mapa final'!$AN$49="Moderado"),CONCATENATE("R2C",'Mapa final'!$U$49),"")</f>
        <v/>
      </c>
      <c r="Y37" s="54" t="str">
        <f>IF(AND('Mapa final'!$AL$50="Media",'Mapa final'!$AN$50="Moderado"),CONCATENATE("R2C",'Mapa final'!$U$50),"")</f>
        <v/>
      </c>
      <c r="Z37" s="54" t="str">
        <f>IF(AND('Mapa final'!$AL$51="Media",'Mapa final'!$AN$51="Moderado"),CONCATENATE("R2C",'Mapa final'!$U$51),"")</f>
        <v/>
      </c>
      <c r="AA37" s="54" t="str">
        <f>IF(AND('Mapa final'!$AL$52="Media",'Mapa final'!$AN$52="Moderado"),CONCATENATE("R2C",'Mapa final'!$U$52),"")</f>
        <v/>
      </c>
      <c r="AB37" s="55" t="str">
        <f>IF(AND('Mapa final'!$AL$63="Media",'Mapa final'!$AN$53="Moderado"),CONCATENATE("R2C",'Mapa final'!$U$53),"")</f>
        <v/>
      </c>
      <c r="AC37" s="38" t="str">
        <f>IF(AND('Mapa final'!$AL$48="Media",'Mapa final'!$AN$48="Mayor"),CONCATENATE("R2C",'Mapa final'!$U$48),"")</f>
        <v/>
      </c>
      <c r="AD37" s="39" t="str">
        <f>IF(AND('Mapa final'!$AL$49="Media",'Mapa final'!$AN$49="Mayor"),CONCATENATE("R2C",'Mapa final'!$U$49),"")</f>
        <v/>
      </c>
      <c r="AE37" s="39" t="str">
        <f>IF(AND('Mapa final'!$AL$50="Media",'Mapa final'!$AN$50="Mayor"),CONCATENATE("R2C",'Mapa final'!$U$50),"")</f>
        <v/>
      </c>
      <c r="AF37" s="39" t="str">
        <f>IF(AND('Mapa final'!$AL$51="Media",'Mapa final'!$AN$51="Mayor"),CONCATENATE("R2C",'Mapa final'!$U$51),"")</f>
        <v/>
      </c>
      <c r="AG37" s="39" t="str">
        <f>IF(AND('Mapa final'!$AL$52="Media",'Mapa final'!$AN$52="Mayor"),CONCATENATE("R2C",'Mapa final'!$U$52),"")</f>
        <v/>
      </c>
      <c r="AH37" s="40" t="str">
        <f>IF(AND('Mapa final'!$AL$63="Media",'Mapa final'!$AN$53="Mayor"),CONCATENATE("R2C",'Mapa final'!$U$53),"")</f>
        <v/>
      </c>
      <c r="AI37" s="41" t="str">
        <f>IF(AND('Mapa final'!$AL$48="Media",'Mapa final'!$AN$48="Catastrófico"),CONCATENATE("R2C",'Mapa final'!$U$48),"")</f>
        <v/>
      </c>
      <c r="AJ37" s="42" t="str">
        <f>IF(AND('Mapa final'!$AL$49="Media",'Mapa final'!$AN$49="Catastrófico"),CONCATENATE("R2C",'Mapa final'!$U$49),"")</f>
        <v/>
      </c>
      <c r="AK37" s="42" t="str">
        <f>IF(AND('Mapa final'!$AL$50="Media",'Mapa final'!$AN$50="Catastrófico"),CONCATENATE("R2C",'Mapa final'!$U$50),"")</f>
        <v/>
      </c>
      <c r="AL37" s="42" t="str">
        <f>IF(AND('Mapa final'!$AL$51="Media",'Mapa final'!$AN$51="Catastrófico"),CONCATENATE("R2C",'Mapa final'!$U$51),"")</f>
        <v/>
      </c>
      <c r="AM37" s="42" t="str">
        <f>IF(AND('Mapa final'!$AL$52="Media",'Mapa final'!$AN$52="Catastrófico"),CONCATENATE("R2C",'Mapa final'!$U$52),"")</f>
        <v/>
      </c>
      <c r="AN37" s="43" t="str">
        <f>IF(AND('Mapa final'!$AL$63="Media",'Mapa final'!$AN$53="Catastrófico"),CONCATENATE("R2C",'Mapa final'!$U$53),"")</f>
        <v/>
      </c>
      <c r="AO37" s="69"/>
      <c r="AP37" s="511"/>
      <c r="AQ37" s="512"/>
      <c r="AR37" s="512"/>
      <c r="AS37" s="512"/>
      <c r="AT37" s="512"/>
      <c r="AU37" s="513"/>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row>
    <row r="38" spans="2:77" ht="15" customHeight="1" x14ac:dyDescent="0.25">
      <c r="B38" s="69"/>
      <c r="C38" s="381"/>
      <c r="D38" s="381"/>
      <c r="E38" s="382"/>
      <c r="F38" s="471"/>
      <c r="G38" s="472"/>
      <c r="H38" s="472"/>
      <c r="I38" s="472"/>
      <c r="J38" s="473"/>
      <c r="K38" s="53" t="str">
        <f>IF(AND('Mapa final'!$AL$54="Media",'Mapa final'!$AN$54="Leve"),CONCATENATE("R2C",'Mapa final'!$U$54),"")</f>
        <v/>
      </c>
      <c r="L38" s="54" t="str">
        <f>IF(AND('Mapa final'!$AL$55="Media",'Mapa final'!$AN$55="Leve"),CONCATENATE("R2C",'Mapa final'!$U$55),"")</f>
        <v/>
      </c>
      <c r="M38" s="54" t="str">
        <f>IF(AND('Mapa final'!$AL$56="Media",'Mapa final'!$AN$56="Leve"),CONCATENATE("R2C",'Mapa final'!$U$56),"")</f>
        <v/>
      </c>
      <c r="N38" s="54" t="str">
        <f>IF(AND('Mapa final'!$AL$57="Media",'Mapa final'!$AN$57="Leve"),CONCATENATE("R2C",'Mapa final'!$U$57),"")</f>
        <v/>
      </c>
      <c r="O38" s="54" t="str">
        <f>IF(AND('Mapa final'!$AL$58="Media",'Mapa final'!$AN$58="Leve"),CONCATENATE("R2C",'Mapa final'!$U$58),"")</f>
        <v/>
      </c>
      <c r="P38" s="55" t="str">
        <f>IF(AND('Mapa final'!$AL$59="Media",'Mapa final'!$AN$59="Leve"),CONCATENATE("R2C",'Mapa final'!$U$59),"")</f>
        <v/>
      </c>
      <c r="Q38" s="53" t="str">
        <f>IF(AND('Mapa final'!$AL$54="Media",'Mapa final'!$AN$54="Menor"),CONCATENATE("R2C",'Mapa final'!$U$54),"")</f>
        <v/>
      </c>
      <c r="R38" s="54" t="str">
        <f>IF(AND('Mapa final'!$AL$55="Media",'Mapa final'!$AN$55="Menor"),CONCATENATE("R2C",'Mapa final'!$U$55),"")</f>
        <v/>
      </c>
      <c r="S38" s="54" t="str">
        <f>IF(AND('Mapa final'!$AL$56="Media",'Mapa final'!$AN$56="Menor"),CONCATENATE("R2C",'Mapa final'!$U$56),"")</f>
        <v/>
      </c>
      <c r="T38" s="54" t="str">
        <f>IF(AND('Mapa final'!$AL$57="Media",'Mapa final'!$AN$57="Menor"),CONCATENATE("R2C",'Mapa final'!$U$57),"")</f>
        <v/>
      </c>
      <c r="U38" s="54" t="str">
        <f>IF(AND('Mapa final'!$AL$58="Media",'Mapa final'!$AN$58="Menor"),CONCATENATE("R2C",'Mapa final'!$U$58),"")</f>
        <v/>
      </c>
      <c r="V38" s="55" t="str">
        <f>IF(AND('Mapa final'!$AL$59="Media",'Mapa final'!$AN$59="Menor"),CONCATENATE("R2C",'Mapa final'!$U$59),"")</f>
        <v/>
      </c>
      <c r="W38" s="53" t="str">
        <f>IF(AND('Mapa final'!$AL$54="Media",'Mapa final'!$AN$54="Moderado"),CONCATENATE("R2C",'Mapa final'!$U$54),"")</f>
        <v/>
      </c>
      <c r="X38" s="54" t="str">
        <f>IF(AND('Mapa final'!$AL$55="Media",'Mapa final'!$AN$55="Moderado"),CONCATENATE("R2C",'Mapa final'!$U$55),"")</f>
        <v/>
      </c>
      <c r="Y38" s="54" t="str">
        <f>IF(AND('Mapa final'!$AL$56="Media",'Mapa final'!$AN$56="Moderado"),CONCATENATE("R2C",'Mapa final'!$U$56),"")</f>
        <v/>
      </c>
      <c r="Z38" s="54" t="str">
        <f>IF(AND('Mapa final'!$AL$57="Media",'Mapa final'!$AN$57="Moderado"),CONCATENATE("R2C",'Mapa final'!$U$57),"")</f>
        <v/>
      </c>
      <c r="AA38" s="54" t="str">
        <f>IF(AND('Mapa final'!$AL$58="Media",'Mapa final'!$AN$58="Moderado"),CONCATENATE("R2C",'Mapa final'!$U$58),"")</f>
        <v/>
      </c>
      <c r="AB38" s="55" t="str">
        <f>IF(AND('Mapa final'!$AL$59="Media",'Mapa final'!$AN$59="Moderado"),CONCATENATE("R2C",'Mapa final'!$U$59),"")</f>
        <v/>
      </c>
      <c r="AC38" s="38" t="str">
        <f>IF(AND('Mapa final'!$AL$54="Media",'Mapa final'!$AN$54="Mayor"),CONCATENATE("R2C",'Mapa final'!$U$54),"")</f>
        <v/>
      </c>
      <c r="AD38" s="39" t="str">
        <f>IF(AND('Mapa final'!$AL$55="Media",'Mapa final'!$AN$55="Mayor"),CONCATENATE("R2C",'Mapa final'!$U$55),"")</f>
        <v/>
      </c>
      <c r="AE38" s="39" t="str">
        <f>IF(AND('Mapa final'!$AL$56="Media",'Mapa final'!$AN$56="Mayor"),CONCATENATE("R2C",'Mapa final'!$U$56),"")</f>
        <v/>
      </c>
      <c r="AF38" s="39" t="str">
        <f>IF(AND('Mapa final'!$AL$57="Media",'Mapa final'!$AN$57="Mayor"),CONCATENATE("R2C",'Mapa final'!$U$57),"")</f>
        <v/>
      </c>
      <c r="AG38" s="39" t="str">
        <f>IF(AND('Mapa final'!$AL$58="Media",'Mapa final'!$AN$58="Mayor"),CONCATENATE("R2C",'Mapa final'!$U$58),"")</f>
        <v/>
      </c>
      <c r="AH38" s="40" t="str">
        <f>IF(AND('Mapa final'!$AL$59="Media",'Mapa final'!$AN$59="Mayor"),CONCATENATE("R2C",'Mapa final'!$U$59),"")</f>
        <v/>
      </c>
      <c r="AI38" s="41" t="str">
        <f>IF(AND('Mapa final'!$AL$54="Media",'Mapa final'!$AN$54="Catastrófico"),CONCATENATE("R2C",'Mapa final'!$U$54),"")</f>
        <v/>
      </c>
      <c r="AJ38" s="42" t="str">
        <f>IF(AND('Mapa final'!$AL$55="Media",'Mapa final'!$AN$55="Catastrófico"),CONCATENATE("R2C",'Mapa final'!$U$55),"")</f>
        <v/>
      </c>
      <c r="AK38" s="42" t="str">
        <f>IF(AND('Mapa final'!$AL$56="Media",'Mapa final'!$AN$56="Catastrófico"),CONCATENATE("R2C",'Mapa final'!$U$56),"")</f>
        <v/>
      </c>
      <c r="AL38" s="42" t="str">
        <f>IF(AND('Mapa final'!$AL$57="Media",'Mapa final'!$AN$57="Catastrófico"),CONCATENATE("R2C",'Mapa final'!$U$57),"")</f>
        <v/>
      </c>
      <c r="AM38" s="42" t="str">
        <f>IF(AND('Mapa final'!$AL$58="Media",'Mapa final'!$AN$58="Catastrófico"),CONCATENATE("R2C",'Mapa final'!$U$58),"")</f>
        <v/>
      </c>
      <c r="AN38" s="43" t="str">
        <f>IF(AND('Mapa final'!$AL$59="Media",'Mapa final'!$AN$59="Catastrófico"),CONCATENATE("R2C",'Mapa final'!$U$59),"")</f>
        <v/>
      </c>
      <c r="AO38" s="69"/>
      <c r="AP38" s="511"/>
      <c r="AQ38" s="512"/>
      <c r="AR38" s="512"/>
      <c r="AS38" s="512"/>
      <c r="AT38" s="512"/>
      <c r="AU38" s="513"/>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row>
    <row r="39" spans="2:77" ht="15" customHeight="1" x14ac:dyDescent="0.25">
      <c r="B39" s="69"/>
      <c r="C39" s="381"/>
      <c r="D39" s="381"/>
      <c r="E39" s="382"/>
      <c r="F39" s="471"/>
      <c r="G39" s="472"/>
      <c r="H39" s="472"/>
      <c r="I39" s="472"/>
      <c r="J39" s="473"/>
      <c r="K39" s="53" t="str">
        <f>IF(AND('Mapa final'!$AL$60="Media",'Mapa final'!$AN$60="Leve"),CONCATENATE("R2C",'Mapa final'!$U$60),"")</f>
        <v/>
      </c>
      <c r="L39" s="54" t="str">
        <f>IF(AND('Mapa final'!$AL$61="Media",'Mapa final'!$AN$61="Leve"),CONCATENATE("R2C",'Mapa final'!$U$61),"")</f>
        <v/>
      </c>
      <c r="M39" s="54" t="str">
        <f>IF(AND('Mapa final'!$AL$62="Media",'Mapa final'!$AN$62="Leve"),CONCATENATE("R2C",'Mapa final'!$U$62),"")</f>
        <v/>
      </c>
      <c r="N39" s="54" t="str">
        <f>IF(AND('Mapa final'!$AL$63="Media",'Mapa final'!$AN$63="Leve"),CONCATENATE("R2C",'Mapa final'!$U$63),"")</f>
        <v/>
      </c>
      <c r="O39" s="54" t="str">
        <f>IF(AND('Mapa final'!$AL$64="Media",'Mapa final'!$AN$64="Leve"),CONCATENATE("R2C",'Mapa final'!$U$64),"")</f>
        <v/>
      </c>
      <c r="P39" s="55" t="str">
        <f>IF(AND('Mapa final'!$AL$65="Media",'Mapa final'!$AN$65="Leve"),CONCATENATE("R2C",'Mapa final'!$U$65),"")</f>
        <v/>
      </c>
      <c r="Q39" s="53" t="str">
        <f>IF(AND('Mapa final'!$AL$60="Media",'Mapa final'!$AN$60="Menor"),CONCATENATE("R2C",'Mapa final'!$U$60),"")</f>
        <v/>
      </c>
      <c r="R39" s="54" t="str">
        <f>IF(AND('Mapa final'!$AL$61="Media",'Mapa final'!$AN$61="Menor"),CONCATENATE("R2C",'Mapa final'!$U$61),"")</f>
        <v/>
      </c>
      <c r="S39" s="54" t="str">
        <f>IF(AND('Mapa final'!$AL$62="Media",'Mapa final'!$AN$62="Menor"),CONCATENATE("R2C",'Mapa final'!$U$62),"")</f>
        <v/>
      </c>
      <c r="T39" s="54" t="str">
        <f>IF(AND('Mapa final'!$AL$63="Media",'Mapa final'!$AN$63="Menor"),CONCATENATE("R2C",'Mapa final'!$U$63),"")</f>
        <v/>
      </c>
      <c r="U39" s="54" t="str">
        <f>IF(AND('Mapa final'!$AL$64="Media",'Mapa final'!$AN$64="Menor"),CONCATENATE("R2C",'Mapa final'!$U$64),"")</f>
        <v/>
      </c>
      <c r="V39" s="55" t="str">
        <f>IF(AND('Mapa final'!$AL$65="Media",'Mapa final'!$AN$65="Menor"),CONCATENATE("R2C",'Mapa final'!$U$65),"")</f>
        <v/>
      </c>
      <c r="W39" s="53" t="str">
        <f>IF(AND('Mapa final'!$AL$60="Media",'Mapa final'!$AN$60="Moderado"),CONCATENATE("R2C",'Mapa final'!$U$60),"")</f>
        <v/>
      </c>
      <c r="X39" s="54" t="str">
        <f>IF(AND('Mapa final'!$AL$61="Media",'Mapa final'!$AN$61="Moderado"),CONCATENATE("R2C",'Mapa final'!$U$61),"")</f>
        <v/>
      </c>
      <c r="Y39" s="54" t="str">
        <f>IF(AND('Mapa final'!$AL$62="Media",'Mapa final'!$AN$62="Moderado"),CONCATENATE("R2C",'Mapa final'!$U$62),"")</f>
        <v/>
      </c>
      <c r="Z39" s="54" t="str">
        <f>IF(AND('Mapa final'!$AL$63="Media",'Mapa final'!$AN$63="Moderado"),CONCATENATE("R2C",'Mapa final'!$U$63),"")</f>
        <v/>
      </c>
      <c r="AA39" s="54" t="str">
        <f>IF(AND('Mapa final'!$AL$64="Media",'Mapa final'!$AN$64="Moderado"),CONCATENATE("R2C",'Mapa final'!$U$64),"")</f>
        <v/>
      </c>
      <c r="AB39" s="55" t="str">
        <f>IF(AND('Mapa final'!$AL$65="Media",'Mapa final'!$AN$65="Moderado"),CONCATENATE("R2C",'Mapa final'!$U$65),"")</f>
        <v/>
      </c>
      <c r="AC39" s="38" t="str">
        <f>IF(AND('Mapa final'!$AL$60="Media",'Mapa final'!$AN$60="Mayor"),CONCATENATE("R2C",'Mapa final'!$U$60),"")</f>
        <v/>
      </c>
      <c r="AD39" s="39" t="str">
        <f>IF(AND('Mapa final'!$AL$61="Media",'Mapa final'!$AN$61="Mayor"),CONCATENATE("R2C",'Mapa final'!$U$61),"")</f>
        <v/>
      </c>
      <c r="AE39" s="39" t="str">
        <f>IF(AND('Mapa final'!$AL$62="Media",'Mapa final'!$AN$62="Mayor"),CONCATENATE("R2C",'Mapa final'!$U$62),"")</f>
        <v/>
      </c>
      <c r="AF39" s="39" t="str">
        <f>IF(AND('Mapa final'!$AL$63="Media",'Mapa final'!$AN$63="Mayor"),CONCATENATE("R2C",'Mapa final'!$U$63),"")</f>
        <v/>
      </c>
      <c r="AG39" s="39" t="str">
        <f>IF(AND('Mapa final'!$AL$64="Media",'Mapa final'!$AN$64="Mayor"),CONCATENATE("R2C",'Mapa final'!$U$64),"")</f>
        <v/>
      </c>
      <c r="AH39" s="40" t="str">
        <f>IF(AND('Mapa final'!$AL$65="Media",'Mapa final'!$AN$65="Mayor"),CONCATENATE("R2C",'Mapa final'!$U$65),"")</f>
        <v/>
      </c>
      <c r="AI39" s="41" t="str">
        <f>IF(AND('Mapa final'!$AL$60="Media",'Mapa final'!$AN$60="Catastrófico"),CONCATENATE("R2C",'Mapa final'!$U$60),"")</f>
        <v/>
      </c>
      <c r="AJ39" s="42" t="str">
        <f>IF(AND('Mapa final'!$AL$61="Media",'Mapa final'!$AN$61="Catastrófico"),CONCATENATE("R2C",'Mapa final'!$U$61),"")</f>
        <v/>
      </c>
      <c r="AK39" s="42" t="str">
        <f>IF(AND('Mapa final'!$AL$62="Media",'Mapa final'!$AN$62="Catastrófico"),CONCATENATE("R2C",'Mapa final'!$U$62),"")</f>
        <v/>
      </c>
      <c r="AL39" s="42" t="str">
        <f>IF(AND('Mapa final'!$AL$63="Media",'Mapa final'!$AN$63="Catastrófico"),CONCATENATE("R2C",'Mapa final'!$U$63),"")</f>
        <v/>
      </c>
      <c r="AM39" s="42" t="str">
        <f>IF(AND('Mapa final'!$AL$64="Media",'Mapa final'!$AN$64="Catastrófico"),CONCATENATE("R2C",'Mapa final'!$U$64),"")</f>
        <v/>
      </c>
      <c r="AN39" s="43" t="str">
        <f>IF(AND('Mapa final'!$AL$65="Media",'Mapa final'!$AN$65="Catastrófico"),CONCATENATE("R2C",'Mapa final'!$U$65),"")</f>
        <v/>
      </c>
      <c r="AO39" s="69"/>
      <c r="AP39" s="511"/>
      <c r="AQ39" s="512"/>
      <c r="AR39" s="512"/>
      <c r="AS39" s="512"/>
      <c r="AT39" s="512"/>
      <c r="AU39" s="513"/>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row>
    <row r="40" spans="2:77" ht="15" customHeight="1" x14ac:dyDescent="0.25">
      <c r="B40" s="69"/>
      <c r="C40" s="381"/>
      <c r="D40" s="381"/>
      <c r="E40" s="382"/>
      <c r="F40" s="471"/>
      <c r="G40" s="472"/>
      <c r="H40" s="472"/>
      <c r="I40" s="472"/>
      <c r="J40" s="473"/>
      <c r="K40" s="53" t="str">
        <f>IF(AND('Mapa final'!$AL$66="Media",'Mapa final'!$AN$66="Leve"),CONCATENATE("R2C",'Mapa final'!$U$66),"")</f>
        <v/>
      </c>
      <c r="L40" s="54" t="str">
        <f>IF(AND('Mapa final'!$AL$67="Media",'Mapa final'!$AN$67="Leve"),CONCATENATE("R2C",'Mapa final'!$U$67),"")</f>
        <v/>
      </c>
      <c r="M40" s="54" t="str">
        <f>IF(AND('Mapa final'!$AL$68="Media",'Mapa final'!$AN$68="Leve"),CONCATENATE("R2C",'Mapa final'!$U$68),"")</f>
        <v/>
      </c>
      <c r="N40" s="54" t="str">
        <f>IF(AND('Mapa final'!$AL$69="Media",'Mapa final'!$AN$69="Leve"),CONCATENATE("R2C",'Mapa final'!$U$69),"")</f>
        <v/>
      </c>
      <c r="O40" s="54" t="str">
        <f>IF(AND('Mapa final'!$AL$70="Media",'Mapa final'!$AN$70="Leve"),CONCATENATE("R2C",'Mapa final'!$U$70),"")</f>
        <v/>
      </c>
      <c r="P40" s="55" t="str">
        <f>IF(AND('Mapa final'!$AL$71="Media",'Mapa final'!$AN$71="Leve"),CONCATENATE("R2C",'Mapa final'!$U$71),"")</f>
        <v/>
      </c>
      <c r="Q40" s="53" t="str">
        <f>IF(AND('Mapa final'!$AL$66="Media",'Mapa final'!$AN$66="Menor"),CONCATENATE("R2C",'Mapa final'!$U$66),"")</f>
        <v/>
      </c>
      <c r="R40" s="54" t="str">
        <f>IF(AND('Mapa final'!$AL$67="Media",'Mapa final'!$AN$67="Menor"),CONCATENATE("R2C",'Mapa final'!$U$67),"")</f>
        <v/>
      </c>
      <c r="S40" s="54" t="str">
        <f>IF(AND('Mapa final'!$AL$68="Media",'Mapa final'!$AN$68="Menor"),CONCATENATE("R2C",'Mapa final'!$U$68),"")</f>
        <v/>
      </c>
      <c r="T40" s="54" t="str">
        <f>IF(AND('Mapa final'!$AL$69="Media",'Mapa final'!$AN$69="Menor"),CONCATENATE("R2C",'Mapa final'!$U$69),"")</f>
        <v/>
      </c>
      <c r="U40" s="54" t="str">
        <f>IF(AND('Mapa final'!$AL$70="Media",'Mapa final'!$AN$70="Menor"),CONCATENATE("R2C",'Mapa final'!$U$70),"")</f>
        <v/>
      </c>
      <c r="V40" s="55" t="str">
        <f>IF(AND('Mapa final'!$AL$71="Media",'Mapa final'!$AN$71="Menor"),CONCATENATE("R2C",'Mapa final'!$U$71),"")</f>
        <v/>
      </c>
      <c r="W40" s="53" t="str">
        <f>IF(AND('Mapa final'!$AL$66="Media",'Mapa final'!$AN$66="Moderado"),CONCATENATE("R2C",'Mapa final'!$U$66),"")</f>
        <v/>
      </c>
      <c r="X40" s="54" t="str">
        <f>IF(AND('Mapa final'!$AL$67="Media",'Mapa final'!$AN$67="Moderado"),CONCATENATE("R2C",'Mapa final'!$U$67),"")</f>
        <v/>
      </c>
      <c r="Y40" s="54" t="str">
        <f>IF(AND('Mapa final'!$AL$68="Media",'Mapa final'!$AN$68="Moderado"),CONCATENATE("R2C",'Mapa final'!$U$68),"")</f>
        <v/>
      </c>
      <c r="Z40" s="54" t="str">
        <f>IF(AND('Mapa final'!$AL$69="Media",'Mapa final'!$AN$69="Moderado"),CONCATENATE("R2C",'Mapa final'!$U$69),"")</f>
        <v/>
      </c>
      <c r="AA40" s="54" t="str">
        <f>IF(AND('Mapa final'!$AL$70="Media",'Mapa final'!$AN$70="Moderado"),CONCATENATE("R2C",'Mapa final'!$U$70),"")</f>
        <v/>
      </c>
      <c r="AB40" s="55" t="str">
        <f>IF(AND('Mapa final'!$AL$71="Media",'Mapa final'!$AN$71="Moderado"),CONCATENATE("R2C",'Mapa final'!$U$71),"")</f>
        <v/>
      </c>
      <c r="AC40" s="38" t="str">
        <f>IF(AND('Mapa final'!$AL$66="Media",'Mapa final'!$AN$66="Mayor"),CONCATENATE("R2C",'Mapa final'!$U$66),"")</f>
        <v/>
      </c>
      <c r="AD40" s="39" t="str">
        <f>IF(AND('Mapa final'!$AL$67="Media",'Mapa final'!$AN$67="Mayor"),CONCATENATE("R2C",'Mapa final'!$U$67),"")</f>
        <v/>
      </c>
      <c r="AE40" s="39" t="str">
        <f>IF(AND('Mapa final'!$AL$68="Media",'Mapa final'!$AN$68="Mayor"),CONCATENATE("R2C",'Mapa final'!$U$68),"")</f>
        <v/>
      </c>
      <c r="AF40" s="39" t="str">
        <f>IF(AND('Mapa final'!$AL$69="Media",'Mapa final'!$AN$69="Mayor"),CONCATENATE("R2C",'Mapa final'!$U$69),"")</f>
        <v/>
      </c>
      <c r="AG40" s="39" t="str">
        <f>IF(AND('Mapa final'!$AL$70="Media",'Mapa final'!$AN$70="Mayor"),CONCATENATE("R2C",'Mapa final'!$U$70),"")</f>
        <v/>
      </c>
      <c r="AH40" s="40" t="str">
        <f>IF(AND('Mapa final'!$AL$71="Media",'Mapa final'!$AN$71="Mayor"),CONCATENATE("R2C",'Mapa final'!$U$71),"")</f>
        <v/>
      </c>
      <c r="AI40" s="41" t="str">
        <f>IF(AND('Mapa final'!$AL$66="Media",'Mapa final'!$AN$66="Catastrófico"),CONCATENATE("R2C",'Mapa final'!$U$66),"")</f>
        <v/>
      </c>
      <c r="AJ40" s="42" t="str">
        <f>IF(AND('Mapa final'!$AL$67="Media",'Mapa final'!$AN$67="Catastrófico"),CONCATENATE("R2C",'Mapa final'!$U$67),"")</f>
        <v/>
      </c>
      <c r="AK40" s="42" t="str">
        <f>IF(AND('Mapa final'!$AL$68="Media",'Mapa final'!$AN$68="Catastrófico"),CONCATENATE("R2C",'Mapa final'!$U$68),"")</f>
        <v/>
      </c>
      <c r="AL40" s="42" t="str">
        <f>IF(AND('Mapa final'!$AL$69="Media",'Mapa final'!$AN$69="Catastrófico"),CONCATENATE("R2C",'Mapa final'!$U$69),"")</f>
        <v/>
      </c>
      <c r="AM40" s="42" t="str">
        <f>IF(AND('Mapa final'!$AL$70="Media",'Mapa final'!$AN$70="Catastrófico"),CONCATENATE("R2C",'Mapa final'!$U$70),"")</f>
        <v/>
      </c>
      <c r="AN40" s="43" t="str">
        <f>IF(AND('Mapa final'!$AL$71="Media",'Mapa final'!$AN$71="Catastrófico"),CONCATENATE("R2C",'Mapa final'!$U$71),"")</f>
        <v/>
      </c>
      <c r="AO40" s="69"/>
      <c r="AP40" s="511"/>
      <c r="AQ40" s="512"/>
      <c r="AR40" s="512"/>
      <c r="AS40" s="512"/>
      <c r="AT40" s="512"/>
      <c r="AU40" s="513"/>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row>
    <row r="41" spans="2:77" ht="15.75" customHeight="1" thickBot="1" x14ac:dyDescent="0.3">
      <c r="B41" s="69"/>
      <c r="C41" s="381"/>
      <c r="D41" s="381"/>
      <c r="E41" s="382"/>
      <c r="F41" s="474"/>
      <c r="G41" s="475"/>
      <c r="H41" s="475"/>
      <c r="I41" s="475"/>
      <c r="J41" s="476"/>
      <c r="K41" s="53" t="str">
        <f>IF(AND('Mapa final'!$AL$72="Media",'Mapa final'!$AN$72="Leve"),CONCATENATE("R2C",'Mapa final'!$U$72),"")</f>
        <v/>
      </c>
      <c r="L41" s="54" t="str">
        <f>IF(AND('Mapa final'!$AL$73="Media",'Mapa final'!$AN$73="Leve"),CONCATENATE("R2C",'Mapa final'!$U$73),"")</f>
        <v/>
      </c>
      <c r="M41" s="54" t="str">
        <f>IF(AND('Mapa final'!$AL$74="Media",'Mapa final'!$AN$74="Leve"),CONCATENATE("R2C",'Mapa final'!$U$74),"")</f>
        <v/>
      </c>
      <c r="N41" s="54" t="str">
        <f>IF(AND('Mapa final'!$AL$75="Media",'Mapa final'!$AN$75="Leve"),CONCATENATE("R2C",'Mapa final'!$U$75),"")</f>
        <v/>
      </c>
      <c r="O41" s="54" t="str">
        <f>IF(AND('Mapa final'!$AL$77="Media",'Mapa final'!$AN$77="Leve"),CONCATENATE("R2C",'Mapa final'!$U$77),"")</f>
        <v/>
      </c>
      <c r="P41" s="55" t="str">
        <f>IF(AND('Mapa final'!$AL$78="Media",'Mapa final'!$AN$78="Leve"),CONCATENATE("R2C",'Mapa final'!$U$78),"")</f>
        <v/>
      </c>
      <c r="Q41" s="53" t="str">
        <f>IF(AND('Mapa final'!$AL$72="Media",'Mapa final'!$AN$72="Menor"),CONCATENATE("R2C",'Mapa final'!$U$72),"")</f>
        <v/>
      </c>
      <c r="R41" s="54" t="str">
        <f>IF(AND('Mapa final'!$AL$73="Media",'Mapa final'!$AN$73="Menor"),CONCATENATE("R2C",'Mapa final'!$U$73),"")</f>
        <v/>
      </c>
      <c r="S41" s="54" t="str">
        <f>IF(AND('Mapa final'!$AL$74="Media",'Mapa final'!$AN$74="Menor"),CONCATENATE("R2C",'Mapa final'!$U$74),"")</f>
        <v/>
      </c>
      <c r="T41" s="54" t="str">
        <f>IF(AND('Mapa final'!$AL$75="Media",'Mapa final'!$AN$75="Menor"),CONCATENATE("R2C",'Mapa final'!$U$75),"")</f>
        <v/>
      </c>
      <c r="U41" s="54" t="str">
        <f>IF(AND('Mapa final'!$AL$77="Media",'Mapa final'!$AN$77="Menor"),CONCATENATE("R2C",'Mapa final'!$U$77),"")</f>
        <v/>
      </c>
      <c r="V41" s="55" t="str">
        <f>IF(AND('Mapa final'!$AL$78="Media",'Mapa final'!$AN$78="Menor"),CONCATENATE("R2C",'Mapa final'!$U$78),"")</f>
        <v/>
      </c>
      <c r="W41" s="53" t="str">
        <f>IF(AND('Mapa final'!$AL$72="Media",'Mapa final'!$AN$72="Moderado"),CONCATENATE("R2C",'Mapa final'!$U$72),"")</f>
        <v/>
      </c>
      <c r="X41" s="54" t="str">
        <f>IF(AND('Mapa final'!$AL$73="Media",'Mapa final'!$AN$73="Moderado"),CONCATENATE("R2C",'Mapa final'!$U$73),"")</f>
        <v/>
      </c>
      <c r="Y41" s="54" t="str">
        <f>IF(AND('Mapa final'!$AL$74="Media",'Mapa final'!$AN$74="Moderado"),CONCATENATE("R2C",'Mapa final'!$U$74),"")</f>
        <v/>
      </c>
      <c r="Z41" s="54" t="str">
        <f>IF(AND('Mapa final'!$AL$75="Media",'Mapa final'!$AN$75="Moderado"),CONCATENATE("R2C",'Mapa final'!$U$75),"")</f>
        <v/>
      </c>
      <c r="AA41" s="54" t="str">
        <f>IF(AND('Mapa final'!$AL$77="Media",'Mapa final'!$AN$77="Moderado"),CONCATENATE("R2C",'Mapa final'!$U$77),"")</f>
        <v/>
      </c>
      <c r="AB41" s="55" t="str">
        <f>IF(AND('Mapa final'!$AL$78="Media",'Mapa final'!$AN$78="Moderado"),CONCATENATE("R2C",'Mapa final'!$U$78),"")</f>
        <v/>
      </c>
      <c r="AC41" s="38" t="str">
        <f>IF(AND('Mapa final'!$AL$72="Media",'Mapa final'!$AN$72="Mayor"),CONCATENATE("R2C",'Mapa final'!$U$72),"")</f>
        <v/>
      </c>
      <c r="AD41" s="39" t="str">
        <f>IF(AND('Mapa final'!$AL$73="Media",'Mapa final'!$AN$73="Mayor"),CONCATENATE("R2C",'Mapa final'!$U$73),"")</f>
        <v/>
      </c>
      <c r="AE41" s="39" t="str">
        <f>IF(AND('Mapa final'!$AL$74="Media",'Mapa final'!$AN$74="Mayor"),CONCATENATE("R2C",'Mapa final'!$U$74),"")</f>
        <v/>
      </c>
      <c r="AF41" s="39" t="str">
        <f>IF(AND('Mapa final'!$AL$75="Media",'Mapa final'!$AN$75="Mayor"),CONCATENATE("R2C",'Mapa final'!$U$75),"")</f>
        <v/>
      </c>
      <c r="AG41" s="39" t="str">
        <f>IF(AND('Mapa final'!$AL$77="Media",'Mapa final'!$AN$77="Mayor"),CONCATENATE("R2C",'Mapa final'!$U$77),"")</f>
        <v/>
      </c>
      <c r="AH41" s="40" t="str">
        <f>IF(AND('Mapa final'!$AL$78="Media",'Mapa final'!$AN$78="Mayor"),CONCATENATE("R2C",'Mapa final'!$U$78),"")</f>
        <v/>
      </c>
      <c r="AI41" s="47" t="str">
        <f>IF(AND('Mapa final'!$AL$72="Media",'Mapa final'!$AN$72="Catastrófico"),CONCATENATE("R2C",'Mapa final'!$U$72),"")</f>
        <v/>
      </c>
      <c r="AJ41" s="48" t="str">
        <f>IF(AND('Mapa final'!$AL$73="Media",'Mapa final'!$AN$73="Catastrófico"),CONCATENATE("R2C",'Mapa final'!$U$73),"")</f>
        <v/>
      </c>
      <c r="AK41" s="48" t="str">
        <f>IF(AND('Mapa final'!$AL$74="Media",'Mapa final'!$AN$74="Catastrófico"),CONCATENATE("R2C",'Mapa final'!$U$74),"")</f>
        <v/>
      </c>
      <c r="AL41" s="48" t="str">
        <f>IF(AND('Mapa final'!$AL$75="Media",'Mapa final'!$AN$75="Catastrófico"),CONCATENATE("R2C",'Mapa final'!$U$75),"")</f>
        <v/>
      </c>
      <c r="AM41" s="48" t="str">
        <f>IF(AND('Mapa final'!$AL$77="Media",'Mapa final'!$AN$77="Catastrófico"),CONCATENATE("R2C",'Mapa final'!$U$77),"")</f>
        <v/>
      </c>
      <c r="AN41" s="49" t="str">
        <f>IF(AND('Mapa final'!$AL$78="Muy Alta",'Mapa final'!$AN$78="Catastrófico"),CONCATENATE("R2C",'Mapa final'!$U$78),"")</f>
        <v/>
      </c>
      <c r="AO41" s="69"/>
      <c r="AP41" s="514"/>
      <c r="AQ41" s="515"/>
      <c r="AR41" s="515"/>
      <c r="AS41" s="515"/>
      <c r="AT41" s="515"/>
      <c r="AU41" s="516"/>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row>
    <row r="42" spans="2:77" ht="15" customHeight="1" x14ac:dyDescent="0.25">
      <c r="B42" s="69"/>
      <c r="C42" s="381"/>
      <c r="D42" s="381"/>
      <c r="E42" s="382"/>
      <c r="F42" s="468" t="s">
        <v>113</v>
      </c>
      <c r="G42" s="469"/>
      <c r="H42" s="469"/>
      <c r="I42" s="469"/>
      <c r="J42" s="469"/>
      <c r="K42" s="59" t="str">
        <f>IF(AND('Mapa final'!$AL$15="Baja",'Mapa final'!$AN$15="Leve"),CONCATENATE("R2C",'Mapa final'!$U$15),"")</f>
        <v/>
      </c>
      <c r="L42" s="60"/>
      <c r="M42" s="60" t="str">
        <f>IF(AND('Mapa final'!$AL$18="Baja",'Mapa final'!$AN$18="Leve"),CONCATENATE("R2C",'Mapa final'!$U$18),"")</f>
        <v/>
      </c>
      <c r="N42" s="60" t="str">
        <f>IF(AND('Mapa final'!$AL$18="Baja",'Mapa final'!$AN$18="Leve"),CONCATENATE("R2C",'Mapa final'!$U$18),"")</f>
        <v/>
      </c>
      <c r="O42" s="60" t="str">
        <f>IF(AND('Mapa final'!$AL$20="Baja",'Mapa final'!$AN$20="Leve"),CONCATENATE("R2C",'Mapa final'!$U$20),"")</f>
        <v/>
      </c>
      <c r="P42" s="61" t="str">
        <f>IF(AND('Mapa final'!$AL$21="Baja",'Mapa final'!$AN$21="Leve"),CONCATENATE("R2C",'Mapa final'!$U$21),"")</f>
        <v/>
      </c>
      <c r="Q42" s="50" t="str">
        <f>IF(AND('Mapa final'!$AL$15="Baja",'Mapa final'!$AN$15="Menor"),CONCATENATE("R2C",'Mapa final'!$U$15),"")</f>
        <v/>
      </c>
      <c r="R42" s="51" t="str">
        <f>IF(AND('Mapa final'!$AL$16="Baja",'Mapa final'!$AN$16="Menore"),CONCATENATE("R2C",'Mapa final'!$U$16),"")</f>
        <v/>
      </c>
      <c r="S42" s="51" t="str">
        <f>IF(AND('Mapa final'!$AL$17="Baja",'Mapa final'!$AN$17="Menor"),CONCATENATE("R2C",'Mapa final'!$U$17),"")</f>
        <v/>
      </c>
      <c r="T42" s="51" t="str">
        <f>IF(AND('Mapa final'!$AL$18="Baja",'Mapa final'!$AN$18="Menor"),CONCATENATE("R2C",'Mapa final'!$U$18),"")</f>
        <v/>
      </c>
      <c r="U42" s="51" t="str">
        <f>IF(AND('Mapa final'!$AL$20="Baja",'Mapa final'!$AN$20="Menor"),CONCATENATE("R2C",'Mapa final'!$U$20),"")</f>
        <v/>
      </c>
      <c r="V42" s="52" t="str">
        <f>IF(AND('Mapa final'!$AL$21="Baja",'Mapa final'!$AN$21="Menor"),CONCATENATE("R2C",'Mapa final'!$U$21),"")</f>
        <v/>
      </c>
      <c r="W42" s="50" t="str">
        <f>IF(AND('Mapa final'!$AL$15="Baja",'Mapa final'!$AN$15="Moderado"),CONCATENATE("R2C",'Mapa final'!$U$15),"")</f>
        <v/>
      </c>
      <c r="X42" s="51" t="str">
        <f>IF(AND('Mapa final'!$AL$16="Baja",'Mapa final'!$AN$16="Moderado"),CONCATENATE("R2C",'Mapa final'!$U$16),"")</f>
        <v/>
      </c>
      <c r="Y42" s="51"/>
      <c r="Z42" s="51" t="str">
        <f>IF(AND('Mapa final'!$AL$18="Baja",'Mapa final'!$AN$18="Moderado"),CONCATENATE("R2C",'Mapa final'!$U$18),"")</f>
        <v/>
      </c>
      <c r="AA42" s="51" t="str">
        <f>IF(AND('Mapa final'!$AL$20="Baja",'Mapa final'!$AN$20="Moderado"),CONCATENATE("R2C",'Mapa final'!$U$20),"")</f>
        <v/>
      </c>
      <c r="AB42" s="52" t="str">
        <f>IF(AND('Mapa final'!$AL$21="Baja",'Mapa final'!$AN$21="Moderado"),CONCATENATE("R2C",'Mapa final'!$U$21),"")</f>
        <v/>
      </c>
      <c r="AC42" s="32" t="str">
        <f>IF(AND('Mapa final'!$AL$15="Baja",'Mapa final'!$AN$15="Mayor"),CONCATENATE("R2C",'Mapa final'!$D$15),"")</f>
        <v/>
      </c>
      <c r="AD42" s="33" t="str">
        <f>IF(AND('Mapa final'!$AL$16="Baja",'Mapa final'!$AN$16="Mayor"),CONCATENATE("R2C",'Mapa final'!$U$16),"")</f>
        <v/>
      </c>
      <c r="AE42" s="33" t="str">
        <f>IF(AND('Mapa final'!$AL$17="Baja",'Mapa final'!$AN$17="Mayor"),CONCATENATE("R2C",'Mapa final'!$D$17),"")</f>
        <v/>
      </c>
      <c r="AF42" s="33" t="str">
        <f>IF(AND('Mapa final'!$AL$17="Baja",'Mapa final'!$AN$17="Mayor"),CONCATENATE("R2C",'Mapa final'!$D$17),"")</f>
        <v/>
      </c>
      <c r="AG42" s="33" t="str">
        <f>IF(AND('Mapa final'!$AL$20="Baja",'Mapa final'!$AN$20="Mayor"),CONCATENATE("R2C",'Mapa final'!$U$20),"")</f>
        <v/>
      </c>
      <c r="AH42" s="34" t="str">
        <f>IF(AND('Mapa final'!$AL$21="Baja",'Mapa final'!$AN$21="Mayor"),CONCATENATE("R2C",'Mapa final'!$U$21),"")</f>
        <v/>
      </c>
      <c r="AI42" s="35" t="str">
        <f>IF(AND('Mapa final'!$AL$15="Baja",'Mapa final'!$AN$15="Catastrófico"),CONCATENATE("R2C",'Mapa final'!$U$15),"")</f>
        <v/>
      </c>
      <c r="AJ42" s="36" t="str">
        <f>IF(AND('Mapa final'!$AL$16="Baja",'Mapa final'!$AN$16="Catastrófico"),CONCATENATE("R2C",'Mapa final'!$U$16),"")</f>
        <v/>
      </c>
      <c r="AK42" s="36" t="str">
        <f>IF(AND('Mapa final'!$AL$17="Baja",'Mapa final'!$AN$17="Catastrófico"),CONCATENATE("R2C",'Mapa final'!$U$17),"")</f>
        <v/>
      </c>
      <c r="AL42" s="36" t="str">
        <f>IF(AND('Mapa final'!$AL$18="Baja",'Mapa final'!$AN$18="Catastrófico"),CONCATENATE("R2C",'Mapa final'!$U$18),"")</f>
        <v/>
      </c>
      <c r="AM42" s="36" t="str">
        <f>IF(AND('Mapa final'!$AL$20="Baja",'Mapa final'!$AN$20="Catastrófico"),CONCATENATE("R2C",'Mapa final'!$U$20),"")</f>
        <v/>
      </c>
      <c r="AN42" s="37" t="str">
        <f>IF(AND('Mapa final'!$AL$21="Baja",'Mapa final'!$AN$21="Catastrófico"),CONCATENATE("R2C",'Mapa final'!$U$21),"")</f>
        <v/>
      </c>
      <c r="AO42" s="69"/>
      <c r="AP42" s="499" t="s">
        <v>81</v>
      </c>
      <c r="AQ42" s="500"/>
      <c r="AR42" s="500"/>
      <c r="AS42" s="500"/>
      <c r="AT42" s="500"/>
      <c r="AU42" s="501"/>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row>
    <row r="43" spans="2:77" ht="15" customHeight="1" x14ac:dyDescent="0.25">
      <c r="B43" s="69"/>
      <c r="C43" s="381"/>
      <c r="D43" s="381"/>
      <c r="E43" s="382"/>
      <c r="F43" s="486"/>
      <c r="G43" s="472"/>
      <c r="H43" s="472"/>
      <c r="I43" s="472"/>
      <c r="J43" s="472"/>
      <c r="K43" s="62" t="str">
        <f>IF(AND('Mapa final'!$AL$24="Baja",'Mapa final'!$AN$24="Leve"),CONCATENATE("R2C",'Mapa final'!$U$24),"")</f>
        <v/>
      </c>
      <c r="L43" s="63" t="str">
        <f>IF(AND('Mapa final'!$AL$25="Baja",'Mapa final'!$AN$25="Leve"),CONCATENATE("R2C",'Mapa final'!$U$25),"")</f>
        <v/>
      </c>
      <c r="M43" s="63" t="str">
        <f>IF(AND('Mapa final'!$AL$26="Baja",'Mapa final'!$AN$26="Leve"),CONCATENATE("R2C",'Mapa final'!$U$26),"")</f>
        <v/>
      </c>
      <c r="N43" s="63" t="str">
        <f>IF(AND('Mapa final'!$AL$27="Baja",'Mapa final'!$AN$27="Leve"),CONCATENATE("R2C",'Mapa final'!$U$27),"")</f>
        <v/>
      </c>
      <c r="O43" s="63" t="str">
        <f>IF(AND('Mapa final'!$AL$28="Baja",'Mapa final'!$AN$28="Leve"),CONCATENATE("R2C",'Mapa final'!$U$28),"")</f>
        <v/>
      </c>
      <c r="P43" s="64" t="str">
        <f>IF(AND('Mapa final'!$AL$29="Baja",'Mapa final'!$AN$29="Leve"),CONCATENATE("R2C",'Mapa final'!$U$29),"")</f>
        <v/>
      </c>
      <c r="Q43" s="53" t="str">
        <f>IF(AND('Mapa final'!$AL$24="Baja",'Mapa final'!$AN$24="Menor"),CONCATENATE("R2C",'Mapa final'!$U$24),"")</f>
        <v/>
      </c>
      <c r="R43" s="54" t="str">
        <f>IF(AND('Mapa final'!$AL$25="Baja",'Mapa final'!$AN$25="Menor"),CONCATENATE("R2C",'Mapa final'!$U$25),"")</f>
        <v/>
      </c>
      <c r="S43" s="54" t="str">
        <f>IF(AND('Mapa final'!$AL$26="Baja",'Mapa final'!$AN$26="Menor"),CONCATENATE("R2C",'Mapa final'!$U$26),"")</f>
        <v/>
      </c>
      <c r="T43" s="54" t="str">
        <f>IF(AND('Mapa final'!$AL$27="Baja",'Mapa final'!$AN$27="Menor"),CONCATENATE("R2C",'Mapa final'!$U$27),"")</f>
        <v/>
      </c>
      <c r="U43" s="54" t="str">
        <f>IF(AND('Mapa final'!$AL$28="Baja",'Mapa final'!$AN$28="Menor"),CONCATENATE("R2C",'Mapa final'!$U$28),"")</f>
        <v/>
      </c>
      <c r="V43" s="55" t="str">
        <f>IF(AND('Mapa final'!$AL$29="Baja",'Mapa final'!$AN$29="Menor"),CONCATENATE("R2C",'Mapa final'!$U$29),"")</f>
        <v/>
      </c>
      <c r="W43" s="53" t="str">
        <f>IF(AND('Mapa final'!$AL$24="Baja",'Mapa final'!$AN$24="Moderado"),CONCATENATE("R2C",'Mapa final'!$U$24),"")</f>
        <v/>
      </c>
      <c r="X43" s="54" t="str">
        <f>IF(AND('Mapa final'!$AL$25="Baja",'Mapa final'!$AN$25="Moderado"),CONCATENATE("R2C",'Mapa final'!$U$25),"")</f>
        <v/>
      </c>
      <c r="Y43" s="54" t="str">
        <f>IF(AND('Mapa final'!$AL$26="Baja",'Mapa final'!$AN$26="Moderado"),CONCATENATE("R2C",'Mapa final'!$U$26),"")</f>
        <v/>
      </c>
      <c r="Z43" s="54" t="str">
        <f>IF(AND('Mapa final'!$AL$27="Baja",'Mapa final'!$AN$27="Moderado"),CONCATENATE("R2C",'Mapa final'!$U$27),"")</f>
        <v/>
      </c>
      <c r="AA43" s="54" t="str">
        <f>IF(AND('Mapa final'!$AL$28="Baja",'Mapa final'!$AN$28="Moderado"),CONCATENATE("R2C",'Mapa final'!$U$28),"")</f>
        <v/>
      </c>
      <c r="AB43" s="55" t="str">
        <f>IF(AND('Mapa final'!$AL$29="Baja",'Mapa final'!$AN$29="Moderado"),CONCATENATE("R2C",'Mapa final'!$U$29),"")</f>
        <v/>
      </c>
      <c r="AC43" s="38" t="str">
        <f>IF(AND('Mapa final'!$AL$24="Baja",'Mapa final'!$AN$24="Mayor"),CONCATENATE("R2C",'Mapa final'!$U$24),"")</f>
        <v/>
      </c>
      <c r="AD43" s="39" t="str">
        <f>IF(AND('Mapa final'!$AL$25="Baja",'Mapa final'!$AN$25="Mayor"),CONCATENATE("R2C",'Mapa final'!$U$25),"")</f>
        <v/>
      </c>
      <c r="AE43" s="39" t="str">
        <f>IF(AND('Mapa final'!$AL$26="Baja",'Mapa final'!$AN$26="Mayor"),CONCATENATE("R2C",'Mapa final'!$U$26),"")</f>
        <v/>
      </c>
      <c r="AF43" s="39" t="str">
        <f>IF(AND('Mapa final'!$AL$27="Baja",'Mapa final'!$AN$27="Mayor"),CONCATENATE("R2C",'Mapa final'!$U$27),"")</f>
        <v/>
      </c>
      <c r="AG43" s="39" t="str">
        <f>IF(AND('Mapa final'!$AL$28="Baja",'Mapa final'!$AN$28="Mayor"),CONCATENATE("R2C",'Mapa final'!$U$28),"")</f>
        <v/>
      </c>
      <c r="AH43" s="40" t="str">
        <f>IF(AND('Mapa final'!$AL$29="Baja",'Mapa final'!$AN$29="Mayor"),CONCATENATE("R2C",'Mapa final'!$U$29),"")</f>
        <v/>
      </c>
      <c r="AI43" s="41" t="str">
        <f>IF(AND('Mapa final'!$AL$24="Baja",'Mapa final'!$AN$24="Catastrófico"),CONCATENATE("R2C",'Mapa final'!$U$24),"")</f>
        <v/>
      </c>
      <c r="AJ43" s="42" t="str">
        <f>IF(AND('Mapa final'!$AL$25="Baja",'Mapa final'!$AN$25="Catastrófico"),CONCATENATE("R2C",'Mapa final'!$U$25),"")</f>
        <v/>
      </c>
      <c r="AK43" s="42" t="str">
        <f>IF(AND('Mapa final'!$AL$26="Baja",'Mapa final'!$AN$26="Catastrófico"),CONCATENATE("R2C",'Mapa final'!$U$26),"")</f>
        <v/>
      </c>
      <c r="AL43" s="42" t="str">
        <f>IF(AND('Mapa final'!$AL$27="Baja",'Mapa final'!$AN$27="Catastrófico"),CONCATENATE("R2C",'Mapa final'!$U$27),"")</f>
        <v/>
      </c>
      <c r="AM43" s="42" t="str">
        <f>IF(AND('Mapa final'!$AL$28="Baja",'Mapa final'!$AN$28="Catastrófico"),CONCATENATE("R2C",'Mapa final'!$U$28),"")</f>
        <v/>
      </c>
      <c r="AN43" s="43" t="str">
        <f>IF(AND('Mapa final'!$AL$29="Baja",'Mapa final'!$AN$29="Catastrófico"),CONCATENATE("R2C",'Mapa final'!$U$29),"")</f>
        <v/>
      </c>
      <c r="AO43" s="69"/>
      <c r="AP43" s="502"/>
      <c r="AQ43" s="503"/>
      <c r="AR43" s="503"/>
      <c r="AS43" s="503"/>
      <c r="AT43" s="503"/>
      <c r="AU43" s="504"/>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row>
    <row r="44" spans="2:77" ht="15" customHeight="1" x14ac:dyDescent="0.25">
      <c r="B44" s="69"/>
      <c r="C44" s="381"/>
      <c r="D44" s="381"/>
      <c r="E44" s="382"/>
      <c r="F44" s="471"/>
      <c r="G44" s="472"/>
      <c r="H44" s="472"/>
      <c r="I44" s="472"/>
      <c r="J44" s="472"/>
      <c r="K44" s="62" t="str">
        <f>IF(AND('Mapa final'!$AL$30="Baja",'Mapa final'!$AN$30="Leve"),CONCATENATE("R2C",'Mapa final'!$U$30),"")</f>
        <v/>
      </c>
      <c r="L44" s="63" t="str">
        <f>IF(AND('Mapa final'!$AL$31="Baja",'Mapa final'!$AN$31="Leve"),CONCATENATE("R2C",'Mapa final'!$U$31),"")</f>
        <v/>
      </c>
      <c r="M44" s="63" t="str">
        <f>IF(AND('Mapa final'!$AL$32="Baja",'Mapa final'!$AN$32="Leve"),CONCATENATE("R2C",'Mapa final'!$U$32),"")</f>
        <v/>
      </c>
      <c r="N44" s="63" t="str">
        <f>IF(AND('Mapa final'!$AL$33="Baja",'Mapa final'!$AN$33="Leve"),CONCATENATE("R2C",'Mapa final'!$U$33),"")</f>
        <v/>
      </c>
      <c r="O44" s="63" t="str">
        <f>IF(AND('Mapa final'!$AL$34="Baja",'Mapa final'!$AN$34="Leve"),CONCATENATE("R2C",'Mapa final'!$U$34),"")</f>
        <v/>
      </c>
      <c r="P44" s="64" t="str">
        <f>IF(AND('Mapa final'!$AL$35="Baja",'Mapa final'!$AN$35="Leve"),CONCATENATE("R2C",'Mapa final'!$U$35),"")</f>
        <v/>
      </c>
      <c r="Q44" s="53" t="str">
        <f>IF(AND('Mapa final'!$AL$30="Baja",'Mapa final'!$AN$30="Menor"),CONCATENATE("R2C",'Mapa final'!$U$30),"")</f>
        <v/>
      </c>
      <c r="R44" s="54" t="str">
        <f>IF(AND('Mapa final'!$AL$31="Baja",'Mapa final'!$AN$31="Menor"),CONCATENATE("R2C",'Mapa final'!$U$31),"")</f>
        <v/>
      </c>
      <c r="S44" s="54" t="str">
        <f>IF(AND('Mapa final'!$AL$32="Baja",'Mapa final'!$AN$32="Menor"),CONCATENATE("R2C",'Mapa final'!$U$32),"")</f>
        <v/>
      </c>
      <c r="T44" s="54" t="str">
        <f>IF(AND('Mapa final'!$AL$33="Baja",'Mapa final'!$AN$33="Menor"),CONCATENATE("R2C",'Mapa final'!$U$33),"")</f>
        <v/>
      </c>
      <c r="U44" s="54" t="str">
        <f>IF(AND('Mapa final'!$AL$34="Baja",'Mapa final'!$AN$34="Menor"),CONCATENATE("R2C",'Mapa final'!$U$34),"")</f>
        <v/>
      </c>
      <c r="V44" s="55" t="str">
        <f>IF(AND('Mapa final'!$AL$35="Baja",'Mapa final'!$AN$35="Menor"),CONCATENATE("R2C",'Mapa final'!$U$35),"")</f>
        <v/>
      </c>
      <c r="W44" s="53" t="str">
        <f>IF(AND('Mapa final'!$AL$30="Baja",'Mapa final'!$AN$30="Moderado"),CONCATENATE("R2C",'Mapa final'!$U$30),"")</f>
        <v/>
      </c>
      <c r="X44" s="54" t="str">
        <f>IF(AND('Mapa final'!$AL$31="Baja",'Mapa final'!$AN$31="Moderado"),CONCATENATE("R2C",'Mapa final'!$U$31),"")</f>
        <v/>
      </c>
      <c r="Y44" s="54" t="str">
        <f>IF(AND('Mapa final'!$AL$32="Baja",'Mapa final'!$AN$32="Moderado"),CONCATENATE("R2C",'Mapa final'!$U$32),"")</f>
        <v/>
      </c>
      <c r="Z44" s="54" t="str">
        <f>IF(AND('Mapa final'!$AL$33="Baja",'Mapa final'!$AN$33="Moderado"),CONCATENATE("R2C",'Mapa final'!$U$33),"")</f>
        <v/>
      </c>
      <c r="AA44" s="54" t="str">
        <f>IF(AND('Mapa final'!$AL$34="Baja",'Mapa final'!$AN$34="Moderado"),CONCATENATE("R2C",'Mapa final'!$U$34),"")</f>
        <v/>
      </c>
      <c r="AB44" s="55" t="str">
        <f>IF(AND('Mapa final'!$AL$35="Baja",'Mapa final'!$AN$35="Moderado"),CONCATENATE("R2C",'Mapa final'!$U$35),"")</f>
        <v/>
      </c>
      <c r="AC44" s="38" t="str">
        <f>IF(AND('Mapa final'!$AL$30="Baja",'Mapa final'!$AN$30="Mayor"),CONCATENATE("R2C",'Mapa final'!$U$30),"")</f>
        <v/>
      </c>
      <c r="AD44" s="39" t="str">
        <f>IF(AND('Mapa final'!$AL$31="Baja",'Mapa final'!$AN$31="Mayor"),CONCATENATE("R2C",'Mapa final'!$U$31),"")</f>
        <v/>
      </c>
      <c r="AE44" s="39" t="str">
        <f>IF(AND('Mapa final'!$AL$32="Baja",'Mapa final'!$AN$32="Mayor"),CONCATENATE("R2C",'Mapa final'!$U$32),"")</f>
        <v/>
      </c>
      <c r="AF44" s="39" t="str">
        <f>IF(AND('Mapa final'!$AL$33="Baja",'Mapa final'!$AN$33="Mayor"),CONCATENATE("R2C",'Mapa final'!$U$33),"")</f>
        <v/>
      </c>
      <c r="AG44" s="39" t="str">
        <f>IF(AND('Mapa final'!$AL$34="Baja",'Mapa final'!$AN$34="Mayor"),CONCATENATE("R2C",'Mapa final'!$U$34),"")</f>
        <v/>
      </c>
      <c r="AH44" s="40" t="str">
        <f>IF(AND('Mapa final'!$AL$35="Baja",'Mapa final'!$AN$35="Mayor"),CONCATENATE("R2C",'Mapa final'!$U$35),"")</f>
        <v/>
      </c>
      <c r="AI44" s="41" t="str">
        <f>IF(AND('Mapa final'!$AL$30="Baja",'Mapa final'!$AN$30="Catastrófico"),CONCATENATE("R2C",'Mapa final'!$U$30),"")</f>
        <v/>
      </c>
      <c r="AJ44" s="42" t="str">
        <f>IF(AND('Mapa final'!$AL$31="Baja",'Mapa final'!$AN$31="Catastrófico"),CONCATENATE("R2C",'Mapa final'!$U$31),"")</f>
        <v/>
      </c>
      <c r="AK44" s="42" t="str">
        <f>IF(AND('Mapa final'!$AL$32="Baja",'Mapa final'!$AN$32="Catastrófico"),CONCATENATE("R2C",'Mapa final'!$U$32),"")</f>
        <v/>
      </c>
      <c r="AL44" s="42" t="str">
        <f>IF(AND('Mapa final'!$AL$33="Baja",'Mapa final'!$AN$33="Catastrófico"),CONCATENATE("R2C",'Mapa final'!$U$33),"")</f>
        <v/>
      </c>
      <c r="AM44" s="42" t="str">
        <f>IF(AND('Mapa final'!$AL$34="Baja",'Mapa final'!$AN$34="Catastrófico"),CONCATENATE("R2C",'Mapa final'!$U$34),"")</f>
        <v/>
      </c>
      <c r="AN44" s="43" t="str">
        <f>IF(AND('Mapa final'!$AL$35="Baja",'Mapa final'!$AN$35="Catastrófico"),CONCATENATE("R2C",'Mapa final'!$U$35),"")</f>
        <v/>
      </c>
      <c r="AO44" s="69"/>
      <c r="AP44" s="502"/>
      <c r="AQ44" s="503"/>
      <c r="AR44" s="503"/>
      <c r="AS44" s="503"/>
      <c r="AT44" s="503"/>
      <c r="AU44" s="504"/>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row>
    <row r="45" spans="2:77" ht="15" customHeight="1" x14ac:dyDescent="0.25">
      <c r="B45" s="69"/>
      <c r="C45" s="381"/>
      <c r="D45" s="381"/>
      <c r="E45" s="382"/>
      <c r="F45" s="471"/>
      <c r="G45" s="472"/>
      <c r="H45" s="472"/>
      <c r="I45" s="472"/>
      <c r="J45" s="472"/>
      <c r="K45" s="62" t="str">
        <f>IF(AND('Mapa final'!$AL$36="Baja",'Mapa final'!$AN$36="Leve"),CONCATENATE("R2C",'Mapa final'!$U$36),"")</f>
        <v/>
      </c>
      <c r="L45" s="63" t="str">
        <f>IF(AND('Mapa final'!$AL$37="Baja",'Mapa final'!$AN$37="Leve"),CONCATENATE("R2C",'Mapa final'!$U$37),"")</f>
        <v/>
      </c>
      <c r="M45" s="63" t="str">
        <f>IF(AND('Mapa final'!$AL$38="Baja",'Mapa final'!$AN$38="Leve"),CONCATENATE("R2C",'Mapa final'!$U$38),"")</f>
        <v/>
      </c>
      <c r="N45" s="63" t="str">
        <f>IF(AND('Mapa final'!$AL$39="Baja",'Mapa final'!$AN$39="Leve"),CONCATENATE("R2C",'Mapa final'!$U$39),"")</f>
        <v/>
      </c>
      <c r="O45" s="63" t="str">
        <f>IF(AND('Mapa final'!$AL$40="Baja",'Mapa final'!$AN$40="Leve"),CONCATENATE("R2C",'Mapa final'!$U$40),"")</f>
        <v/>
      </c>
      <c r="P45" s="64" t="str">
        <f>IF(AND('Mapa final'!$AL$41="Baja",'Mapa final'!$AN$41="Leve"),CONCATENATE("R2C",'Mapa final'!$U$41),"")</f>
        <v/>
      </c>
      <c r="Q45" s="53" t="str">
        <f>IF(AND('Mapa final'!$AL$36="Baja",'Mapa final'!$AN$36="Menor"),CONCATENATE("R2C",'Mapa final'!$U$36),"")</f>
        <v/>
      </c>
      <c r="R45" s="54" t="str">
        <f>IF(AND('Mapa final'!$AL$37="Baja",'Mapa final'!$AN$37="Menor"),CONCATENATE("R2C",'Mapa final'!$U$37),"")</f>
        <v/>
      </c>
      <c r="S45" s="54" t="str">
        <f>IF(AND('Mapa final'!$AL$38="Baja",'Mapa final'!$AN$38="Menor"),CONCATENATE("R2C",'Mapa final'!$U$38),"")</f>
        <v/>
      </c>
      <c r="T45" s="54" t="str">
        <f>IF(AND('Mapa final'!$AL$39="Baja",'Mapa final'!$AN$39="Menor"),CONCATENATE("R2C",'Mapa final'!$U$39),"")</f>
        <v/>
      </c>
      <c r="U45" s="54" t="str">
        <f>IF(AND('Mapa final'!$AL$40="Baja",'Mapa final'!$AN$40="LMenor"),CONCATENATE("R2C",'Mapa final'!$U$40),"")</f>
        <v/>
      </c>
      <c r="V45" s="55" t="str">
        <f>IF(AND('Mapa final'!$AL$41="Baja",'Mapa final'!$AN$41="Menor"),CONCATENATE("R2C",'Mapa final'!$U$41),"")</f>
        <v/>
      </c>
      <c r="W45" s="53" t="str">
        <f>IF(AND('Mapa final'!$AL$36="Baja",'Mapa final'!$AN$36="Moderado"),CONCATENATE("R2C",'Mapa final'!$U$36),"")</f>
        <v/>
      </c>
      <c r="X45" s="54" t="str">
        <f>IF(AND('Mapa final'!$AL$37="Baja",'Mapa final'!$AN$37="Moderado"),CONCATENATE("R2C",'Mapa final'!$U$37),"")</f>
        <v/>
      </c>
      <c r="Y45" s="54" t="str">
        <f>IF(AND('Mapa final'!$AL$38="Baja",'Mapa final'!$AN$38="Moderado"),CONCATENATE("R2C",'Mapa final'!$U$38),"")</f>
        <v/>
      </c>
      <c r="Z45" s="54" t="str">
        <f>IF(AND('Mapa final'!$AL$39="Baja",'Mapa final'!$AN$39="Moderado"),CONCATENATE("R2C",'Mapa final'!$U$39),"")</f>
        <v/>
      </c>
      <c r="AA45" s="54" t="str">
        <f>IF(AND('Mapa final'!$AL$40="Baja",'Mapa final'!$AN$40="Moderado"),CONCATENATE("R2C",'Mapa final'!$U$40),"")</f>
        <v/>
      </c>
      <c r="AB45" s="55" t="str">
        <f>IF(AND('Mapa final'!$AL$41="Baja",'Mapa final'!$AN$41="Moderado"),CONCATENATE("R2C",'Mapa final'!$U$41),"")</f>
        <v/>
      </c>
      <c r="AC45" s="38" t="str">
        <f>IF(AND('Mapa final'!$AL$36="Baja",'Mapa final'!$AN$36="Mayor"),CONCATENATE("R2C",'Mapa final'!$U$36),"")</f>
        <v/>
      </c>
      <c r="AD45" s="39" t="str">
        <f>IF(AND('Mapa final'!$AL$37="Baja",'Mapa final'!$AN$37="Mayor"),CONCATENATE("R2C",'Mapa final'!$U$37),"")</f>
        <v/>
      </c>
      <c r="AE45" s="39" t="str">
        <f>IF(AND('Mapa final'!$AL$38="Baja",'Mapa final'!$AN$38="Mayor"),CONCATENATE("R2C",'Mapa final'!$U$38),"")</f>
        <v/>
      </c>
      <c r="AF45" s="39" t="str">
        <f>IF(AND('Mapa final'!$AL$39="Baja",'Mapa final'!$AN$39="Mayor"),CONCATENATE("R2C",'Mapa final'!$U$39),"")</f>
        <v/>
      </c>
      <c r="AG45" s="39" t="str">
        <f>IF(AND('Mapa final'!$AL$40="Baja",'Mapa final'!$AN$40="Mayor"),CONCATENATE("R2C",'Mapa final'!$U$40),"")</f>
        <v/>
      </c>
      <c r="AH45" s="40" t="str">
        <f>IF(AND('Mapa final'!$AL$41="Baja",'Mapa final'!$AN$41="Mayor"),CONCATENATE("R2C",'Mapa final'!$U$41),"")</f>
        <v/>
      </c>
      <c r="AI45" s="41" t="str">
        <f>IF(AND('Mapa final'!$AL$36="Baja",'Mapa final'!$AN$36="Catastrófico"),CONCATENATE("R2C",'Mapa final'!$U$36),"")</f>
        <v/>
      </c>
      <c r="AJ45" s="42" t="str">
        <f>IF(AND('Mapa final'!$AL$37="Baja",'Mapa final'!$AN$37="Catastrófico"),CONCATENATE("R2C",'Mapa final'!$U$37),"")</f>
        <v/>
      </c>
      <c r="AK45" s="42" t="str">
        <f>IF(AND('Mapa final'!$AL$38="Baja",'Mapa final'!$AN$38="Catastrófico"),CONCATENATE("R2C",'Mapa final'!$U$38),"")</f>
        <v/>
      </c>
      <c r="AL45" s="42" t="str">
        <f>IF(AND('Mapa final'!$AL$39="Baja",'Mapa final'!$AN$39="Catastrófico"),CONCATENATE("R2C",'Mapa final'!$U$39),"")</f>
        <v/>
      </c>
      <c r="AM45" s="42" t="str">
        <f>IF(AND('Mapa final'!$AL$40="Baja",'Mapa final'!$AN$40="LCatastrófico"),CONCATENATE("R2C",'Mapa final'!$U$40),"")</f>
        <v/>
      </c>
      <c r="AN45" s="43" t="str">
        <f>IF(AND('Mapa final'!$AL$41="Baja",'Mapa final'!$AN$41="Catastrófico"),CONCATENATE("R2C",'Mapa final'!$U$41),"")</f>
        <v/>
      </c>
      <c r="AO45" s="69"/>
      <c r="AP45" s="502"/>
      <c r="AQ45" s="503"/>
      <c r="AR45" s="503"/>
      <c r="AS45" s="503"/>
      <c r="AT45" s="503"/>
      <c r="AU45" s="504"/>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row>
    <row r="46" spans="2:77" ht="15" customHeight="1" x14ac:dyDescent="0.25">
      <c r="B46" s="69"/>
      <c r="C46" s="381"/>
      <c r="D46" s="381"/>
      <c r="E46" s="382"/>
      <c r="F46" s="471"/>
      <c r="G46" s="472"/>
      <c r="H46" s="472"/>
      <c r="I46" s="472"/>
      <c r="J46" s="472"/>
      <c r="K46" s="62" t="str">
        <f>IF(AND('Mapa final'!$AL$42="Baja",'Mapa final'!$AN$42="Leve"),CONCATENATE("R2C",'Mapa final'!$U$42),"")</f>
        <v/>
      </c>
      <c r="L46" s="63" t="str">
        <f>IF(AND('Mapa final'!$AL$43="Baja",'Mapa final'!$AN$43="Leve"),CONCATENATE("R2C",'Mapa final'!$U$43),"")</f>
        <v/>
      </c>
      <c r="M46" s="63" t="str">
        <f>IF(AND('Mapa final'!$AL$44="Baja",'Mapa final'!$AN$44="Leve"),CONCATENATE("R2C",'Mapa final'!$U$44),"")</f>
        <v/>
      </c>
      <c r="N46" s="63" t="str">
        <f>IF(AND('Mapa final'!$AL$45="Baja",'Mapa final'!$AN$45="Leve"),CONCATENATE("R2C",'Mapa final'!$U$45),"")</f>
        <v/>
      </c>
      <c r="O46" s="63" t="str">
        <f>IF(AND('Mapa final'!$AL$46="Baja",'Mapa final'!$AN$46="Leve"),CONCATENATE("R2C",'Mapa final'!$U$46),"")</f>
        <v/>
      </c>
      <c r="P46" s="64" t="str">
        <f>IF(AND('Mapa final'!$AL$47="Baja",'Mapa final'!$AN$47="Leve"),CONCATENATE("R2C",'Mapa final'!$U$47),"")</f>
        <v/>
      </c>
      <c r="Q46" s="53" t="str">
        <f>IF(AND('Mapa final'!$AL$42="Baja",'Mapa final'!$AN$42="Menor"),CONCATENATE("R2C",'Mapa final'!$U$42),"")</f>
        <v/>
      </c>
      <c r="R46" s="54" t="str">
        <f>IF(AND('Mapa final'!$AL$43="Baja",'Mapa final'!$AN$43="Menor"),CONCATENATE("R2C",'Mapa final'!$U$43),"")</f>
        <v/>
      </c>
      <c r="S46" s="54" t="str">
        <f>IF(AND('Mapa final'!$AL$44="Baja",'Mapa final'!$AN$44="Menor"),CONCATENATE("R2C",'Mapa final'!$U$44),"")</f>
        <v/>
      </c>
      <c r="T46" s="54" t="str">
        <f>IF(AND('Mapa final'!$AL$45="Baja",'Mapa final'!$AN$45="Menor"),CONCATENATE("R2C",'Mapa final'!$U$45),"")</f>
        <v/>
      </c>
      <c r="U46" s="54" t="str">
        <f>IF(AND('Mapa final'!$AL$46="Baja",'Mapa final'!$AN$46="Menor"),CONCATENATE("R2C",'Mapa final'!$U$46),"")</f>
        <v/>
      </c>
      <c r="V46" s="55" t="str">
        <f>IF(AND('Mapa final'!$AL$47="Baja",'Mapa final'!$AN$47="Menor"),CONCATENATE("R2C",'Mapa final'!$U$47),"")</f>
        <v/>
      </c>
      <c r="W46" s="53" t="str">
        <f>IF(AND('Mapa final'!$AL$42="Baja",'Mapa final'!$AN$42="Moderado"),CONCATENATE("R2C",'Mapa final'!$U$42),"")</f>
        <v/>
      </c>
      <c r="X46" s="54" t="str">
        <f>IF(AND('Mapa final'!$AL$43="Baja",'Mapa final'!$AN$43="Moderado"),CONCATENATE("R2C",'Mapa final'!$U$43),"")</f>
        <v/>
      </c>
      <c r="Y46" s="54" t="str">
        <f>IF(AND('Mapa final'!$AL$44="Baja",'Mapa final'!$AN$44="Moderado"),CONCATENATE("R2C",'Mapa final'!$U$44),"")</f>
        <v/>
      </c>
      <c r="Z46" s="54" t="str">
        <f>IF(AND('Mapa final'!$AL$45="Baja",'Mapa final'!$AN$45="Moderado"),CONCATENATE("R2C",'Mapa final'!$U$45),"")</f>
        <v/>
      </c>
      <c r="AA46" s="54" t="str">
        <f>IF(AND('Mapa final'!$AL$46="Baja",'Mapa final'!$AN$46="Moderado"),CONCATENATE("R2C",'Mapa final'!$U$46),"")</f>
        <v/>
      </c>
      <c r="AB46" s="55" t="str">
        <f>IF(AND('Mapa final'!$AL$47="Baja",'Mapa final'!$AN$47="Moderado"),CONCATENATE("R2C",'Mapa final'!$U$47),"")</f>
        <v/>
      </c>
      <c r="AC46" s="38" t="str">
        <f>IF(AND('Mapa final'!$AL$42="Baja",'Mapa final'!$AN$42="Mayor"),CONCATENATE("R2C",'Mapa final'!$U$42),"")</f>
        <v/>
      </c>
      <c r="AD46" s="39" t="str">
        <f>IF(AND('Mapa final'!$AL$43="Baja",'Mapa final'!$AN$43="Mayor"),CONCATENATE("R2C",'Mapa final'!$U$43),"")</f>
        <v/>
      </c>
      <c r="AE46" s="39" t="str">
        <f>IF(AND('Mapa final'!$AL$44="Baja",'Mapa final'!$AN$44="Mayor"),CONCATENATE("R2C",'Mapa final'!$U$44),"")</f>
        <v/>
      </c>
      <c r="AF46" s="39" t="str">
        <f>IF(AND('Mapa final'!$AL$45="Baja",'Mapa final'!$AN$45="Mayor"),CONCATENATE("R2C",'Mapa final'!$U$45),"")</f>
        <v/>
      </c>
      <c r="AG46" s="39" t="str">
        <f>IF(AND('Mapa final'!$AL$46="Baja",'Mapa final'!$AN$46="Mayor"),CONCATENATE("R2C",'Mapa final'!$U$46),"")</f>
        <v/>
      </c>
      <c r="AH46" s="40" t="str">
        <f>IF(AND('Mapa final'!$AL$47="Baja",'Mapa final'!$AN$47="Mayor"),CONCATENATE("R2C",'Mapa final'!$U$47),"")</f>
        <v/>
      </c>
      <c r="AI46" s="41" t="str">
        <f>IF(AND('Mapa final'!$AL$42="Baja",'Mapa final'!$AN$42="Catastrófico"),CONCATENATE("R2C",'Mapa final'!$U$42),"")</f>
        <v/>
      </c>
      <c r="AJ46" s="42" t="str">
        <f>IF(AND('Mapa final'!$AL$43="Baja",'Mapa final'!$AN$43="Catastrófico"),CONCATENATE("R2C",'Mapa final'!$U$43),"")</f>
        <v/>
      </c>
      <c r="AK46" s="42" t="str">
        <f>IF(AND('Mapa final'!$AL$44="Baja",'Mapa final'!$AN$44="Catastrófico"),CONCATENATE("R2C",'Mapa final'!$U$44),"")</f>
        <v/>
      </c>
      <c r="AL46" s="42" t="str">
        <f>IF(AND('Mapa final'!$AL$45="Baja",'Mapa final'!$AN$45="Catastrófico"),CONCATENATE("R2C",'Mapa final'!$U$45),"")</f>
        <v/>
      </c>
      <c r="AM46" s="42" t="str">
        <f>IF(AND('Mapa final'!$AL$46="Baja",'Mapa final'!$AN$46="Catastrófico"),CONCATENATE("R2C",'Mapa final'!$U$46),"")</f>
        <v/>
      </c>
      <c r="AN46" s="43" t="str">
        <f>IF(AND('Mapa final'!$AL$47="Baja",'Mapa final'!$AN$47="Catastrófico"),CONCATENATE("R2C",'Mapa final'!$U$47),"")</f>
        <v/>
      </c>
      <c r="AO46" s="69"/>
      <c r="AP46" s="502"/>
      <c r="AQ46" s="503"/>
      <c r="AR46" s="503"/>
      <c r="AS46" s="503"/>
      <c r="AT46" s="503"/>
      <c r="AU46" s="504"/>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row>
    <row r="47" spans="2:77" ht="15" customHeight="1" x14ac:dyDescent="0.25">
      <c r="B47" s="69"/>
      <c r="C47" s="381"/>
      <c r="D47" s="381"/>
      <c r="E47" s="382"/>
      <c r="F47" s="471"/>
      <c r="G47" s="472"/>
      <c r="H47" s="472"/>
      <c r="I47" s="472"/>
      <c r="J47" s="472"/>
      <c r="K47" s="62" t="str">
        <f>IF(AND('Mapa final'!$AL$48="Baja",'Mapa final'!$AN$48="Leve"),CONCATENATE("R2C",'Mapa final'!$U$48),"")</f>
        <v/>
      </c>
      <c r="L47" s="63" t="str">
        <f>IF(AND('Mapa final'!$AL$49="Baja",'Mapa final'!$AN$49="Leve"),CONCATENATE("R2C",'Mapa final'!$U$49),"")</f>
        <v/>
      </c>
      <c r="M47" s="63" t="str">
        <f>IF(AND('Mapa final'!$AL$50="Baja",'Mapa final'!$AN$50="Leve"),CONCATENATE("R2C",'Mapa final'!$U$50),"")</f>
        <v/>
      </c>
      <c r="N47" s="63" t="str">
        <f>IF(AND('Mapa final'!$AL$51="Baja",'Mapa final'!$AN$51="Leve"),CONCATENATE("R2C",'Mapa final'!$U$51),"")</f>
        <v/>
      </c>
      <c r="O47" s="63" t="str">
        <f>IF(AND('Mapa final'!$AL$52="Baja",'Mapa final'!$AN$52="Leve"),CONCATENATE("R2C",'Mapa final'!$U$52),"")</f>
        <v/>
      </c>
      <c r="P47" s="64" t="str">
        <f>IF(AND('Mapa final'!$AL$63="Baja",'Mapa final'!$AN$53="Leve"),CONCATENATE("R2C",'Mapa final'!$U$53),"")</f>
        <v/>
      </c>
      <c r="Q47" s="53" t="str">
        <f>IF(AND('Mapa final'!$AL$48="Baja",'Mapa final'!$AN$48="Menor"),CONCATENATE("R2C",'Mapa final'!$U$48),"")</f>
        <v/>
      </c>
      <c r="R47" s="54" t="str">
        <f>IF(AND('Mapa final'!$AL$49="Baja",'Mapa final'!$AN$49="Menor"),CONCATENATE("R2C",'Mapa final'!$U$49),"")</f>
        <v/>
      </c>
      <c r="S47" s="54" t="str">
        <f>IF(AND('Mapa final'!$AL$50="Baja",'Mapa final'!$AN$50="Menor"),CONCATENATE("R2C",'Mapa final'!$U$50),"")</f>
        <v/>
      </c>
      <c r="T47" s="54" t="str">
        <f>IF(AND('Mapa final'!$AL$51="Baja",'Mapa final'!$AN$51="Menor"),CONCATENATE("R2C",'Mapa final'!$U$51),"")</f>
        <v/>
      </c>
      <c r="U47" s="54" t="str">
        <f>IF(AND('Mapa final'!$AL$52="Baja",'Mapa final'!$AN$52="Menor"),CONCATENATE("R2C",'Mapa final'!$U$52),"")</f>
        <v/>
      </c>
      <c r="V47" s="55" t="str">
        <f>IF(AND('Mapa final'!$AL$63="Baja",'Mapa final'!$AN$53="Menor"),CONCATENATE("R2C",'Mapa final'!$U$53),"")</f>
        <v/>
      </c>
      <c r="W47" s="53" t="str">
        <f>IF(AND('Mapa final'!$AL$48="Baja",'Mapa final'!$AN$48="Moderado"),CONCATENATE("R2C",'Mapa final'!$U$48),"")</f>
        <v/>
      </c>
      <c r="X47" s="54" t="str">
        <f>IF(AND('Mapa final'!$AL$49="Baja",'Mapa final'!$AN$49="Moderado"),CONCATENATE("R2C",'Mapa final'!$U$49),"")</f>
        <v/>
      </c>
      <c r="Y47" s="54" t="str">
        <f>IF(AND('Mapa final'!$AL$50="Baja",'Mapa final'!$AN$50="Moderado"),CONCATENATE("R2C",'Mapa final'!$U$50),"")</f>
        <v/>
      </c>
      <c r="Z47" s="54" t="str">
        <f>IF(AND('Mapa final'!$AL$51="Baja",'Mapa final'!$AN$51="Moderado"),CONCATENATE("R2C",'Mapa final'!$U$51),"")</f>
        <v/>
      </c>
      <c r="AA47" s="54" t="str">
        <f>IF(AND('Mapa final'!$AL$52="Baja",'Mapa final'!$AN$52="Moderado"),CONCATENATE("R2C",'Mapa final'!$U$52),"")</f>
        <v/>
      </c>
      <c r="AB47" s="55" t="str">
        <f>IF(AND('Mapa final'!$AL$63="Baja",'Mapa final'!$AN$53="Moderado"),CONCATENATE("R2C",'Mapa final'!$U$53),"")</f>
        <v/>
      </c>
      <c r="AC47" s="38" t="str">
        <f>IF(AND('Mapa final'!$AL$48="Baja",'Mapa final'!$AN$48="Mayor"),CONCATENATE("R2C",'Mapa final'!$U$48),"")</f>
        <v/>
      </c>
      <c r="AD47" s="39" t="str">
        <f>IF(AND('Mapa final'!$AL$49="Baja",'Mapa final'!$AN$49="Mayor"),CONCATENATE("R2C",'Mapa final'!$U$49),"")</f>
        <v/>
      </c>
      <c r="AE47" s="39" t="str">
        <f>IF(AND('Mapa final'!$AL$50="Baja",'Mapa final'!$AN$50="Mayor"),CONCATENATE("R2C",'Mapa final'!$U$50),"")</f>
        <v/>
      </c>
      <c r="AF47" s="39" t="str">
        <f>IF(AND('Mapa final'!$AL$51="Baja",'Mapa final'!$AN$51="Mayor"),CONCATENATE("R2C",'Mapa final'!$U$51),"")</f>
        <v/>
      </c>
      <c r="AG47" s="39" t="str">
        <f>IF(AND('Mapa final'!$AL$52="Baja",'Mapa final'!$AN$52="Mayor"),CONCATENATE("R2C",'Mapa final'!$U$52),"")</f>
        <v/>
      </c>
      <c r="AH47" s="40" t="str">
        <f>IF(AND('Mapa final'!$AL$63="Baja",'Mapa final'!$AN$53="Mayor"),CONCATENATE("R2C",'Mapa final'!$U$53),"")</f>
        <v/>
      </c>
      <c r="AI47" s="41" t="str">
        <f>IF(AND('Mapa final'!$AL$48="Baja",'Mapa final'!$AN$48="Catastrófico"),CONCATENATE("R2C",'Mapa final'!$U$48),"")</f>
        <v/>
      </c>
      <c r="AJ47" s="42" t="str">
        <f>IF(AND('Mapa final'!$AL$49="Baja",'Mapa final'!$AN$49="Catastrófico"),CONCATENATE("R2C",'Mapa final'!$U$49),"")</f>
        <v/>
      </c>
      <c r="AK47" s="42" t="str">
        <f>IF(AND('Mapa final'!$AL$50="Baja",'Mapa final'!$AN$50="Catastrófico"),CONCATENATE("R2C",'Mapa final'!$U$50),"")</f>
        <v/>
      </c>
      <c r="AL47" s="42" t="str">
        <f>IF(AND('Mapa final'!$AL$51="Baja",'Mapa final'!$AN$51="Catastrófico"),CONCATENATE("R2C",'Mapa final'!$U$51),"")</f>
        <v/>
      </c>
      <c r="AM47" s="42" t="str">
        <f>IF(AND('Mapa final'!$AL$52="Baja",'Mapa final'!$AN$52="Catastrófico"),CONCATENATE("R2C",'Mapa final'!$U$52),"")</f>
        <v/>
      </c>
      <c r="AN47" s="43" t="str">
        <f>IF(AND('Mapa final'!$AL$63="Baja",'Mapa final'!$AN$53="Catastrófico"),CONCATENATE("R2C",'Mapa final'!$U$53),"")</f>
        <v/>
      </c>
      <c r="AO47" s="69"/>
      <c r="AP47" s="502"/>
      <c r="AQ47" s="503"/>
      <c r="AR47" s="503"/>
      <c r="AS47" s="503"/>
      <c r="AT47" s="503"/>
      <c r="AU47" s="504"/>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row>
    <row r="48" spans="2:77" ht="15" customHeight="1" x14ac:dyDescent="0.25">
      <c r="B48" s="69"/>
      <c r="C48" s="381"/>
      <c r="D48" s="381"/>
      <c r="E48" s="382"/>
      <c r="F48" s="471"/>
      <c r="G48" s="472"/>
      <c r="H48" s="472"/>
      <c r="I48" s="472"/>
      <c r="J48" s="472"/>
      <c r="K48" s="62" t="str">
        <f>IF(AND('Mapa final'!$AL$54="Baja",'Mapa final'!$AN$54="Leve"),CONCATENATE("R2C",'Mapa final'!$U$54),"")</f>
        <v/>
      </c>
      <c r="L48" s="63" t="str">
        <f>IF(AND('Mapa final'!$AL$55="Baja",'Mapa final'!$AN$55="Leve"),CONCATENATE("R2C",'Mapa final'!$U$55),"")</f>
        <v/>
      </c>
      <c r="M48" s="63" t="str">
        <f>IF(AND('Mapa final'!$AL$56="Baja",'Mapa final'!$AN$56="Leve"),CONCATENATE("R2C",'Mapa final'!$U$56),"")</f>
        <v/>
      </c>
      <c r="N48" s="63" t="str">
        <f>IF(AND('Mapa final'!$AL$57="Baja",'Mapa final'!$AN$57="Leve"),CONCATENATE("R2C",'Mapa final'!$U$57),"")</f>
        <v/>
      </c>
      <c r="O48" s="63" t="str">
        <f>IF(AND('Mapa final'!$AL$58="Baja",'Mapa final'!$AN$58="Leve"),CONCATENATE("R2C",'Mapa final'!$U$58),"")</f>
        <v/>
      </c>
      <c r="P48" s="64" t="str">
        <f>IF(AND('Mapa final'!$AL$59="Baja",'Mapa final'!$AN$59="Leve"),CONCATENATE("R2C",'Mapa final'!$U$59),"")</f>
        <v/>
      </c>
      <c r="Q48" s="53" t="str">
        <f>IF(AND('Mapa final'!$AL$54="Baja",'Mapa final'!$AN$54="Menor"),CONCATENATE("R2C",'Mapa final'!$U$54),"")</f>
        <v/>
      </c>
      <c r="R48" s="54" t="str">
        <f>IF(AND('Mapa final'!$AL$55="Baja",'Mapa final'!$AN$55="Menor"),CONCATENATE("R2C",'Mapa final'!$U$55),"")</f>
        <v/>
      </c>
      <c r="S48" s="54" t="str">
        <f>IF(AND('Mapa final'!$AL$56="Baja",'Mapa final'!$AN$56="Menor"),CONCATENATE("R2C",'Mapa final'!$U$56),"")</f>
        <v/>
      </c>
      <c r="T48" s="54" t="str">
        <f>IF(AND('Mapa final'!$AL$57="Baja",'Mapa final'!$AN$57="Menor"),CONCATENATE("R2C",'Mapa final'!$U$57),"")</f>
        <v/>
      </c>
      <c r="U48" s="54" t="str">
        <f>IF(AND('Mapa final'!$AL$58="Baja",'Mapa final'!$AN$58="Menor"),CONCATENATE("R2C",'Mapa final'!$U$58),"")</f>
        <v/>
      </c>
      <c r="V48" s="55" t="str">
        <f>IF(AND('Mapa final'!$AL$59="Baja",'Mapa final'!$AN$59="Menor"),CONCATENATE("R2C",'Mapa final'!$U$59),"")</f>
        <v/>
      </c>
      <c r="W48" s="53" t="str">
        <f>IF(AND('Mapa final'!$AL$54="Baja",'Mapa final'!$AN$54="Moderado"),CONCATENATE("R2C",'Mapa final'!$U$54),"")</f>
        <v/>
      </c>
      <c r="X48" s="54" t="str">
        <f>IF(AND('Mapa final'!$AL$55="Baja",'Mapa final'!$AN$55="Moderado"),CONCATENATE("R2C",'Mapa final'!$U$55),"")</f>
        <v/>
      </c>
      <c r="Y48" s="54" t="str">
        <f>IF(AND('Mapa final'!$AL$56="Baja",'Mapa final'!$AN$56="Moderado"),CONCATENATE("R2C",'Mapa final'!$U$56),"")</f>
        <v/>
      </c>
      <c r="Z48" s="54" t="str">
        <f>IF(AND('Mapa final'!$AL$57="Baja",'Mapa final'!$AN$57="Moderado"),CONCATENATE("R2C",'Mapa final'!$U$57),"")</f>
        <v/>
      </c>
      <c r="AA48" s="54" t="str">
        <f>IF(AND('Mapa final'!$AL$58="Baja",'Mapa final'!$AN$58="Moderado"),CONCATENATE("R2C",'Mapa final'!$U$58),"")</f>
        <v/>
      </c>
      <c r="AB48" s="55" t="str">
        <f>IF(AND('Mapa final'!$AL$59="Baja",'Mapa final'!$AN$59="Moderado"),CONCATENATE("R2C",'Mapa final'!$U$59),"")</f>
        <v/>
      </c>
      <c r="AC48" s="38" t="str">
        <f>IF(AND('Mapa final'!$AL$54="Baja",'Mapa final'!$AN$54="Mayor"),CONCATENATE("R2C",'Mapa final'!$U$54),"")</f>
        <v/>
      </c>
      <c r="AD48" s="39" t="str">
        <f>IF(AND('Mapa final'!$AL$55="Baja",'Mapa final'!$AN$55="Mayor"),CONCATENATE("R2C",'Mapa final'!$U$55),"")</f>
        <v/>
      </c>
      <c r="AE48" s="39" t="str">
        <f>IF(AND('Mapa final'!$AL$56="Baja",'Mapa final'!$AN$56="Mayor"),CONCATENATE("R2C",'Mapa final'!$U$56),"")</f>
        <v/>
      </c>
      <c r="AF48" s="39" t="str">
        <f>IF(AND('Mapa final'!$AL$57="Baja",'Mapa final'!$AN$57="Mayor"),CONCATENATE("R2C",'Mapa final'!$U$57),"")</f>
        <v/>
      </c>
      <c r="AG48" s="39" t="str">
        <f>IF(AND('Mapa final'!$AL$58="Baja",'Mapa final'!$AN$58="Mayor"),CONCATENATE("R2C",'Mapa final'!$U$58),"")</f>
        <v/>
      </c>
      <c r="AH48" s="40" t="str">
        <f>IF(AND('Mapa final'!$AL$59="Baja",'Mapa final'!$AN$59="Mayor"),CONCATENATE("R2C",'Mapa final'!$U$59),"")</f>
        <v/>
      </c>
      <c r="AI48" s="41" t="str">
        <f>IF(AND('Mapa final'!$AL$54="Baja",'Mapa final'!$AN$54="Catastrófico"),CONCATENATE("R2C",'Mapa final'!$U$54),"")</f>
        <v/>
      </c>
      <c r="AJ48" s="42" t="str">
        <f>IF(AND('Mapa final'!$AL$55="Baja",'Mapa final'!$AN$55="Catastrófico"),CONCATENATE("R2C",'Mapa final'!$U$55),"")</f>
        <v/>
      </c>
      <c r="AK48" s="42" t="str">
        <f>IF(AND('Mapa final'!$AL$56="Baja",'Mapa final'!$AN$56="Catastrófico"),CONCATENATE("R2C",'Mapa final'!$U$56),"")</f>
        <v/>
      </c>
      <c r="AL48" s="42" t="str">
        <f>IF(AND('Mapa final'!$AL$57="Baja",'Mapa final'!$AN$57="Catastrófico"),CONCATENATE("R2C",'Mapa final'!$U$57),"")</f>
        <v/>
      </c>
      <c r="AM48" s="42" t="str">
        <f>IF(AND('Mapa final'!$AL$58="Baja",'Mapa final'!$AN$58="Catastrófico"),CONCATENATE("R2C",'Mapa final'!$U$58),"")</f>
        <v/>
      </c>
      <c r="AN48" s="43" t="str">
        <f>IF(AND('Mapa final'!$AL$59="Baja",'Mapa final'!$AN$59="Catastrófico"),CONCATENATE("R2C",'Mapa final'!$U$59),"")</f>
        <v/>
      </c>
      <c r="AO48" s="69"/>
      <c r="AP48" s="502"/>
      <c r="AQ48" s="503"/>
      <c r="AR48" s="503"/>
      <c r="AS48" s="503"/>
      <c r="AT48" s="503"/>
      <c r="AU48" s="504"/>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row>
    <row r="49" spans="2:81" ht="15" customHeight="1" x14ac:dyDescent="0.25">
      <c r="B49" s="69"/>
      <c r="C49" s="381"/>
      <c r="D49" s="381"/>
      <c r="E49" s="382"/>
      <c r="F49" s="471"/>
      <c r="G49" s="472"/>
      <c r="H49" s="472"/>
      <c r="I49" s="472"/>
      <c r="J49" s="472"/>
      <c r="K49" s="62" t="str">
        <f>IF(AND('Mapa final'!$AL$60="Baja",'Mapa final'!$AN$60="Leve"),CONCATENATE("R2C",'Mapa final'!$U$60),"")</f>
        <v/>
      </c>
      <c r="L49" s="63" t="str">
        <f>IF(AND('Mapa final'!$AL$61="Baja",'Mapa final'!$AN$61="Leve"),CONCATENATE("R2C",'Mapa final'!$U$61),"")</f>
        <v/>
      </c>
      <c r="M49" s="63" t="str">
        <f>IF(AND('Mapa final'!$AL$62="Baja",'Mapa final'!$AN$62="Leve"),CONCATENATE("R2C",'Mapa final'!$U$62),"")</f>
        <v/>
      </c>
      <c r="N49" s="63" t="str">
        <f>IF(AND('Mapa final'!$AL$63="Baja",'Mapa final'!$AN$63="Leve"),CONCATENATE("R2C",'Mapa final'!$U$63),"")</f>
        <v/>
      </c>
      <c r="O49" s="63" t="str">
        <f>IF(AND('Mapa final'!$AL$64="Baja",'Mapa final'!$AN$64="Leve"),CONCATENATE("R2C",'Mapa final'!$U$64),"")</f>
        <v/>
      </c>
      <c r="P49" s="64" t="str">
        <f>IF(AND('Mapa final'!$AL$65="Baja",'Mapa final'!$AN$65="Leve"),CONCATENATE("R2C",'Mapa final'!$U$65),"")</f>
        <v/>
      </c>
      <c r="Q49" s="53" t="str">
        <f>IF(AND('Mapa final'!$AL$60="Baja",'Mapa final'!$AN$60="Menor"),CONCATENATE("R2C",'Mapa final'!$U$60),"")</f>
        <v/>
      </c>
      <c r="R49" s="54" t="str">
        <f>IF(AND('Mapa final'!$AL$61="Baja",'Mapa final'!$AN$61="Menor"),CONCATENATE("R2C",'Mapa final'!$U$61),"")</f>
        <v/>
      </c>
      <c r="S49" s="54" t="str">
        <f>IF(AND('Mapa final'!$AL$62="Baja",'Mapa final'!$AN$62="Menor"),CONCATENATE("R2C",'Mapa final'!$U$62),"")</f>
        <v/>
      </c>
      <c r="T49" s="54" t="str">
        <f>IF(AND('Mapa final'!$AL$63="Baja",'Mapa final'!$AN$63="Menor"),CONCATENATE("R2C",'Mapa final'!$U$63),"")</f>
        <v/>
      </c>
      <c r="U49" s="54" t="str">
        <f>IF(AND('Mapa final'!$AL$64="Baja",'Mapa final'!$AN$64="Menor"),CONCATENATE("R2C",'Mapa final'!$U$64),"")</f>
        <v/>
      </c>
      <c r="V49" s="55" t="str">
        <f>IF(AND('Mapa final'!$AL$65="Baja",'Mapa final'!$AN$65="Menor"),CONCATENATE("R2C",'Mapa final'!$U$65),"")</f>
        <v/>
      </c>
      <c r="W49" s="53" t="str">
        <f>IF(AND('Mapa final'!$AL$60="Baja",'Mapa final'!$AN$60="Moderado"),CONCATENATE("R2C",'Mapa final'!$U$60),"")</f>
        <v/>
      </c>
      <c r="X49" s="54" t="str">
        <f>IF(AND('Mapa final'!$AL$61="Baja",'Mapa final'!$AN$61="Moderado"),CONCATENATE("R2C",'Mapa final'!$U$61),"")</f>
        <v/>
      </c>
      <c r="Y49" s="54" t="str">
        <f>IF(AND('Mapa final'!$AL$62="Baja",'Mapa final'!$AN$62="Moderado"),CONCATENATE("R2C",'Mapa final'!$U$62),"")</f>
        <v/>
      </c>
      <c r="Z49" s="54" t="str">
        <f>IF(AND('Mapa final'!$AL$63="Baja",'Mapa final'!$AN$63="Moderado"),CONCATENATE("R2C",'Mapa final'!$U$63),"")</f>
        <v/>
      </c>
      <c r="AA49" s="54" t="str">
        <f>IF(AND('Mapa final'!$AL$64="Baja",'Mapa final'!$AN$64="Moderado"),CONCATENATE("R2C",'Mapa final'!$U$64),"")</f>
        <v/>
      </c>
      <c r="AB49" s="55" t="str">
        <f>IF(AND('Mapa final'!$AL$65="Baja",'Mapa final'!$AN$65="Moderado"),CONCATENATE("R2C",'Mapa final'!$U$65),"")</f>
        <v/>
      </c>
      <c r="AC49" s="38" t="str">
        <f>IF(AND('Mapa final'!$AL$60="Baja",'Mapa final'!$AN$60="Mayor"),CONCATENATE("R2C",'Mapa final'!$U$60),"")</f>
        <v/>
      </c>
      <c r="AD49" s="39" t="str">
        <f>IF(AND('Mapa final'!$AL$61="Baja",'Mapa final'!$AN$61="Mayor"),CONCATENATE("R2C",'Mapa final'!$U$61),"")</f>
        <v/>
      </c>
      <c r="AE49" s="39" t="str">
        <f>IF(AND('Mapa final'!$AL$62="Baja",'Mapa final'!$AN$62="Mayor"),CONCATENATE("R2C",'Mapa final'!$U$62),"")</f>
        <v/>
      </c>
      <c r="AF49" s="39" t="str">
        <f>IF(AND('Mapa final'!$AL$63="Baja",'Mapa final'!$AN$63="Mayor"),CONCATENATE("R2C",'Mapa final'!$U$63),"")</f>
        <v/>
      </c>
      <c r="AG49" s="39" t="str">
        <f>IF(AND('Mapa final'!$AL$64="Baja",'Mapa final'!$AN$64="Mayor"),CONCATENATE("R2C",'Mapa final'!$U$64),"")</f>
        <v/>
      </c>
      <c r="AH49" s="40" t="str">
        <f>IF(AND('Mapa final'!$AL$65="Baja",'Mapa final'!$AN$65="Mayor"),CONCATENATE("R2C",'Mapa final'!$U$65),"")</f>
        <v/>
      </c>
      <c r="AI49" s="41" t="str">
        <f>IF(AND('Mapa final'!$AL$60="Baja",'Mapa final'!$AN$60="Catastrófico"),CONCATENATE("R2C",'Mapa final'!$U$60),"")</f>
        <v/>
      </c>
      <c r="AJ49" s="42" t="str">
        <f>IF(AND('Mapa final'!$AL$61="Baja",'Mapa final'!$AN$61="Catastrófico"),CONCATENATE("R2C",'Mapa final'!$U$61),"")</f>
        <v/>
      </c>
      <c r="AK49" s="42" t="str">
        <f>IF(AND('Mapa final'!$AL$62="Baja",'Mapa final'!$AN$62="Catastrófico"),CONCATENATE("R2C",'Mapa final'!$U$62),"")</f>
        <v/>
      </c>
      <c r="AL49" s="42" t="str">
        <f>IF(AND('Mapa final'!$AL$63="Baja",'Mapa final'!$AN$63="Catastrófico"),CONCATENATE("R2C",'Mapa final'!$U$63),"")</f>
        <v/>
      </c>
      <c r="AM49" s="42" t="str">
        <f>IF(AND('Mapa final'!$AL$64="Baja",'Mapa final'!$AN$64="Catastrófico"),CONCATENATE("R2C",'Mapa final'!$U$64),"")</f>
        <v/>
      </c>
      <c r="AN49" s="43" t="str">
        <f>IF(AND('Mapa final'!$AL$65="Baja",'Mapa final'!$AN$65="Catastrófico"),CONCATENATE("R2C",'Mapa final'!$U$65),"")</f>
        <v/>
      </c>
      <c r="AO49" s="69"/>
      <c r="AP49" s="502"/>
      <c r="AQ49" s="503"/>
      <c r="AR49" s="503"/>
      <c r="AS49" s="503"/>
      <c r="AT49" s="503"/>
      <c r="AU49" s="504"/>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row>
    <row r="50" spans="2:81" ht="15" customHeight="1" x14ac:dyDescent="0.25">
      <c r="B50" s="69"/>
      <c r="C50" s="381"/>
      <c r="D50" s="381"/>
      <c r="E50" s="382"/>
      <c r="F50" s="471"/>
      <c r="G50" s="472"/>
      <c r="H50" s="472"/>
      <c r="I50" s="472"/>
      <c r="J50" s="472"/>
      <c r="K50" s="62" t="str">
        <f>IF(AND('Mapa final'!$AL$66="Baja",'Mapa final'!$AN$66="Leve"),CONCATENATE("R2C",'Mapa final'!$U$66),"")</f>
        <v/>
      </c>
      <c r="L50" s="63" t="str">
        <f>IF(AND('Mapa final'!$AL$67="Baja",'Mapa final'!$AN$67="Leve"),CONCATENATE("R2C",'Mapa final'!$U$67),"")</f>
        <v/>
      </c>
      <c r="M50" s="63" t="str">
        <f>IF(AND('Mapa final'!$AL$68="Baja",'Mapa final'!$AN$68="Leve"),CONCATENATE("R2C",'Mapa final'!$U$68),"")</f>
        <v/>
      </c>
      <c r="N50" s="63" t="str">
        <f>IF(AND('Mapa final'!$AL$69="Baja",'Mapa final'!$AN$69="Leve"),CONCATENATE("R2C",'Mapa final'!$U$69),"")</f>
        <v/>
      </c>
      <c r="O50" s="63" t="str">
        <f>IF(AND('Mapa final'!$AL$70="Baja",'Mapa final'!$AN$70="Leve"),CONCATENATE("R2C",'Mapa final'!$U$70),"")</f>
        <v/>
      </c>
      <c r="P50" s="64" t="str">
        <f>IF(AND('Mapa final'!$AL$71="Baja",'Mapa final'!$AN$71="Leve"),CONCATENATE("R2C",'Mapa final'!$U$71),"")</f>
        <v/>
      </c>
      <c r="Q50" s="53" t="str">
        <f>IF(AND('Mapa final'!$AL$66="Baja",'Mapa final'!$AN$66="Menor"),CONCATENATE("R2C",'Mapa final'!$U$66),"")</f>
        <v/>
      </c>
      <c r="R50" s="54" t="str">
        <f>IF(AND('Mapa final'!$AL$67="Baja",'Mapa final'!$AN$67="Menor"),CONCATENATE("R2C",'Mapa final'!$U$67),"")</f>
        <v/>
      </c>
      <c r="S50" s="54" t="str">
        <f>IF(AND('Mapa final'!$AL$68="Baja",'Mapa final'!$AN$68="Menor"),CONCATENATE("R2C",'Mapa final'!$U$68),"")</f>
        <v/>
      </c>
      <c r="T50" s="54" t="str">
        <f>IF(AND('Mapa final'!$AL$69="Baja",'Mapa final'!$AN$69="Menor"),CONCATENATE("R2C",'Mapa final'!$U$69),"")</f>
        <v/>
      </c>
      <c r="U50" s="54" t="str">
        <f>IF(AND('Mapa final'!$AL$70="Baja",'Mapa final'!$AN$70="Menor"),CONCATENATE("R2C",'Mapa final'!$U$70),"")</f>
        <v/>
      </c>
      <c r="V50" s="55" t="str">
        <f>IF(AND('Mapa final'!$AL$71="Baja",'Mapa final'!$AN$71="Menor"),CONCATENATE("R2C",'Mapa final'!$U$71),"")</f>
        <v/>
      </c>
      <c r="W50" s="53" t="str">
        <f>IF(AND('Mapa final'!$AL$66="Baja",'Mapa final'!$AN$66="Moderado"),CONCATENATE("R2C",'Mapa final'!$U$66),"")</f>
        <v/>
      </c>
      <c r="X50" s="54" t="str">
        <f>IF(AND('Mapa final'!$AL$67="Baja",'Mapa final'!$AN$67="Moderado"),CONCATENATE("R2C",'Mapa final'!$U$67),"")</f>
        <v/>
      </c>
      <c r="Y50" s="54" t="str">
        <f>IF(AND('Mapa final'!$AL$68="Baja",'Mapa final'!$AN$68="Moderado"),CONCATENATE("R2C",'Mapa final'!$U$68),"")</f>
        <v/>
      </c>
      <c r="Z50" s="54" t="str">
        <f>IF(AND('Mapa final'!$AL$69="Baja",'Mapa final'!$AN$69="Moderado"),CONCATENATE("R2C",'Mapa final'!$U$69),"")</f>
        <v/>
      </c>
      <c r="AA50" s="54" t="str">
        <f>IF(AND('Mapa final'!$AL$70="Baja",'Mapa final'!$AN$70="Moderado"),CONCATENATE("R2C",'Mapa final'!$U$70),"")</f>
        <v/>
      </c>
      <c r="AB50" s="55" t="str">
        <f>IF(AND('Mapa final'!$AL$71="Baja",'Mapa final'!$AN$71="Moderado"),CONCATENATE("R2C",'Mapa final'!$U$71),"")</f>
        <v/>
      </c>
      <c r="AC50" s="38" t="str">
        <f>IF(AND('Mapa final'!$AL$66="Baja",'Mapa final'!$AN$66="Mayor"),CONCATENATE("R2C",'Mapa final'!$U$66),"")</f>
        <v/>
      </c>
      <c r="AD50" s="39" t="str">
        <f>IF(AND('Mapa final'!$AL$67="Baja",'Mapa final'!$AN$67="Mayor"),CONCATENATE("R2C",'Mapa final'!$U$67),"")</f>
        <v/>
      </c>
      <c r="AE50" s="39" t="str">
        <f>IF(AND('Mapa final'!$AL$68="Baja",'Mapa final'!$AN$68="Mayor"),CONCATENATE("R2C",'Mapa final'!$U$68),"")</f>
        <v/>
      </c>
      <c r="AF50" s="39" t="str">
        <f>IF(AND('Mapa final'!$AL$69="Baja",'Mapa final'!$AN$69="Mayor"),CONCATENATE("R2C",'Mapa final'!$U$69),"")</f>
        <v/>
      </c>
      <c r="AG50" s="39" t="str">
        <f>IF(AND('Mapa final'!$AL$70="Baja",'Mapa final'!$AN$70="Mayor"),CONCATENATE("R2C",'Mapa final'!$U$70),"")</f>
        <v/>
      </c>
      <c r="AH50" s="40" t="str">
        <f>IF(AND('Mapa final'!$AL$71="Baja",'Mapa final'!$AN$71="Mayor"),CONCATENATE("R2C",'Mapa final'!$U$71),"")</f>
        <v/>
      </c>
      <c r="AI50" s="41" t="str">
        <f>IF(AND('Mapa final'!$AL$66="Baja",'Mapa final'!$AN$66="Catastrófico"),CONCATENATE("R2C",'Mapa final'!$U$66),"")</f>
        <v/>
      </c>
      <c r="AJ50" s="42" t="str">
        <f>IF(AND('Mapa final'!$AL$67="Baja",'Mapa final'!$AN$67="Catastrófico"),CONCATENATE("R2C",'Mapa final'!$U$67),"")</f>
        <v/>
      </c>
      <c r="AK50" s="42" t="str">
        <f>IF(AND('Mapa final'!$AL$68="Baja",'Mapa final'!$AN$68="Catastrófico"),CONCATENATE("R2C",'Mapa final'!$U$68),"")</f>
        <v/>
      </c>
      <c r="AL50" s="42" t="str">
        <f>IF(AND('Mapa final'!$AL$69="Baja",'Mapa final'!$AN$69="Catastrófico"),CONCATENATE("R2C",'Mapa final'!$U$69),"")</f>
        <v/>
      </c>
      <c r="AM50" s="42" t="str">
        <f>IF(AND('Mapa final'!$AL$70="Baja",'Mapa final'!$AN$70="Catastrófico"),CONCATENATE("R2C",'Mapa final'!$U$70),"")</f>
        <v/>
      </c>
      <c r="AN50" s="43" t="str">
        <f>IF(AND('Mapa final'!$AL$71="Baja",'Mapa final'!$AN$71="Catastrófico"),CONCATENATE("R2C",'Mapa final'!$U$71),"")</f>
        <v/>
      </c>
      <c r="AO50" s="69"/>
      <c r="AP50" s="502"/>
      <c r="AQ50" s="503"/>
      <c r="AR50" s="503"/>
      <c r="AS50" s="503"/>
      <c r="AT50" s="503"/>
      <c r="AU50" s="504"/>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row>
    <row r="51" spans="2:81" ht="15.75" customHeight="1" thickBot="1" x14ac:dyDescent="0.3">
      <c r="B51" s="69"/>
      <c r="C51" s="381"/>
      <c r="D51" s="381"/>
      <c r="E51" s="382"/>
      <c r="F51" s="474"/>
      <c r="G51" s="475"/>
      <c r="H51" s="475"/>
      <c r="I51" s="475"/>
      <c r="J51" s="475"/>
      <c r="K51" s="65" t="str">
        <f>IF(AND('Mapa final'!$AL$72="Baja",'Mapa final'!$AN$72="Leve"),CONCATENATE("R2C",'Mapa final'!$U$72),"")</f>
        <v/>
      </c>
      <c r="L51" s="66" t="str">
        <f>IF(AND('Mapa final'!$AL$73="Baja",'Mapa final'!$AN$73="Leve"),CONCATENATE("R2C",'Mapa final'!$U$73),"")</f>
        <v/>
      </c>
      <c r="M51" s="66" t="str">
        <f>IF(AND('Mapa final'!$AL$74="Baja",'Mapa final'!$AN$74="Leve"),CONCATENATE("R2C",'Mapa final'!$U$74),"")</f>
        <v/>
      </c>
      <c r="N51" s="66" t="str">
        <f>IF(AND('Mapa final'!$AL$75="Baja",'Mapa final'!$AN$75="Leve"),CONCATENATE("R2C",'Mapa final'!$U$75),"")</f>
        <v/>
      </c>
      <c r="O51" s="66" t="str">
        <f>IF(AND('Mapa final'!$AL$77="Baja",'Mapa final'!$AN$77="Leve"),CONCATENATE("R2C",'Mapa final'!$U$77),"")</f>
        <v/>
      </c>
      <c r="P51" s="67" t="str">
        <f>IF(AND('Mapa final'!$AL$78="Baja",'Mapa final'!$AN$78="Leve"),CONCATENATE("R2C",'Mapa final'!$U$78),"")</f>
        <v/>
      </c>
      <c r="Q51" s="53" t="str">
        <f>IF(AND('Mapa final'!$AL$72="Baja",'Mapa final'!$AN$72="Menor"),CONCATENATE("R2C",'Mapa final'!$U$72),"")</f>
        <v/>
      </c>
      <c r="R51" s="54" t="str">
        <f>IF(AND('Mapa final'!$AL$73="Baja",'Mapa final'!$AN$73="Menor"),CONCATENATE("R2C",'Mapa final'!$U$73),"")</f>
        <v/>
      </c>
      <c r="S51" s="54" t="str">
        <f>IF(AND('Mapa final'!$AL$74="Baja",'Mapa final'!$AN$74="Menor"),CONCATENATE("R2C",'Mapa final'!$U$74),"")</f>
        <v/>
      </c>
      <c r="T51" s="54" t="str">
        <f>IF(AND('Mapa final'!$AL$75="Baja",'Mapa final'!$AN$75="Menor"),CONCATENATE("R2C",'Mapa final'!$U$75),"")</f>
        <v/>
      </c>
      <c r="U51" s="54" t="str">
        <f>IF(AND('Mapa final'!$AL$77="Baja",'Mapa final'!$AN$77="Menor"),CONCATENATE("R2C",'Mapa final'!$U$77),"")</f>
        <v/>
      </c>
      <c r="V51" s="55" t="str">
        <f>IF(AND('Mapa final'!$AL$78="Baja",'Mapa final'!$AN$78="Menor"),CONCATENATE("R2C",'Mapa final'!$U$78),"")</f>
        <v/>
      </c>
      <c r="W51" s="56" t="str">
        <f>IF(AND('Mapa final'!$AL$72="Baja",'Mapa final'!$AN$72="Moderado"),CONCATENATE("R2C",'Mapa final'!$U$72),"")</f>
        <v/>
      </c>
      <c r="X51" s="57" t="str">
        <f>IF(AND('Mapa final'!$AL$73="Baja",'Mapa final'!$AN$73="Moderado"),CONCATENATE("R2C",'Mapa final'!$U$73),"")</f>
        <v/>
      </c>
      <c r="Y51" s="57" t="str">
        <f>IF(AND('Mapa final'!$AL$74="Baja",'Mapa final'!$AN$74="Moderado"),CONCATENATE("R2C",'Mapa final'!$U$74),"")</f>
        <v/>
      </c>
      <c r="Z51" s="57" t="str">
        <f>IF(AND('Mapa final'!$AL$75="Baja",'Mapa final'!$AN$75="Moderado"),CONCATENATE("R2C",'Mapa final'!$U$75),"")</f>
        <v/>
      </c>
      <c r="AA51" s="57" t="str">
        <f>IF(AND('Mapa final'!$AL$77="Baja",'Mapa final'!$AN$77="Moderado"),CONCATENATE("R2C",'Mapa final'!$U$77),"")</f>
        <v/>
      </c>
      <c r="AB51" s="58" t="str">
        <f>IF(AND('Mapa final'!$AL$78="Baja",'Mapa final'!$AN$78="Moderado"),CONCATENATE("R2C",'Mapa final'!$U$78),"")</f>
        <v/>
      </c>
      <c r="AC51" s="44" t="str">
        <f>IF(AND('Mapa final'!$AL$72="Baja",'Mapa final'!$AN$72="Mayor"),CONCATENATE("R2C",'Mapa final'!$U$72),"")</f>
        <v/>
      </c>
      <c r="AD51" s="45" t="str">
        <f>IF(AND('Mapa final'!$AL$73="Baja",'Mapa final'!$AN$73="Mayor"),CONCATENATE("R2C",'Mapa final'!$U$73),"")</f>
        <v/>
      </c>
      <c r="AE51" s="45" t="str">
        <f>IF(AND('Mapa final'!$AL$74="Baja",'Mapa final'!$AN$74="Mayor"),CONCATENATE("R2C",'Mapa final'!$U$74),"")</f>
        <v/>
      </c>
      <c r="AF51" s="45" t="str">
        <f>IF(AND('Mapa final'!$AL$75="Baja",'Mapa final'!$AN$75="Mayor"),CONCATENATE("R2C",'Mapa final'!$U$75),"")</f>
        <v/>
      </c>
      <c r="AG51" s="45" t="str">
        <f>IF(AND('Mapa final'!$AL$77="Baja",'Mapa final'!$AN$77="Mayor"),CONCATENATE("R2C",'Mapa final'!$U$77),"")</f>
        <v/>
      </c>
      <c r="AH51" s="46" t="str">
        <f>IF(AND('Mapa final'!$AL$78="Baja",'Mapa final'!$AN$78="Mayor"),CONCATENATE("R2C",'Mapa final'!$U$78),"")</f>
        <v/>
      </c>
      <c r="AI51" s="47" t="str">
        <f>IF(AND('Mapa final'!$AL$72="Baja",'Mapa final'!$AN$72="Catastrófico"),CONCATENATE("R2C",'Mapa final'!$U$72),"")</f>
        <v/>
      </c>
      <c r="AJ51" s="48" t="str">
        <f>IF(AND('Mapa final'!$AL$73="Baja",'Mapa final'!$AN$73="Catastrófico"),CONCATENATE("R2C",'Mapa final'!$U$73),"")</f>
        <v/>
      </c>
      <c r="AK51" s="48" t="str">
        <f>IF(AND('Mapa final'!$AL$74="Baja",'Mapa final'!$AN$74="Catastrófico"),CONCATENATE("R2C",'Mapa final'!$U$74),"")</f>
        <v/>
      </c>
      <c r="AL51" s="48" t="str">
        <f>IF(AND('Mapa final'!$AL$75="Baja",'Mapa final'!$AN$75="Catastrófico"),CONCATENATE("R2C",'Mapa final'!$U$75),"")</f>
        <v/>
      </c>
      <c r="AM51" s="48" t="str">
        <f>IF(AND('Mapa final'!$AL$77="Baja",'Mapa final'!$AN$77="Catastrófico"),CONCATENATE("R2C",'Mapa final'!$U$77),"")</f>
        <v/>
      </c>
      <c r="AN51" s="49" t="str">
        <f>IF(AND('Mapa final'!$AL$78="Baja",'Mapa final'!$AN$78="Catastrófico"),CONCATENATE("R2C",'Mapa final'!$U$78),"")</f>
        <v/>
      </c>
      <c r="AO51" s="69"/>
      <c r="AP51" s="505"/>
      <c r="AQ51" s="506"/>
      <c r="AR51" s="506"/>
      <c r="AS51" s="506"/>
      <c r="AT51" s="506"/>
      <c r="AU51" s="507"/>
    </row>
    <row r="52" spans="2:81" ht="41.25" customHeight="1" x14ac:dyDescent="0.35">
      <c r="B52" s="69"/>
      <c r="C52" s="381"/>
      <c r="D52" s="381"/>
      <c r="E52" s="382"/>
      <c r="F52" s="468" t="s">
        <v>112</v>
      </c>
      <c r="G52" s="469"/>
      <c r="H52" s="469"/>
      <c r="I52" s="469"/>
      <c r="J52" s="470"/>
      <c r="K52" s="59" t="str">
        <f>IF(AND('Mapa final'!$AL$15="Muy Baja",'Mapa final'!$AN$15="Leve"),CONCATENATE("R2C",'Mapa final'!$U$15),"")</f>
        <v/>
      </c>
      <c r="L52" s="60" t="str">
        <f>IF(AND('Mapa final'!$AL$16="Muy Baja",'Mapa final'!$AN$16="Leve"),CONCATENATE("R2C",'Mapa final'!$D$16),"")</f>
        <v/>
      </c>
      <c r="M52" s="60" t="str">
        <f>IF(AND('Mapa final'!$AL$17="Muy Baja",'Mapa final'!$AN$17="Leve"),CONCATENATE("R2C",'Mapa final'!$D$17),"")</f>
        <v/>
      </c>
      <c r="N52" s="60" t="str">
        <f>IF(AND('Mapa final'!$AL$18="Muy Baja",'Mapa final'!$AN$18="Leve"),CONCATENATE("R2C",'Mapa final'!$U$18),"")</f>
        <v/>
      </c>
      <c r="O52" s="60" t="str">
        <f>IF(AND('Mapa final'!$AL$20="Muy Baja",'Mapa final'!$AN$20="Leve"),CONCATENATE("R2C",'Mapa final'!$U$20),"")</f>
        <v/>
      </c>
      <c r="P52" s="61" t="str">
        <f>IF(AND('Mapa final'!$AL$21="Muy Baja",'Mapa final'!$AN$21="Leve"),CONCATENATE("R2C",'Mapa final'!$U$21),"")</f>
        <v/>
      </c>
      <c r="Q52" s="59" t="str">
        <f>IF(AND('Mapa final'!$AL$15="Muy Baja",'Mapa final'!$AN$15="Menor"),CONCATENATE("R2C",'Mapa final'!$U$15),"")</f>
        <v/>
      </c>
      <c r="R52" s="60" t="str">
        <f>IF(AND('Mapa final'!$AL$16="Muy Baja",'Mapa final'!$AN$16="Menore"),CONCATENATE("R2C",'Mapa final'!$U$16),"")</f>
        <v/>
      </c>
      <c r="S52" s="60" t="str">
        <f>IF(AND('Mapa final'!$AL$17="Muy Baja",'Mapa final'!$AN$17="Menor"),CONCATENATE("R2C",'Mapa final'!$D$17),"")</f>
        <v/>
      </c>
      <c r="T52" s="60" t="str">
        <f>IF(AND('Mapa final'!$AL$18="Muy Baja",'Mapa final'!$AN$18="Menor"),CONCATENATE("R2C",'Mapa final'!$U$18),"")</f>
        <v/>
      </c>
      <c r="U52" s="60" t="str">
        <f>IF(AND('Mapa final'!$AL$20="Muy Baja",'Mapa final'!$AN$20="Menor"),CONCATENATE("R2C",'Mapa final'!$U$20),"")</f>
        <v/>
      </c>
      <c r="V52" s="61" t="str">
        <f>IF(AND('Mapa final'!$AL$21="Muy Baja",'Mapa final'!$AN$21="Menor"),CONCATENATE("R2C",'Mapa final'!$U$21),"")</f>
        <v/>
      </c>
      <c r="W52" s="50" t="str">
        <f>IF(AND('Mapa final'!$AL$15="Muy Baja",'Mapa final'!$AN$15="Moderado"),CONCATENATE("R2C",'Mapa final'!$U$15),"")</f>
        <v/>
      </c>
      <c r="X52" s="68" t="str">
        <f>IF(AND('Mapa final'!$AL$16="Muy Baja",'Mapa final'!$AN$16="Moderado"),CONCATENATE("R2C",'Mapa final'!$U$16),"")</f>
        <v/>
      </c>
      <c r="Y52" s="51"/>
      <c r="Z52" s="51" t="str">
        <f>IF(AND('Mapa final'!$AL$18="Muy Baja",'Mapa final'!$AN$18="Moderado"),CONCATENATE("R2C",'Mapa final'!$U$18),"")</f>
        <v/>
      </c>
      <c r="AA52" s="51" t="str">
        <f>IF(AND('Mapa final'!$AL$20="Muy Baja",'Mapa final'!$AN$20="Moderado"),CONCATENATE("R2C",'Mapa final'!$U$20),"")</f>
        <v/>
      </c>
      <c r="AB52" s="52" t="str">
        <f>IF(AND('Mapa final'!$AL$21="Muy Baja",'Mapa final'!$AN$21="Moderado"),CONCATENATE("R2C",'Mapa final'!$U$21),"")</f>
        <v/>
      </c>
      <c r="AC52" s="32" t="str">
        <f>IF(AND('Mapa final'!$AL$15="Muy Baja",'Mapa final'!$AN$15="Mayor"),CONCATENATE("R2C",'Mapa final'!$U$15),"")</f>
        <v/>
      </c>
      <c r="AD52" s="33" t="str">
        <f>IF(AND('Mapa final'!$AL$16="Muy Baja",'Mapa final'!$AN$16="Mayor"),CONCATENATE("R2C",'Mapa final'!$U$16),"")</f>
        <v/>
      </c>
      <c r="AE52" s="33" t="str">
        <f>IF(AND('Mapa final'!$AL$17="Muy Baja",'Mapa final'!$AN$17="Mayor"),CONCATENATE("R2C",'Mapa final'!$U$17),"")</f>
        <v/>
      </c>
      <c r="AF52" s="33" t="str">
        <f>IF(AND('Mapa final'!$AL$18="Muy Baja",'Mapa final'!$AN$18="Mayor"),CONCATENATE("R2C",'Mapa final'!$U$18),"")</f>
        <v/>
      </c>
      <c r="AG52" s="33" t="str">
        <f>IF(AND('Mapa final'!$AL$20="Muy Baja",'Mapa final'!$AN$20="Mayor"),CONCATENATE("R2C",'Mapa final'!$U$20),"")</f>
        <v/>
      </c>
      <c r="AH52" s="34" t="str">
        <f>IF(AND('Mapa final'!$AL$21="Muy Baja",'Mapa final'!$AN$21="Mayor"),CONCATENATE("R2C",'Mapa final'!$U$21),"")</f>
        <v/>
      </c>
      <c r="AI52" s="35" t="str">
        <f>IF(AND('Mapa final'!$AL$15="Muy Baja",'Mapa final'!$AN$15="Catastrófico"),CONCATENATE("R2C",'Mapa final'!$U$15),"")</f>
        <v/>
      </c>
      <c r="AJ52" s="36" t="str">
        <f>IF(AND('Mapa final'!$AL$16="Muy Baja",'Mapa final'!$AN$16="Catastrófico"),CONCATENATE("R2C",'Mapa final'!$U$16),"")</f>
        <v/>
      </c>
      <c r="AK52" s="36" t="str">
        <f>IF(AND('Mapa final'!$AL$17="Muy Baja",'Mapa final'!$AN$17="Catastrófico"),CONCATENATE("R2C",'Mapa final'!$U$17),"")</f>
        <v/>
      </c>
      <c r="AL52" s="36" t="str">
        <f>IF(AND('Mapa final'!$AL$18="Muy Baja",'Mapa final'!$AN$18="Catastrófico"),CONCATENATE("R2C",'Mapa final'!$U$18),"")</f>
        <v/>
      </c>
      <c r="AM52" s="36" t="str">
        <f>IF(AND('Mapa final'!$AL$20="Muy Baja",'Mapa final'!$AN$20="Catastrófico"),CONCATENATE("R2C",'Mapa final'!$U$20),"")</f>
        <v/>
      </c>
      <c r="AN52" s="37" t="str">
        <f>IF(AND('Mapa final'!$AL$21="Muy Baja",'Mapa final'!$AN$21="Catastrófico"),CONCATENATE("R2C",'Mapa final'!$U$21),"")</f>
        <v/>
      </c>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row>
    <row r="53" spans="2:81" ht="57.75" customHeight="1" x14ac:dyDescent="0.25">
      <c r="B53" s="69"/>
      <c r="C53" s="381"/>
      <c r="D53" s="381"/>
      <c r="E53" s="382"/>
      <c r="F53" s="486"/>
      <c r="G53" s="472"/>
      <c r="H53" s="472"/>
      <c r="I53" s="472"/>
      <c r="J53" s="473"/>
      <c r="K53" s="62" t="str">
        <f>IF(AND('Mapa final'!$AL$24="Muy Baja",'Mapa final'!$AN$24="Leve"),CONCATENATE("R2C",'Mapa final'!$U$24),"")</f>
        <v/>
      </c>
      <c r="L53" s="63" t="str">
        <f>IF(AND('Mapa final'!$AL$25="Muy Baja",'Mapa final'!$AN$25="Leve"),CONCATENATE("R2C",'Mapa final'!$U$25),"")</f>
        <v/>
      </c>
      <c r="M53" s="63" t="str">
        <f>IF(AND('Mapa final'!$AL$26="Muy Baja",'Mapa final'!$AN$26="Leve"),CONCATENATE("R2C",'Mapa final'!$U$26),"")</f>
        <v/>
      </c>
      <c r="N53" s="63" t="str">
        <f>IF(AND('Mapa final'!$AL$27="Muy Baja",'Mapa final'!$AN$27="Leve"),CONCATENATE("R2C",'Mapa final'!$U$27),"")</f>
        <v/>
      </c>
      <c r="O53" s="63" t="str">
        <f>IF(AND('Mapa final'!$AL$28="Muy Baja",'Mapa final'!$AN$28="Leve"),CONCATENATE("R2C",'Mapa final'!$U$28),"")</f>
        <v/>
      </c>
      <c r="P53" s="64" t="str">
        <f>IF(AND('Mapa final'!$AL$29="Muy Baja",'Mapa final'!$AN$29="Leve"),CONCATENATE("R2C",'Mapa final'!$U$29),"")</f>
        <v/>
      </c>
      <c r="Q53" s="62" t="str">
        <f>IF(AND('Mapa final'!$AL$24="Muy Baja",'Mapa final'!$AN$24="Menor"),CONCATENATE("R2C",'Mapa final'!$U$24),"")</f>
        <v/>
      </c>
      <c r="R53" s="63" t="str">
        <f>IF(AND('Mapa final'!$AL$25="Muy Baja",'Mapa final'!$AN$25="Menor"),CONCATENATE("R2C",'Mapa final'!$U$25),"")</f>
        <v/>
      </c>
      <c r="S53" s="63" t="str">
        <f>IF(AND('Mapa final'!$AL$26="Muy Baja",'Mapa final'!$AN$26="Menor"),CONCATENATE("R2C",'Mapa final'!$U$26),"")</f>
        <v/>
      </c>
      <c r="T53" s="63" t="str">
        <f>IF(AND('Mapa final'!$AL$27="Muy Baja",'Mapa final'!$AN$27="Menor"),CONCATENATE("R2C",'Mapa final'!$U$27),"")</f>
        <v/>
      </c>
      <c r="U53" s="63" t="str">
        <f>IF(AND('Mapa final'!$AL$28="Muy Baja",'Mapa final'!$AN$28="Menor"),CONCATENATE("R2C",'Mapa final'!$U$28),"")</f>
        <v/>
      </c>
      <c r="V53" s="64" t="str">
        <f>IF(AND('Mapa final'!$AL$29="Muy Baja",'Mapa final'!$AN$29="Menor"),CONCATENATE("R2C",'Mapa final'!$U$29),"")</f>
        <v/>
      </c>
      <c r="W53" s="53" t="str">
        <f>IF(AND('Mapa final'!$AL$24="Muy Baja",'Mapa final'!$AN$24="Moderado"),CONCATENATE("R2C",'Mapa final'!$U$24),"")</f>
        <v/>
      </c>
      <c r="X53" s="54" t="str">
        <f>IF(AND('Mapa final'!$AL$25="Muy Baja",'Mapa final'!$AN$25="Moderado"),CONCATENATE("R2C",'Mapa final'!$U$25),"")</f>
        <v/>
      </c>
      <c r="Y53" s="54" t="str">
        <f>IF(AND('Mapa final'!$AL$26="Muy Baja",'Mapa final'!$AN$26="Moderado"),CONCATENATE("R2C",'Mapa final'!$U$26),"")</f>
        <v/>
      </c>
      <c r="Z53" s="54" t="str">
        <f>IF(AND('Mapa final'!$AL$27="Muy Baja",'Mapa final'!$AN$27="Moderado"),CONCATENATE("R2C",'Mapa final'!$U$27),"")</f>
        <v/>
      </c>
      <c r="AA53" s="54" t="str">
        <f>IF(AND('Mapa final'!$AL$28="Muy Baja",'Mapa final'!$AN$28="Moderado"),CONCATENATE("R2C",'Mapa final'!$U$28),"")</f>
        <v/>
      </c>
      <c r="AB53" s="55" t="str">
        <f>IF(AND('Mapa final'!$AL$29="Muy Baja",'Mapa final'!$AN$29="Moderado"),CONCATENATE("R2C",'Mapa final'!$U$29),"")</f>
        <v/>
      </c>
      <c r="AC53" s="38" t="str">
        <f>IF(AND('Mapa final'!$AL$24="Muy Baja",'Mapa final'!$AN$24="Mayor"),CONCATENATE("R2C",'Mapa final'!$U$24),"")</f>
        <v/>
      </c>
      <c r="AD53" s="39" t="str">
        <f>IF(AND('Mapa final'!$AL$25="Muy Baja",'Mapa final'!$AN$25="Mayor"),CONCATENATE("R2C",'Mapa final'!$U$25),"")</f>
        <v/>
      </c>
      <c r="AE53" s="39" t="str">
        <f>IF(AND('Mapa final'!$AL$26="Muy Baja",'Mapa final'!$AN$26="Mayor"),CONCATENATE("R2C",'Mapa final'!$U$26),"")</f>
        <v/>
      </c>
      <c r="AF53" s="39" t="str">
        <f>IF(AND('Mapa final'!$AL$27="Muy Baja",'Mapa final'!$AN$27="Mayor"),CONCATENATE("R2C",'Mapa final'!$U$27),"")</f>
        <v/>
      </c>
      <c r="AG53" s="39" t="str">
        <f>IF(AND('Mapa final'!$AL$28="Muy Baja",'Mapa final'!$AN$28="Mayor"),CONCATENATE("R2C",'Mapa final'!$U$28),"")</f>
        <v/>
      </c>
      <c r="AH53" s="40" t="str">
        <f>IF(AND('Mapa final'!$AL$29="Muy Baja",'Mapa final'!$AN$29="Mayor"),CONCATENATE("R2C",'Mapa final'!$U$29),"")</f>
        <v/>
      </c>
      <c r="AI53" s="41" t="str">
        <f>IF(AND('Mapa final'!$AL$24="Muy Baja",'Mapa final'!$AN$24="Catastrófico"),CONCATENATE("R2C",'Mapa final'!$U$24),"")</f>
        <v/>
      </c>
      <c r="AJ53" s="42" t="str">
        <f>IF(AND('Mapa final'!$AL$25="Muy Baja",'Mapa final'!$AN$25="Catastrófico"),CONCATENATE("R2C",'Mapa final'!$U$25),"")</f>
        <v/>
      </c>
      <c r="AK53" s="42" t="str">
        <f>IF(AND('Mapa final'!$AL$26="Muy Baja",'Mapa final'!$AN$26="Catastrófico"),CONCATENATE("R2C",'Mapa final'!$U$26),"")</f>
        <v/>
      </c>
      <c r="AL53" s="42" t="str">
        <f>IF(AND('Mapa final'!$AL$27="Muy Baja",'Mapa final'!$AN$27="Catastrófico"),CONCATENATE("R2C",'Mapa final'!$U$27),"")</f>
        <v/>
      </c>
      <c r="AM53" s="42" t="str">
        <f>IF(AND('Mapa final'!$AL$28="Muy Baja",'Mapa final'!$AN$28="Catastrófico"),CONCATENATE("R2C",'Mapa final'!$U$28),"")</f>
        <v/>
      </c>
      <c r="AN53" s="43" t="str">
        <f>IF(AND('Mapa final'!$AL$29="Muy Baja",'Mapa final'!$AN$29="Catastrófico"),CONCATENATE("R2C",'Mapa final'!$U$29),"")</f>
        <v/>
      </c>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row>
    <row r="54" spans="2:81" ht="15" customHeight="1" x14ac:dyDescent="0.25">
      <c r="B54" s="69"/>
      <c r="C54" s="381"/>
      <c r="D54" s="381"/>
      <c r="E54" s="382"/>
      <c r="F54" s="486"/>
      <c r="G54" s="472"/>
      <c r="H54" s="472"/>
      <c r="I54" s="472"/>
      <c r="J54" s="473"/>
      <c r="K54" s="62" t="str">
        <f>IF(AND('Mapa final'!$AL$30="Muy Baja",'Mapa final'!$AN$30="Leve"),CONCATENATE("R2C",'Mapa final'!$U$30),"")</f>
        <v/>
      </c>
      <c r="L54" s="63" t="str">
        <f>IF(AND('Mapa final'!$AL$31="Muy Baja",'Mapa final'!$AN$31="Leve"),CONCATENATE("R2C",'Mapa final'!$U$31),"")</f>
        <v/>
      </c>
      <c r="M54" s="63" t="str">
        <f>IF(AND('Mapa final'!$AL$32="Muy Baja",'Mapa final'!$AN$32="Leve"),CONCATENATE("R2C",'Mapa final'!$U$32),"")</f>
        <v/>
      </c>
      <c r="N54" s="63" t="str">
        <f>IF(AND('Mapa final'!$AL$33="Muy Baja",'Mapa final'!$AN$33="Leve"),CONCATENATE("R2C",'Mapa final'!$U$33),"")</f>
        <v/>
      </c>
      <c r="O54" s="63" t="str">
        <f>IF(AND('Mapa final'!$AL$34="Muy Baja",'Mapa final'!$AN$34="Leve"),CONCATENATE("R2C",'Mapa final'!$U$34),"")</f>
        <v/>
      </c>
      <c r="P54" s="64" t="str">
        <f>IF(AND('Mapa final'!$AL$35="Muy Baja",'Mapa final'!$AN$35="Leve"),CONCATENATE("R2C",'Mapa final'!$U$35),"")</f>
        <v/>
      </c>
      <c r="Q54" s="62" t="str">
        <f>IF(AND('Mapa final'!$AL$30="Muy Baja",'Mapa final'!$AN$30="Menor"),CONCATENATE("R2C",'Mapa final'!$U$30),"")</f>
        <v/>
      </c>
      <c r="R54" s="63" t="str">
        <f>IF(AND('Mapa final'!$AL$31="Muy Baja",'Mapa final'!$AN$31="Menor"),CONCATENATE("R2C",'Mapa final'!$U$31),"")</f>
        <v/>
      </c>
      <c r="S54" s="63" t="str">
        <f>IF(AND('Mapa final'!$AL$32="Muy Baja",'Mapa final'!$AN$32="Menor"),CONCATENATE("R2C",'Mapa final'!$U$32),"")</f>
        <v/>
      </c>
      <c r="T54" s="63" t="str">
        <f>IF(AND('Mapa final'!$AL$33="Muy Baja",'Mapa final'!$AN$33="Menor"),CONCATENATE("R2C",'Mapa final'!$U$33),"")</f>
        <v/>
      </c>
      <c r="U54" s="63" t="str">
        <f>IF(AND('Mapa final'!$AL$34="Muy Baja",'Mapa final'!$AN$34="Menor"),CONCATENATE("R2C",'Mapa final'!$U$34),"")</f>
        <v/>
      </c>
      <c r="V54" s="64" t="str">
        <f>IF(AND('Mapa final'!$AL$35="Muy Baja",'Mapa final'!$AN$35="Menor"),CONCATENATE("R2C",'Mapa final'!$U$35),"")</f>
        <v/>
      </c>
      <c r="W54" s="53" t="str">
        <f>IF(AND('Mapa final'!$AL$30="Muy Baja",'Mapa final'!$AN$30="Moderado"),CONCATENATE("R2C",'Mapa final'!$U$30),"")</f>
        <v/>
      </c>
      <c r="X54" s="54" t="str">
        <f>IF(AND('Mapa final'!$AL$31="Muy Baja",'Mapa final'!$AN$31="Moderado"),CONCATENATE("R2C",'Mapa final'!$U$31),"")</f>
        <v/>
      </c>
      <c r="Y54" s="54" t="str">
        <f>IF(AND('Mapa final'!$AL$32="Muy Baja",'Mapa final'!$AN$32="Moderado"),CONCATENATE("R2C",'Mapa final'!$U$32),"")</f>
        <v/>
      </c>
      <c r="Z54" s="54" t="str">
        <f>IF(AND('Mapa final'!$AL$33="Muy Baja",'Mapa final'!$AN$33="Moderado"),CONCATENATE("R2C",'Mapa final'!$U$33),"")</f>
        <v/>
      </c>
      <c r="AA54" s="54" t="str">
        <f>IF(AND('Mapa final'!$AL$34="Muy Baja",'Mapa final'!$AN$34="Moderado"),CONCATENATE("R2C",'Mapa final'!$U$34),"")</f>
        <v/>
      </c>
      <c r="AB54" s="55" t="str">
        <f>IF(AND('Mapa final'!$AL$35="Muy Baja",'Mapa final'!$AN$35="Moderado"),CONCATENATE("R2C",'Mapa final'!$U$35),"")</f>
        <v/>
      </c>
      <c r="AC54" s="38" t="str">
        <f>IF(AND('Mapa final'!$AL$30="Muy Baja",'Mapa final'!$AN$30="Mayor"),CONCATENATE("R2C",'Mapa final'!$U$30),"")</f>
        <v/>
      </c>
      <c r="AD54" s="39" t="str">
        <f>IF(AND('Mapa final'!$AL$31="Muy Baja",'Mapa final'!$AN$31="Mayor"),CONCATENATE("R2C",'Mapa final'!$U$31),"")</f>
        <v/>
      </c>
      <c r="AE54" s="39" t="str">
        <f>IF(AND('Mapa final'!$AL$32="Muy Baja",'Mapa final'!$AN$32="Mayor"),CONCATENATE("R2C",'Mapa final'!$U$32),"")</f>
        <v/>
      </c>
      <c r="AF54" s="39" t="str">
        <f>IF(AND('Mapa final'!$AL$33="Muy Baja",'Mapa final'!$AN$33="Mayor"),CONCATENATE("R2C",'Mapa final'!$U$33),"")</f>
        <v/>
      </c>
      <c r="AG54" s="39" t="str">
        <f>IF(AND('Mapa final'!$AL$34="Muy Baja",'Mapa final'!$AN$34="Mayor"),CONCATENATE("R2C",'Mapa final'!$U$34),"")</f>
        <v/>
      </c>
      <c r="AH54" s="40" t="str">
        <f>IF(AND('Mapa final'!$AL$35="Muy Baja",'Mapa final'!$AN$35="Mayor"),CONCATENATE("R2C",'Mapa final'!$U$35),"")</f>
        <v/>
      </c>
      <c r="AI54" s="41" t="str">
        <f>IF(AND('Mapa final'!$AL$30="Muy Baja",'Mapa final'!$AN$30="Catastrófico"),CONCATENATE("R2C",'Mapa final'!$U$30),"")</f>
        <v/>
      </c>
      <c r="AJ54" s="42" t="str">
        <f>IF(AND('Mapa final'!$AL$31="Muy Baja",'Mapa final'!$AN$31="Catastrófico"),CONCATENATE("R2C",'Mapa final'!$U$31),"")</f>
        <v/>
      </c>
      <c r="AK54" s="42" t="str">
        <f>IF(AND('Mapa final'!$AL$32="Muy Baja",'Mapa final'!$AN$32="Catastrófico"),CONCATENATE("R2C",'Mapa final'!$U$32),"")</f>
        <v/>
      </c>
      <c r="AL54" s="42" t="str">
        <f>IF(AND('Mapa final'!$AL$33="Muy Baja",'Mapa final'!$AN$33="Catastrófico"),CONCATENATE("R2C",'Mapa final'!$U$33),"")</f>
        <v/>
      </c>
      <c r="AM54" s="42" t="str">
        <f>IF(AND('Mapa final'!$AL$34="Muy Baja",'Mapa final'!$AN$34="Catastrófico"),CONCATENATE("R2C",'Mapa final'!$U$34),"")</f>
        <v/>
      </c>
      <c r="AN54" s="43" t="str">
        <f>IF(AND('Mapa final'!$AL$35="Muy Baja",'Mapa final'!$AN$35="Catastrófico"),CONCATENATE("R2C",'Mapa final'!$U$35),"")</f>
        <v/>
      </c>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row>
    <row r="55" spans="2:81" ht="15" customHeight="1" x14ac:dyDescent="0.25">
      <c r="B55" s="69"/>
      <c r="C55" s="381"/>
      <c r="D55" s="381"/>
      <c r="E55" s="382"/>
      <c r="F55" s="471"/>
      <c r="G55" s="472"/>
      <c r="H55" s="472"/>
      <c r="I55" s="472"/>
      <c r="J55" s="473"/>
      <c r="K55" s="62" t="str">
        <f>IF(AND('Mapa final'!$AL$36="Muy Baja",'Mapa final'!$AN$36="Leve"),CONCATENATE("R2C",'Mapa final'!$U$36),"")</f>
        <v/>
      </c>
      <c r="L55" s="63" t="str">
        <f>IF(AND('Mapa final'!$AL$37="Muy Baja",'Mapa final'!$AN$37="Leve"),CONCATENATE("R2C",'Mapa final'!$U$37),"")</f>
        <v/>
      </c>
      <c r="M55" s="63" t="str">
        <f>IF(AND('Mapa final'!$AL$38="Muy Baja",'Mapa final'!$AN$38="Leve"),CONCATENATE("R2C",'Mapa final'!$U$38),"")</f>
        <v/>
      </c>
      <c r="N55" s="63" t="str">
        <f>IF(AND('Mapa final'!$AL$39="Muy Baja",'Mapa final'!$AN$39="Leve"),CONCATENATE("R2C",'Mapa final'!$U$39),"")</f>
        <v/>
      </c>
      <c r="O55" s="63" t="str">
        <f>IF(AND('Mapa final'!$AL$40="Muy Baja",'Mapa final'!$AN$40="Leve"),CONCATENATE("R2C",'Mapa final'!$U$40),"")</f>
        <v/>
      </c>
      <c r="P55" s="64" t="str">
        <f>IF(AND('Mapa final'!$AL$41="Muy Baja",'Mapa final'!$AN$41="Leve"),CONCATENATE("R2C",'Mapa final'!$U$41),"")</f>
        <v/>
      </c>
      <c r="Q55" s="62" t="str">
        <f>IF(AND('Mapa final'!$AL$36="Muy Baja",'Mapa final'!$AN$36="Menor"),CONCATENATE("R2C",'Mapa final'!$U$36),"")</f>
        <v/>
      </c>
      <c r="R55" s="63" t="str">
        <f>IF(AND('Mapa final'!$AL$37="Muy Baja",'Mapa final'!$AN$37="Menor"),CONCATENATE("R2C",'Mapa final'!$U$37),"")</f>
        <v/>
      </c>
      <c r="S55" s="63" t="str">
        <f>IF(AND('Mapa final'!$AL$38="Muy Baja",'Mapa final'!$AN$38="Menor"),CONCATENATE("R2C",'Mapa final'!$U$38),"")</f>
        <v/>
      </c>
      <c r="T55" s="63" t="str">
        <f>IF(AND('Mapa final'!$AL$39="Muy Baja",'Mapa final'!$AN$39="Menor"),CONCATENATE("R2C",'Mapa final'!$U$39),"")</f>
        <v/>
      </c>
      <c r="U55" s="63" t="str">
        <f>IF(AND('Mapa final'!$AL$40="Muy Baja",'Mapa final'!$AN$40="LMenor"),CONCATENATE("R2C",'Mapa final'!$U$40),"")</f>
        <v/>
      </c>
      <c r="V55" s="64" t="str">
        <f>IF(AND('Mapa final'!$AL$41="Muy Baja",'Mapa final'!$AN$41="Menor"),CONCATENATE("R2C",'Mapa final'!$U$41),"")</f>
        <v/>
      </c>
      <c r="W55" s="53" t="str">
        <f>IF(AND('Mapa final'!$AL$36="Muy Baja",'Mapa final'!$AN$36="Moderado"),CONCATENATE("R2C",'Mapa final'!$U$36),"")</f>
        <v/>
      </c>
      <c r="X55" s="54" t="str">
        <f>IF(AND('Mapa final'!$AL$37="Muy Baja",'Mapa final'!$AN$37="Moderado"),CONCATENATE("R2C",'Mapa final'!$U$37),"")</f>
        <v/>
      </c>
      <c r="Y55" s="54" t="str">
        <f>IF(AND('Mapa final'!$AL$38="Muy Baja",'Mapa final'!$AN$38="Moderado"),CONCATENATE("R2C",'Mapa final'!$U$38),"")</f>
        <v/>
      </c>
      <c r="Z55" s="54" t="str">
        <f>IF(AND('Mapa final'!$AL$39="Muy Baja",'Mapa final'!$AN$39="Moderado"),CONCATENATE("R2C",'Mapa final'!$U$39),"")</f>
        <v/>
      </c>
      <c r="AA55" s="54" t="str">
        <f>IF(AND('Mapa final'!$AL$40="Muy Baja",'Mapa final'!$AN$40="Moderado"),CONCATENATE("R2C",'Mapa final'!$U$40),"")</f>
        <v/>
      </c>
      <c r="AB55" s="55" t="str">
        <f>IF(AND('Mapa final'!$AL$41="Muy Baja",'Mapa final'!$AN$41="Moderado"),CONCATENATE("R2C",'Mapa final'!$U$41),"")</f>
        <v/>
      </c>
      <c r="AC55" s="38" t="str">
        <f>IF(AND('Mapa final'!$AL$36="Muy Baja",'Mapa final'!$AN$36="Mayor"),CONCATENATE("R2C",'Mapa final'!$U$36),"")</f>
        <v/>
      </c>
      <c r="AD55" s="39" t="str">
        <f>IF(AND('Mapa final'!$AL$37="Muy Baja",'Mapa final'!$AN$37="Mayor"),CONCATENATE("R2C",'Mapa final'!$U$37),"")</f>
        <v/>
      </c>
      <c r="AE55" s="39" t="str">
        <f>IF(AND('Mapa final'!$AL$38="Muy Baja",'Mapa final'!$AN$38="Mayor"),CONCATENATE("R2C",'Mapa final'!$U$38),"")</f>
        <v/>
      </c>
      <c r="AF55" s="39" t="str">
        <f>IF(AND('Mapa final'!$AL$39="Muy Baja",'Mapa final'!$AN$39="Mayor"),CONCATENATE("R2C",'Mapa final'!$U$39),"")</f>
        <v/>
      </c>
      <c r="AG55" s="39" t="str">
        <f>IF(AND('Mapa final'!$AL$40="Muy Baja",'Mapa final'!$AN$40="Mayor"),CONCATENATE("R2C",'Mapa final'!$U$40),"")</f>
        <v/>
      </c>
      <c r="AH55" s="40" t="str">
        <f>IF(AND('Mapa final'!$AL$41="Muy Baja",'Mapa final'!$AN$41="Mayor"),CONCATENATE("R2C",'Mapa final'!$U$41),"")</f>
        <v/>
      </c>
      <c r="AI55" s="41" t="str">
        <f>IF(AND('Mapa final'!$AL$36="Muy Baja",'Mapa final'!$AN$36="Catastrófico"),CONCATENATE("R2C",'Mapa final'!$U$36),"")</f>
        <v/>
      </c>
      <c r="AJ55" s="42" t="str">
        <f>IF(AND('Mapa final'!$AL$37="Muy Baja",'Mapa final'!$AN$37="Catastrófico"),CONCATENATE("R2C",'Mapa final'!$U$37),"")</f>
        <v/>
      </c>
      <c r="AK55" s="42" t="str">
        <f>IF(AND('Mapa final'!$AL$38="Muy Baja",'Mapa final'!$AN$38="Catastrófico"),CONCATENATE("R2C",'Mapa final'!$U$38),"")</f>
        <v/>
      </c>
      <c r="AL55" s="42" t="str">
        <f>IF(AND('Mapa final'!$AL$39="Muy Baja",'Mapa final'!$AN$39="Catastrófico"),CONCATENATE("R2C",'Mapa final'!$U$39),"")</f>
        <v/>
      </c>
      <c r="AM55" s="42" t="str">
        <f>IF(AND('Mapa final'!$AL$40="Muy Baja",'Mapa final'!$AN$40="LCatastrófico"),CONCATENATE("R2C",'Mapa final'!$U$40),"")</f>
        <v/>
      </c>
      <c r="AN55" s="43" t="str">
        <f>IF(AND('Mapa final'!$AL$41="Muy Baja",'Mapa final'!$AN$41="Catastrófico"),CONCATENATE("R2C",'Mapa final'!$U$41),"")</f>
        <v/>
      </c>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row>
    <row r="56" spans="2:81" ht="15" customHeight="1" x14ac:dyDescent="0.25">
      <c r="B56" s="69"/>
      <c r="C56" s="381"/>
      <c r="D56" s="381"/>
      <c r="E56" s="382"/>
      <c r="F56" s="471"/>
      <c r="G56" s="472"/>
      <c r="H56" s="472"/>
      <c r="I56" s="472"/>
      <c r="J56" s="473"/>
      <c r="K56" s="62" t="str">
        <f>IF(AND('Mapa final'!$AL$42="Muy Baja",'Mapa final'!$AN$42="Leve"),CONCATENATE("R2C",'Mapa final'!$U$42),"")</f>
        <v/>
      </c>
      <c r="L56" s="63" t="str">
        <f>IF(AND('Mapa final'!$AL$43="Muy Baja",'Mapa final'!$AN$43="Leve"),CONCATENATE("R2C",'Mapa final'!$U$43),"")</f>
        <v/>
      </c>
      <c r="M56" s="63" t="str">
        <f>IF(AND('Mapa final'!$AL$44="Muy Baja",'Mapa final'!$AN$44="Leve"),CONCATENATE("R2C",'Mapa final'!$U$44),"")</f>
        <v/>
      </c>
      <c r="N56" s="63" t="str">
        <f>IF(AND('Mapa final'!$AL$45="Muy Baja",'Mapa final'!$AN$45="Leve"),CONCATENATE("R2C",'Mapa final'!$U$45),"")</f>
        <v/>
      </c>
      <c r="O56" s="63" t="str">
        <f>IF(AND('Mapa final'!$AL$46="Muy Baja",'Mapa final'!$AN$46="Leve"),CONCATENATE("R2C",'Mapa final'!$U$46),"")</f>
        <v/>
      </c>
      <c r="P56" s="64" t="str">
        <f>IF(AND('Mapa final'!$AL$47="Muy Baja",'Mapa final'!$AN$47="Leve"),CONCATENATE("R2C",'Mapa final'!$U$47),"")</f>
        <v/>
      </c>
      <c r="Q56" s="62" t="str">
        <f>IF(AND('Mapa final'!$AL$42="Muy Baja",'Mapa final'!$AN$42="Menor"),CONCATENATE("R2C",'Mapa final'!$U$42),"")</f>
        <v/>
      </c>
      <c r="R56" s="63" t="str">
        <f>IF(AND('Mapa final'!$AL$43="Muy Baja",'Mapa final'!$AN$43="Menor"),CONCATENATE("R2C",'Mapa final'!$U$43),"")</f>
        <v/>
      </c>
      <c r="S56" s="63" t="str">
        <f>IF(AND('Mapa final'!$AL$44="Muy Baja",'Mapa final'!$AN$44="Menor"),CONCATENATE("R2C",'Mapa final'!$U$44),"")</f>
        <v/>
      </c>
      <c r="T56" s="63" t="str">
        <f>IF(AND('Mapa final'!$AL$45="Muy Baja",'Mapa final'!$AN$45="Menor"),CONCATENATE("R2C",'Mapa final'!$U$45),"")</f>
        <v/>
      </c>
      <c r="U56" s="63" t="str">
        <f>IF(AND('Mapa final'!$AL$46="Muy Baja",'Mapa final'!$AN$46="Menor"),CONCATENATE("R2C",'Mapa final'!$U$46),"")</f>
        <v/>
      </c>
      <c r="V56" s="64" t="str">
        <f>IF(AND('Mapa final'!$AL$47="Muy Baja",'Mapa final'!$AN$47="Menor"),CONCATENATE("R2C",'Mapa final'!$U$47),"")</f>
        <v/>
      </c>
      <c r="W56" s="53" t="str">
        <f>IF(AND('Mapa final'!$AL$42="Muy Baja",'Mapa final'!$AN$42="Moderado"),CONCATENATE("R2C",'Mapa final'!$U$42),"")</f>
        <v/>
      </c>
      <c r="X56" s="54" t="str">
        <f>IF(AND('Mapa final'!$AL$43="Muy Baja",'Mapa final'!$AN$43="Moderado"),CONCATENATE("R2C",'Mapa final'!$U$43),"")</f>
        <v/>
      </c>
      <c r="Y56" s="54" t="str">
        <f>IF(AND('Mapa final'!$AL$44="Muy Baja",'Mapa final'!$AN$44="Moderado"),CONCATENATE("R2C",'Mapa final'!$U$44),"")</f>
        <v/>
      </c>
      <c r="Z56" s="54" t="str">
        <f>IF(AND('Mapa final'!$AL$45="Muy Baja",'Mapa final'!$AN$45="Moderado"),CONCATENATE("R2C",'Mapa final'!$U$45),"")</f>
        <v/>
      </c>
      <c r="AA56" s="54" t="str">
        <f>IF(AND('Mapa final'!$AL$46="Muy Baja",'Mapa final'!$AN$46="Moderado"),CONCATENATE("R2C",'Mapa final'!$U$46),"")</f>
        <v/>
      </c>
      <c r="AB56" s="55" t="str">
        <f>IF(AND('Mapa final'!$AL$47="Muy Baja",'Mapa final'!$AN$47="Moderado"),CONCATENATE("R2C",'Mapa final'!$U$47),"")</f>
        <v/>
      </c>
      <c r="AC56" s="38" t="str">
        <f>IF(AND('Mapa final'!$AL$42="Muy Baja",'Mapa final'!$AN$42="Mayor"),CONCATENATE("R2C",'Mapa final'!$U$42),"")</f>
        <v/>
      </c>
      <c r="AD56" s="39" t="str">
        <f>IF(AND('Mapa final'!$AL$43="Muy Baja",'Mapa final'!$AN$43="Mayor"),CONCATENATE("R2C",'Mapa final'!$U$43),"")</f>
        <v/>
      </c>
      <c r="AE56" s="39" t="str">
        <f>IF(AND('Mapa final'!$AL$44="Muy Baja",'Mapa final'!$AN$44="Mayor"),CONCATENATE("R2C",'Mapa final'!$U$44),"")</f>
        <v/>
      </c>
      <c r="AF56" s="39" t="str">
        <f>IF(AND('Mapa final'!$AL$45="Muy Baja",'Mapa final'!$AN$45="Mayor"),CONCATENATE("R2C",'Mapa final'!$U$45),"")</f>
        <v/>
      </c>
      <c r="AG56" s="39" t="str">
        <f>IF(AND('Mapa final'!$AL$46="Muy Baja",'Mapa final'!$AN$46="Mayor"),CONCATENATE("R2C",'Mapa final'!$U$46),"")</f>
        <v/>
      </c>
      <c r="AH56" s="40" t="str">
        <f>IF(AND('Mapa final'!$AL$47="Muy Baja",'Mapa final'!$AN$47="Mayor"),CONCATENATE("R2C",'Mapa final'!$U$47),"")</f>
        <v/>
      </c>
      <c r="AI56" s="41" t="str">
        <f>IF(AND('Mapa final'!$AL$42="Muy Baja",'Mapa final'!$AN$42="Catastrófico"),CONCATENATE("R2C",'Mapa final'!$U$42),"")</f>
        <v/>
      </c>
      <c r="AJ56" s="42" t="str">
        <f>IF(AND('Mapa final'!$AL$43="Muy Baja",'Mapa final'!$AN$43="Catastrófico"),CONCATENATE("R2C",'Mapa final'!$U$43),"")</f>
        <v/>
      </c>
      <c r="AK56" s="42" t="str">
        <f>IF(AND('Mapa final'!$AL$44="Muy Baja",'Mapa final'!$AN$44="Catastrófico"),CONCATENATE("R2C",'Mapa final'!$U$44),"")</f>
        <v/>
      </c>
      <c r="AL56" s="42" t="str">
        <f>IF(AND('Mapa final'!$AL$45="Muy Baja",'Mapa final'!$AN$45="Catastrófico"),CONCATENATE("R2C",'Mapa final'!$U$45),"")</f>
        <v/>
      </c>
      <c r="AM56" s="42" t="str">
        <f>IF(AND('Mapa final'!$AL$46="Muy Baja",'Mapa final'!$AN$46="Catastrófico"),CONCATENATE("R2C",'Mapa final'!$U$46),"")</f>
        <v/>
      </c>
      <c r="AN56" s="43" t="str">
        <f>IF(AND('Mapa final'!$AL$47="Muy Baja",'Mapa final'!$AN$47="Catastrófico"),CONCATENATE("R2C",'Mapa final'!$U$47),"")</f>
        <v/>
      </c>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row>
    <row r="57" spans="2:81" ht="15" customHeight="1" x14ac:dyDescent="0.25">
      <c r="B57" s="69"/>
      <c r="C57" s="381"/>
      <c r="D57" s="381"/>
      <c r="E57" s="382"/>
      <c r="F57" s="471"/>
      <c r="G57" s="472"/>
      <c r="H57" s="472"/>
      <c r="I57" s="472"/>
      <c r="J57" s="473"/>
      <c r="K57" s="62" t="str">
        <f>IF(AND('Mapa final'!$AL$48="Muy Baja",'Mapa final'!$AN$48="Leve"),CONCATENATE("R2C",'Mapa final'!$U$48),"")</f>
        <v/>
      </c>
      <c r="L57" s="63" t="str">
        <f>IF(AND('Mapa final'!$AL$49="Muy Baja",'Mapa final'!$AN$49="Leve"),CONCATENATE("R2C",'Mapa final'!$U$49),"")</f>
        <v/>
      </c>
      <c r="M57" s="63" t="str">
        <f>IF(AND('Mapa final'!$AL$50="Muy Baja",'Mapa final'!$AN$50="Leve"),CONCATENATE("R2C",'Mapa final'!$U$50),"")</f>
        <v/>
      </c>
      <c r="N57" s="63" t="str">
        <f>IF(AND('Mapa final'!$AL$51="Muy Baja",'Mapa final'!$AN$51="Leve"),CONCATENATE("R2C",'Mapa final'!$U$51),"")</f>
        <v/>
      </c>
      <c r="O57" s="63" t="str">
        <f>IF(AND('Mapa final'!$AL$52="Muy Baja",'Mapa final'!$AN$52="Leve"),CONCATENATE("R2C",'Mapa final'!$U$52),"")</f>
        <v/>
      </c>
      <c r="P57" s="64" t="str">
        <f>IF(AND('Mapa final'!$AL$63="Muy Baja",'Mapa final'!$AN$53="Leve"),CONCATENATE("R2C",'Mapa final'!$U$53),"")</f>
        <v/>
      </c>
      <c r="Q57" s="62" t="str">
        <f>IF(AND('Mapa final'!$AL$48="Muy Baja",'Mapa final'!$AN$48="Menor"),CONCATENATE("R2C",'Mapa final'!$U$48),"")</f>
        <v/>
      </c>
      <c r="R57" s="63" t="str">
        <f>IF(AND('Mapa final'!$AL$49="Muy Baja",'Mapa final'!$AN$49="Menor"),CONCATENATE("R2C",'Mapa final'!$U$49),"")</f>
        <v/>
      </c>
      <c r="S57" s="63" t="str">
        <f>IF(AND('Mapa final'!$AL$50="Muy Baja",'Mapa final'!$AN$50="Menor"),CONCATENATE("R2C",'Mapa final'!$U$50),"")</f>
        <v/>
      </c>
      <c r="T57" s="63" t="str">
        <f>IF(AND('Mapa final'!$AL$51="Muy Baja",'Mapa final'!$AN$51="Menor"),CONCATENATE("R2C",'Mapa final'!$U$51),"")</f>
        <v/>
      </c>
      <c r="U57" s="63" t="str">
        <f>IF(AND('Mapa final'!$AL$52="Muy Baja",'Mapa final'!$AN$52="Menor"),CONCATENATE("R2C",'Mapa final'!$U$52),"")</f>
        <v/>
      </c>
      <c r="V57" s="64" t="str">
        <f>IF(AND('Mapa final'!$AL$63="Muy Baja",'Mapa final'!$AN$53="Menor"),CONCATENATE("R2C",'Mapa final'!$U$53),"")</f>
        <v/>
      </c>
      <c r="W57" s="53" t="str">
        <f>IF(AND('Mapa final'!$AL$48="Muy Baja",'Mapa final'!$AN$48="Moderado"),CONCATENATE("R2C",'Mapa final'!$U$48),"")</f>
        <v/>
      </c>
      <c r="X57" s="54" t="str">
        <f>IF(AND('Mapa final'!$AL$49="Muy Baja",'Mapa final'!$AN$49="Moderado"),CONCATENATE("R2C",'Mapa final'!$U$49),"")</f>
        <v/>
      </c>
      <c r="Y57" s="54" t="str">
        <f>IF(AND('Mapa final'!$AL$50="Muy Baja",'Mapa final'!$AN$50="Moderado"),CONCATENATE("R2C",'Mapa final'!$U$50),"")</f>
        <v/>
      </c>
      <c r="Z57" s="54" t="str">
        <f>IF(AND('Mapa final'!$AL$51="Muy Baja",'Mapa final'!$AN$51="Moderado"),CONCATENATE("R2C",'Mapa final'!$U$51),"")</f>
        <v/>
      </c>
      <c r="AA57" s="54" t="str">
        <f>IF(AND('Mapa final'!$AL$52="Muy Baja",'Mapa final'!$AN$52="Moderado"),CONCATENATE("R2C",'Mapa final'!$U$52),"")</f>
        <v/>
      </c>
      <c r="AB57" s="55" t="str">
        <f>IF(AND('Mapa final'!$AL$63="Muy Baja",'Mapa final'!$AN$53="Moderado"),CONCATENATE("R2C",'Mapa final'!$U$53),"")</f>
        <v/>
      </c>
      <c r="AC57" s="38" t="str">
        <f>IF(AND('Mapa final'!$AL$48="Muy Baja",'Mapa final'!$AN$48="Mayor"),CONCATENATE("R2C",'Mapa final'!$U$48),"")</f>
        <v/>
      </c>
      <c r="AD57" s="39" t="str">
        <f>IF(AND('Mapa final'!$AL$49="Muy Baja",'Mapa final'!$AN$49="Mayor"),CONCATENATE("R2C",'Mapa final'!$U$49),"")</f>
        <v/>
      </c>
      <c r="AE57" s="39" t="str">
        <f>IF(AND('Mapa final'!$AL$50="Muy Baja",'Mapa final'!$AN$50="Mayor"),CONCATENATE("R2C",'Mapa final'!$U$50),"")</f>
        <v/>
      </c>
      <c r="AF57" s="39" t="str">
        <f>IF(AND('Mapa final'!$AL$51="Muy Baja",'Mapa final'!$AN$51="Mayor"),CONCATENATE("R2C",'Mapa final'!$U$51),"")</f>
        <v/>
      </c>
      <c r="AG57" s="39" t="str">
        <f>IF(AND('Mapa final'!$AL$52="Muy Baja",'Mapa final'!$AN$52="Mayor"),CONCATENATE("R2C",'Mapa final'!$U$52),"")</f>
        <v/>
      </c>
      <c r="AH57" s="40" t="str">
        <f>IF(AND('Mapa final'!$AL$63="Muy Baja",'Mapa final'!$AN$53="Mayor"),CONCATENATE("R2C",'Mapa final'!$U$53),"")</f>
        <v/>
      </c>
      <c r="AI57" s="41" t="str">
        <f>IF(AND('Mapa final'!$AL$48="Muy Baja",'Mapa final'!$AN$48="Catastrófico"),CONCATENATE("R2C",'Mapa final'!$U$48),"")</f>
        <v/>
      </c>
      <c r="AJ57" s="42" t="str">
        <f>IF(AND('Mapa final'!$AL$49="Muy Baja",'Mapa final'!$AN$49="Catastrófico"),CONCATENATE("R2C",'Mapa final'!$U$49),"")</f>
        <v/>
      </c>
      <c r="AK57" s="42" t="str">
        <f>IF(AND('Mapa final'!$AL$50="Muy Baja",'Mapa final'!$AN$50="Catastrófico"),CONCATENATE("R2C",'Mapa final'!$U$50),"")</f>
        <v/>
      </c>
      <c r="AL57" s="42" t="str">
        <f>IF(AND('Mapa final'!$AL$51="Muy Baja",'Mapa final'!$AN$51="Catastrófico"),CONCATENATE("R2C",'Mapa final'!$U$51),"")</f>
        <v/>
      </c>
      <c r="AM57" s="42" t="str">
        <f>IF(AND('Mapa final'!$AL$52="Muy Baja",'Mapa final'!$AN$52="Catastrófico"),CONCATENATE("R2C",'Mapa final'!$U$52),"")</f>
        <v/>
      </c>
      <c r="AN57" s="43" t="str">
        <f>IF(AND('Mapa final'!$AL$63="Muy Baja",'Mapa final'!$AN$53="Catastrófico"),CONCATENATE("R2C",'Mapa final'!$U$53),"")</f>
        <v/>
      </c>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row>
    <row r="58" spans="2:81" ht="15" customHeight="1" x14ac:dyDescent="0.25">
      <c r="B58" s="69"/>
      <c r="C58" s="381"/>
      <c r="D58" s="381"/>
      <c r="E58" s="382"/>
      <c r="F58" s="471"/>
      <c r="G58" s="472"/>
      <c r="H58" s="472"/>
      <c r="I58" s="472"/>
      <c r="J58" s="473"/>
      <c r="K58" s="62" t="str">
        <f>IF(AND('Mapa final'!$AL$54="Muy Baja",'Mapa final'!$AN$54="Leve"),CONCATENATE("R2C",'Mapa final'!$U$54),"")</f>
        <v/>
      </c>
      <c r="L58" s="63" t="str">
        <f>IF(AND('Mapa final'!$AL$55="Muy Baja",'Mapa final'!$AN$55="Leve"),CONCATENATE("R2C",'Mapa final'!$U$55),"")</f>
        <v/>
      </c>
      <c r="M58" s="63" t="str">
        <f>IF(AND('Mapa final'!$AL$56="Muy Baja",'Mapa final'!$AN$56="Leve"),CONCATENATE("R2C",'Mapa final'!$U$56),"")</f>
        <v/>
      </c>
      <c r="N58" s="63" t="str">
        <f>IF(AND('Mapa final'!$AL$57="Muy Baja",'Mapa final'!$AN$57="Leve"),CONCATENATE("R2C",'Mapa final'!$U$57),"")</f>
        <v/>
      </c>
      <c r="O58" s="63" t="str">
        <f>IF(AND('Mapa final'!$AL$58="Muy Baja",'Mapa final'!$AN$58="Leve"),CONCATENATE("R2C",'Mapa final'!$U$58),"")</f>
        <v/>
      </c>
      <c r="P58" s="64" t="str">
        <f>IF(AND('Mapa final'!$AL$59="Muy Baja",'Mapa final'!$AN$59="Leve"),CONCATENATE("R2C",'Mapa final'!$U$59),"")</f>
        <v/>
      </c>
      <c r="Q58" s="62" t="str">
        <f>IF(AND('Mapa final'!$AL$54="Muy Baja",'Mapa final'!$AN$54="Menor"),CONCATENATE("R2C",'Mapa final'!$U$54),"")</f>
        <v/>
      </c>
      <c r="R58" s="63" t="str">
        <f>IF(AND('Mapa final'!$AL$55="Muy Baja",'Mapa final'!$AN$55="Menor"),CONCATENATE("R2C",'Mapa final'!$U$55),"")</f>
        <v/>
      </c>
      <c r="S58" s="63" t="str">
        <f>IF(AND('Mapa final'!$AL$56="Muy Baja",'Mapa final'!$AN$56="Menor"),CONCATENATE("R2C",'Mapa final'!$U$56),"")</f>
        <v/>
      </c>
      <c r="T58" s="63" t="str">
        <f>IF(AND('Mapa final'!$AL$57="Muy Baja",'Mapa final'!$AN$57="Menor"),CONCATENATE("R2C",'Mapa final'!$U$57),"")</f>
        <v/>
      </c>
      <c r="U58" s="63" t="str">
        <f>IF(AND('Mapa final'!$AL$58="Muy Baja",'Mapa final'!$AN$58="Menor"),CONCATENATE("R2C",'Mapa final'!$U$58),"")</f>
        <v/>
      </c>
      <c r="V58" s="64" t="str">
        <f>IF(AND('Mapa final'!$AL$59="Muy Baja",'Mapa final'!$AN$59="Menor"),CONCATENATE("R2C",'Mapa final'!$U$59),"")</f>
        <v/>
      </c>
      <c r="W58" s="53" t="str">
        <f>IF(AND('Mapa final'!$AL$54="Muy Baja",'Mapa final'!$AN$54="Moderado"),CONCATENATE("R2C",'Mapa final'!$U$54),"")</f>
        <v/>
      </c>
      <c r="X58" s="54" t="str">
        <f>IF(AND('Mapa final'!$AL$55="Muy Baja",'Mapa final'!$AN$55="Moderado"),CONCATENATE("R2C",'Mapa final'!$U$55),"")</f>
        <v/>
      </c>
      <c r="Y58" s="54" t="str">
        <f>IF(AND('Mapa final'!$AL$56="Muy Baja",'Mapa final'!$AN$56="Moderado"),CONCATENATE("R2C",'Mapa final'!$U$56),"")</f>
        <v/>
      </c>
      <c r="Z58" s="54" t="str">
        <f>IF(AND('Mapa final'!$AL$57="Muy Baja",'Mapa final'!$AN$57="Moderado"),CONCATENATE("R2C",'Mapa final'!$U$57),"")</f>
        <v/>
      </c>
      <c r="AA58" s="54" t="str">
        <f>IF(AND('Mapa final'!$AL$58="Muy Baja",'Mapa final'!$AN$58="Moderado"),CONCATENATE("R2C",'Mapa final'!$U$58),"")</f>
        <v/>
      </c>
      <c r="AB58" s="55" t="str">
        <f>IF(AND('Mapa final'!$AL$59="Muy Baja",'Mapa final'!$AN$59="Moderado"),CONCATENATE("R2C",'Mapa final'!$U$59),"")</f>
        <v/>
      </c>
      <c r="AC58" s="38" t="str">
        <f>IF(AND('Mapa final'!$AL$54="Muy Baja",'Mapa final'!$AN$54="Mayor"),CONCATENATE("R2C",'Mapa final'!$U$54),"")</f>
        <v/>
      </c>
      <c r="AD58" s="39" t="str">
        <f>IF(AND('Mapa final'!$AL$55="Muy Baja",'Mapa final'!$AN$55="Mayor"),CONCATENATE("R2C",'Mapa final'!$U$55),"")</f>
        <v/>
      </c>
      <c r="AE58" s="39" t="str">
        <f>IF(AND('Mapa final'!$AL$56="Muy Baja",'Mapa final'!$AN$56="Mayor"),CONCATENATE("R2C",'Mapa final'!$U$56),"")</f>
        <v/>
      </c>
      <c r="AF58" s="39" t="str">
        <f>IF(AND('Mapa final'!$AL$57="Muy Baja",'Mapa final'!$AN$57="Mayor"),CONCATENATE("R2C",'Mapa final'!$U$57),"")</f>
        <v/>
      </c>
      <c r="AG58" s="39" t="str">
        <f>IF(AND('Mapa final'!$AL$58="Muy Baja",'Mapa final'!$AN$58="Mayor"),CONCATENATE("R2C",'Mapa final'!$U$58),"")</f>
        <v/>
      </c>
      <c r="AH58" s="40" t="str">
        <f>IF(AND('Mapa final'!$AL$59="Muy Baja",'Mapa final'!$AN$59="Mayor"),CONCATENATE("R2C",'Mapa final'!$U$59),"")</f>
        <v/>
      </c>
      <c r="AI58" s="41" t="str">
        <f>IF(AND('Mapa final'!$AL$54="Muy Baja",'Mapa final'!$AN$54="Catastrófico"),CONCATENATE("R2C",'Mapa final'!$U$54),"")</f>
        <v/>
      </c>
      <c r="AJ58" s="42" t="str">
        <f>IF(AND('Mapa final'!$AL$55="Muy Baja",'Mapa final'!$AN$55="Catastrófico"),CONCATENATE("R2C",'Mapa final'!$U$55),"")</f>
        <v/>
      </c>
      <c r="AK58" s="42" t="str">
        <f>IF(AND('Mapa final'!$AL$56="Muy Baja",'Mapa final'!$AN$56="Catastrófico"),CONCATENATE("R2C",'Mapa final'!$U$56),"")</f>
        <v/>
      </c>
      <c r="AL58" s="42" t="str">
        <f>IF(AND('Mapa final'!$AL$57="Muy Baja",'Mapa final'!$AN$57="Catastrófico"),CONCATENATE("R2C",'Mapa final'!$U$57),"")</f>
        <v/>
      </c>
      <c r="AM58" s="42" t="str">
        <f>IF(AND('Mapa final'!$AL$58="Muy Baja",'Mapa final'!$AN$58="Catastrófico"),CONCATENATE("R2C",'Mapa final'!$U$58),"")</f>
        <v/>
      </c>
      <c r="AN58" s="43" t="str">
        <f>IF(AND('Mapa final'!$AL$59="Muy Baja",'Mapa final'!$AN$59="Catastrófico"),CONCATENATE("R2C",'Mapa final'!$U$59),"")</f>
        <v/>
      </c>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row>
    <row r="59" spans="2:81" ht="15" customHeight="1" x14ac:dyDescent="0.25">
      <c r="B59" s="69"/>
      <c r="C59" s="381"/>
      <c r="D59" s="381"/>
      <c r="E59" s="382"/>
      <c r="F59" s="471"/>
      <c r="G59" s="472"/>
      <c r="H59" s="472"/>
      <c r="I59" s="472"/>
      <c r="J59" s="473"/>
      <c r="K59" s="62" t="str">
        <f>IF(AND('Mapa final'!$AL$60="Muy Baja",'Mapa final'!$AN$60="Leve"),CONCATENATE("R2C",'Mapa final'!$U$60),"")</f>
        <v/>
      </c>
      <c r="L59" s="63" t="str">
        <f>IF(AND('Mapa final'!$AL$61="Muy Baja",'Mapa final'!$AN$61="Leve"),CONCATENATE("R2C",'Mapa final'!$U$61),"")</f>
        <v/>
      </c>
      <c r="M59" s="63" t="str">
        <f>IF(AND('Mapa final'!$AL$62="Muy Baja",'Mapa final'!$AN$62="Leve"),CONCATENATE("R2C",'Mapa final'!$U$62),"")</f>
        <v/>
      </c>
      <c r="N59" s="63" t="str">
        <f>IF(AND('Mapa final'!$AL$63="Muy Baja",'Mapa final'!$AN$63="Leve"),CONCATENATE("R2C",'Mapa final'!$U$63),"")</f>
        <v/>
      </c>
      <c r="O59" s="63" t="str">
        <f>IF(AND('Mapa final'!$AL$64="Muy Baja",'Mapa final'!$AN$64="Leve"),CONCATENATE("R2C",'Mapa final'!$U$64),"")</f>
        <v/>
      </c>
      <c r="P59" s="64" t="str">
        <f>IF(AND('Mapa final'!$AL$65="Muy Baja",'Mapa final'!$AN$65="Leve"),CONCATENATE("R2C",'Mapa final'!$U$65),"")</f>
        <v/>
      </c>
      <c r="Q59" s="62" t="str">
        <f>IF(AND('Mapa final'!$AL$60="Muy Baja",'Mapa final'!$AN$60="Menor"),CONCATENATE("R2C",'Mapa final'!$U$60),"")</f>
        <v/>
      </c>
      <c r="R59" s="63" t="str">
        <f>IF(AND('Mapa final'!$AL$61="Muy Baja",'Mapa final'!$AN$61="Menor"),CONCATENATE("R2C",'Mapa final'!$U$61),"")</f>
        <v/>
      </c>
      <c r="S59" s="63" t="str">
        <f>IF(AND('Mapa final'!$AL$62="Muy Baja",'Mapa final'!$AN$62="Menor"),CONCATENATE("R2C",'Mapa final'!$U$62),"")</f>
        <v/>
      </c>
      <c r="T59" s="63" t="str">
        <f>IF(AND('Mapa final'!$AL$63="Muy Baja",'Mapa final'!$AN$63="Menor"),CONCATENATE("R2C",'Mapa final'!$U$63),"")</f>
        <v/>
      </c>
      <c r="U59" s="63" t="str">
        <f>IF(AND('Mapa final'!$AL$64="Muy Baja",'Mapa final'!$AN$64="Menor"),CONCATENATE("R2C",'Mapa final'!$U$64),"")</f>
        <v/>
      </c>
      <c r="V59" s="64" t="str">
        <f>IF(AND('Mapa final'!$AL$65="Muy Baja",'Mapa final'!$AN$65="Menor"),CONCATENATE("R2C",'Mapa final'!$U$65),"")</f>
        <v/>
      </c>
      <c r="W59" s="53" t="str">
        <f>IF(AND('Mapa final'!$AL$60="Muy Baja",'Mapa final'!$AN$60="Moderado"),CONCATENATE("R2C",'Mapa final'!$U$60),"")</f>
        <v/>
      </c>
      <c r="X59" s="54" t="str">
        <f>IF(AND('Mapa final'!$AL$61="Muy Baja",'Mapa final'!$AN$61="Moderado"),CONCATENATE("R2C",'Mapa final'!$U$61),"")</f>
        <v/>
      </c>
      <c r="Y59" s="54" t="str">
        <f>IF(AND('Mapa final'!$AL$62="Muy Baja",'Mapa final'!$AN$62="Moderado"),CONCATENATE("R2C",'Mapa final'!$U$62),"")</f>
        <v/>
      </c>
      <c r="Z59" s="54" t="str">
        <f>IF(AND('Mapa final'!$AL$63="Muy Baja",'Mapa final'!$AN$63="Moderado"),CONCATENATE("R2C",'Mapa final'!$U$63),"")</f>
        <v/>
      </c>
      <c r="AA59" s="54" t="str">
        <f>IF(AND('Mapa final'!$AL$64="Muy Baja",'Mapa final'!$AN$64="Moderado"),CONCATENATE("R2C",'Mapa final'!$U$64),"")</f>
        <v/>
      </c>
      <c r="AB59" s="55" t="str">
        <f>IF(AND('Mapa final'!$AL$65="Muy Baja",'Mapa final'!$AN$65="Moderado"),CONCATENATE("R2C",'Mapa final'!$U$65),"")</f>
        <v/>
      </c>
      <c r="AC59" s="38" t="str">
        <f>IF(AND('Mapa final'!$AL$60="Muy Baja",'Mapa final'!$AN$60="Mayor"),CONCATENATE("R2C",'Mapa final'!$U$60),"")</f>
        <v/>
      </c>
      <c r="AD59" s="39" t="str">
        <f>IF(AND('Mapa final'!$AL$61="Muy Baja",'Mapa final'!$AN$61="Mayor"),CONCATENATE("R2C",'Mapa final'!$U$61),"")</f>
        <v/>
      </c>
      <c r="AE59" s="39" t="str">
        <f>IF(AND('Mapa final'!$AL$62="Muy Baja",'Mapa final'!$AN$62="Mayor"),CONCATENATE("R2C",'Mapa final'!$U$62),"")</f>
        <v/>
      </c>
      <c r="AF59" s="39" t="str">
        <f>IF(AND('Mapa final'!$AL$63="Muy Baja",'Mapa final'!$AN$63="Mayor"),CONCATENATE("R2C",'Mapa final'!$U$63),"")</f>
        <v/>
      </c>
      <c r="AG59" s="39" t="str">
        <f>IF(AND('Mapa final'!$AL$64="Muy Baja",'Mapa final'!$AN$64="Mayor"),CONCATENATE("R2C",'Mapa final'!$U$64),"")</f>
        <v/>
      </c>
      <c r="AH59" s="40" t="str">
        <f>IF(AND('Mapa final'!$AL$65="Muy Baja",'Mapa final'!$AN$65="Mayor"),CONCATENATE("R2C",'Mapa final'!$U$65),"")</f>
        <v/>
      </c>
      <c r="AI59" s="41" t="str">
        <f>IF(AND('Mapa final'!$AL$60="Muy Baja",'Mapa final'!$AN$60="Catastrófico"),CONCATENATE("R2C",'Mapa final'!$U$60),"")</f>
        <v/>
      </c>
      <c r="AJ59" s="42" t="str">
        <f>IF(AND('Mapa final'!$AL$61="Muy Baja",'Mapa final'!$AN$61="Catastrófico"),CONCATENATE("R2C",'Mapa final'!$U$61),"")</f>
        <v/>
      </c>
      <c r="AK59" s="42" t="str">
        <f>IF(AND('Mapa final'!$AL$62="Muy Baja",'Mapa final'!$AN$62="Catastrófico"),CONCATENATE("R2C",'Mapa final'!$U$62),"")</f>
        <v/>
      </c>
      <c r="AL59" s="42" t="str">
        <f>IF(AND('Mapa final'!$AL$63="Muy Baja",'Mapa final'!$AN$63="Catastrófico"),CONCATENATE("R2C",'Mapa final'!$U$63),"")</f>
        <v/>
      </c>
      <c r="AM59" s="42" t="str">
        <f>IF(AND('Mapa final'!$AL$64="Muy Baja",'Mapa final'!$AN$64="Catastrófico"),CONCATENATE("R2C",'Mapa final'!$U$64),"")</f>
        <v/>
      </c>
      <c r="AN59" s="43" t="str">
        <f>IF(AND('Mapa final'!$AL$65="Muy Baja",'Mapa final'!$AN$65="Catastrófico"),CONCATENATE("R2C",'Mapa final'!$U$65),"")</f>
        <v/>
      </c>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row>
    <row r="60" spans="2:81" ht="15" customHeight="1" x14ac:dyDescent="0.25">
      <c r="B60" s="69"/>
      <c r="C60" s="381"/>
      <c r="D60" s="381"/>
      <c r="E60" s="382"/>
      <c r="F60" s="471"/>
      <c r="G60" s="472"/>
      <c r="H60" s="472"/>
      <c r="I60" s="472"/>
      <c r="J60" s="473"/>
      <c r="K60" s="62" t="str">
        <f>IF(AND('Mapa final'!$AL$66="Muy Baja",'Mapa final'!$AN$66="Leve"),CONCATENATE("R2C",'Mapa final'!$U$66),"")</f>
        <v/>
      </c>
      <c r="L60" s="63" t="str">
        <f>IF(AND('Mapa final'!$AL$67="Muy Baja",'Mapa final'!$AN$67="Leve"),CONCATENATE("R2C",'Mapa final'!$U$67),"")</f>
        <v/>
      </c>
      <c r="M60" s="63" t="str">
        <f>IF(AND('Mapa final'!$AL$68="Muy Baja",'Mapa final'!$AN$68="Leve"),CONCATENATE("R2C",'Mapa final'!$U$68),"")</f>
        <v/>
      </c>
      <c r="N60" s="63" t="str">
        <f>IF(AND('Mapa final'!$AL$69="Muy Baja",'Mapa final'!$AN$69="Leve"),CONCATENATE("R2C",'Mapa final'!$U$69),"")</f>
        <v/>
      </c>
      <c r="O60" s="63" t="str">
        <f>IF(AND('Mapa final'!$AL$70="Muy Baja",'Mapa final'!$AN$70="Leve"),CONCATENATE("R2C",'Mapa final'!$U$70),"")</f>
        <v/>
      </c>
      <c r="P60" s="64" t="str">
        <f>IF(AND('Mapa final'!$AL$71="Muy Baja",'Mapa final'!$AN$71="Leve"),CONCATENATE("R2C",'Mapa final'!$U$71),"")</f>
        <v/>
      </c>
      <c r="Q60" s="62" t="str">
        <f>IF(AND('Mapa final'!$AL$66="Muy Baja",'Mapa final'!$AN$66="Menor"),CONCATENATE("R2C",'Mapa final'!$U$66),"")</f>
        <v/>
      </c>
      <c r="R60" s="63" t="str">
        <f>IF(AND('Mapa final'!$AL$67="Muy Baja",'Mapa final'!$AN$67="Menor"),CONCATENATE("R2C",'Mapa final'!$U$67),"")</f>
        <v/>
      </c>
      <c r="S60" s="63" t="str">
        <f>IF(AND('Mapa final'!$AL$68="Muy Baja",'Mapa final'!$AN$68="Menor"),CONCATENATE("R2C",'Mapa final'!$U$68),"")</f>
        <v/>
      </c>
      <c r="T60" s="63" t="str">
        <f>IF(AND('Mapa final'!$AL$69="Muy Baja",'Mapa final'!$AN$69="Menor"),CONCATENATE("R2C",'Mapa final'!$U$69),"")</f>
        <v/>
      </c>
      <c r="U60" s="63" t="str">
        <f>IF(AND('Mapa final'!$AL$70="Muy Baja",'Mapa final'!$AN$70="Menor"),CONCATENATE("R2C",'Mapa final'!$U$70),"")</f>
        <v/>
      </c>
      <c r="V60" s="64" t="str">
        <f>IF(AND('Mapa final'!$AL$71="Muy Baja",'Mapa final'!$AN$71="Menor"),CONCATENATE("R2C",'Mapa final'!$U$71),"")</f>
        <v/>
      </c>
      <c r="W60" s="53" t="str">
        <f>IF(AND('Mapa final'!$AL$66="Muy Baja",'Mapa final'!$AN$66="Moderado"),CONCATENATE("R2C",'Mapa final'!$U$66),"")</f>
        <v/>
      </c>
      <c r="X60" s="54" t="str">
        <f>IF(AND('Mapa final'!$AL$67="Muy Baja",'Mapa final'!$AN$67="Moderado"),CONCATENATE("R2C",'Mapa final'!$U$67),"")</f>
        <v/>
      </c>
      <c r="Y60" s="54" t="str">
        <f>IF(AND('Mapa final'!$AL$68="Muy Baja",'Mapa final'!$AN$68="Moderado"),CONCATENATE("R2C",'Mapa final'!$U$68),"")</f>
        <v/>
      </c>
      <c r="Z60" s="54" t="str">
        <f>IF(AND('Mapa final'!$AL$69="Muy Baja",'Mapa final'!$AN$69="Moderado"),CONCATENATE("R2C",'Mapa final'!$U$69),"")</f>
        <v/>
      </c>
      <c r="AA60" s="54" t="str">
        <f>IF(AND('Mapa final'!$AL$70="Muy Baja",'Mapa final'!$AN$70="Moderado"),CONCATENATE("R2C",'Mapa final'!$U$70),"")</f>
        <v/>
      </c>
      <c r="AB60" s="55" t="str">
        <f>IF(AND('Mapa final'!$AL$71="Muy Baja",'Mapa final'!$AN$71="Moderado"),CONCATENATE("R2C",'Mapa final'!$U$71),"")</f>
        <v/>
      </c>
      <c r="AC60" s="38" t="str">
        <f>IF(AND('Mapa final'!$AL$66="Muy Baja",'Mapa final'!$AN$66="Mayor"),CONCATENATE("R2C",'Mapa final'!$U$66),"")</f>
        <v/>
      </c>
      <c r="AD60" s="39" t="str">
        <f>IF(AND('Mapa final'!$AL$67="Muy Baja",'Mapa final'!$AN$67="Mayor"),CONCATENATE("R2C",'Mapa final'!$U$67),"")</f>
        <v/>
      </c>
      <c r="AE60" s="39" t="str">
        <f>IF(AND('Mapa final'!$AL$68="Muy Baja",'Mapa final'!$AN$68="Mayor"),CONCATENATE("R2C",'Mapa final'!$U$68),"")</f>
        <v/>
      </c>
      <c r="AF60" s="39" t="str">
        <f>IF(AND('Mapa final'!$AL$69="Muy Baja",'Mapa final'!$AN$69="Mayor"),CONCATENATE("R2C",'Mapa final'!$U$69),"")</f>
        <v/>
      </c>
      <c r="AG60" s="39" t="str">
        <f>IF(AND('Mapa final'!$AL$70="Muy Baja",'Mapa final'!$AN$70="Mayor"),CONCATENATE("R2C",'Mapa final'!$U$70),"")</f>
        <v/>
      </c>
      <c r="AH60" s="40" t="str">
        <f>IF(AND('Mapa final'!$AL$71="Muy Baja",'Mapa final'!$AN$71="Mayor"),CONCATENATE("R2C",'Mapa final'!$U$71),"")</f>
        <v/>
      </c>
      <c r="AI60" s="41" t="str">
        <f>IF(AND('Mapa final'!$AL$66="Muy Baja",'Mapa final'!$AN$66="Catastrófico"),CONCATENATE("R2C",'Mapa final'!$U$66),"")</f>
        <v/>
      </c>
      <c r="AJ60" s="42" t="str">
        <f>IF(AND('Mapa final'!$AL$67="Muy Baja",'Mapa final'!$AN$67="Catastrófico"),CONCATENATE("R2C",'Mapa final'!$U$67),"")</f>
        <v/>
      </c>
      <c r="AK60" s="42" t="str">
        <f>IF(AND('Mapa final'!$AL$68="Muy Baja",'Mapa final'!$AN$68="Catastrófico"),CONCATENATE("R2C",'Mapa final'!$U$68),"")</f>
        <v/>
      </c>
      <c r="AL60" s="42" t="str">
        <f>IF(AND('Mapa final'!$AL$69="Muy Baja",'Mapa final'!$AN$69="Catastrófico"),CONCATENATE("R2C",'Mapa final'!$U$69),"")</f>
        <v/>
      </c>
      <c r="AM60" s="42" t="str">
        <f>IF(AND('Mapa final'!$AL$70="Muy Baja",'Mapa final'!$AN$70="Catastrófico"),CONCATENATE("R2C",'Mapa final'!$U$70),"")</f>
        <v/>
      </c>
      <c r="AN60" s="43" t="str">
        <f>IF(AND('Mapa final'!$AL$71="Muy Baja",'Mapa final'!$AN$71="Catastrófico"),CONCATENATE("R2C",'Mapa final'!$U$71),"")</f>
        <v/>
      </c>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row>
    <row r="61" spans="2:81" ht="15.75" customHeight="1" thickBot="1" x14ac:dyDescent="0.3">
      <c r="B61" s="69"/>
      <c r="C61" s="381"/>
      <c r="D61" s="381"/>
      <c r="E61" s="382"/>
      <c r="F61" s="474"/>
      <c r="G61" s="475"/>
      <c r="H61" s="475"/>
      <c r="I61" s="475"/>
      <c r="J61" s="476"/>
      <c r="K61" s="65" t="str">
        <f>IF(AND('Mapa final'!$AL$72="Muy Baja",'Mapa final'!$AN$72="Leve"),CONCATENATE("R2C",'Mapa final'!$U$72),"")</f>
        <v/>
      </c>
      <c r="L61" s="66" t="str">
        <f>IF(AND('Mapa final'!$AL$73="Muy Baja",'Mapa final'!$AN$73="Leve"),CONCATENATE("R2C",'Mapa final'!$U$73),"")</f>
        <v/>
      </c>
      <c r="M61" s="66" t="str">
        <f>IF(AND('Mapa final'!$AL$74="Muy Baja",'Mapa final'!$AN$74="Leve"),CONCATENATE("R2C",'Mapa final'!$U$74),"")</f>
        <v/>
      </c>
      <c r="N61" s="66" t="str">
        <f>IF(AND('Mapa final'!$AL$75="Muy Baja",'Mapa final'!$AN$75="Leve"),CONCATENATE("R2C",'Mapa final'!$U$75),"")</f>
        <v/>
      </c>
      <c r="O61" s="66" t="str">
        <f>IF(AND('Mapa final'!$AL$77="Muy Baja",'Mapa final'!$AN$77="Leve"),CONCATENATE("R2C",'Mapa final'!$U$77),"")</f>
        <v/>
      </c>
      <c r="P61" s="67" t="str">
        <f>IF(AND('Mapa final'!$AL$78="Muy Baja",'Mapa final'!$AN$78="Leve"),CONCATENATE("R2C",'Mapa final'!$U$78),"")</f>
        <v/>
      </c>
      <c r="Q61" s="65" t="str">
        <f>IF(AND('Mapa final'!$AL$72="Muy Baja",'Mapa final'!$AN$72="Menor"),CONCATENATE("R2C",'Mapa final'!$U$72),"")</f>
        <v/>
      </c>
      <c r="R61" s="66" t="str">
        <f>IF(AND('Mapa final'!$AL$73="Muy Baja",'Mapa final'!$AN$73="Menor"),CONCATENATE("R2C",'Mapa final'!$U$73),"")</f>
        <v/>
      </c>
      <c r="S61" s="66" t="str">
        <f>IF(AND('Mapa final'!$AL$74="Muy Baja",'Mapa final'!$AN$74="Menor"),CONCATENATE("R2C",'Mapa final'!$U$74),"")</f>
        <v/>
      </c>
      <c r="T61" s="66" t="str">
        <f>IF(AND('Mapa final'!$AL$75="Muy Baja",'Mapa final'!$AN$75="Menor"),CONCATENATE("R2C",'Mapa final'!$U$75),"")</f>
        <v/>
      </c>
      <c r="U61" s="66" t="str">
        <f>IF(AND('Mapa final'!$AL$77="Muy Baja",'Mapa final'!$AN$77="Menor"),CONCATENATE("R2C",'Mapa final'!$U$77),"")</f>
        <v/>
      </c>
      <c r="V61" s="67" t="str">
        <f>IF(AND('Mapa final'!$AL$78="Muy Baja",'Mapa final'!$AN$78="Menor"),CONCATENATE("R2C",'Mapa final'!$U$78),"")</f>
        <v/>
      </c>
      <c r="W61" s="56" t="str">
        <f>IF(AND('Mapa final'!$AL$72="Muy Baja",'Mapa final'!$AN$72="Moderado"),CONCATENATE("R2C",'Mapa final'!$U$72),"")</f>
        <v/>
      </c>
      <c r="X61" s="57" t="str">
        <f>IF(AND('Mapa final'!$AL$73="Muy Baja",'Mapa final'!$AN$73="Moderado"),CONCATENATE("R2C",'Mapa final'!$U$73),"")</f>
        <v/>
      </c>
      <c r="Y61" s="57" t="str">
        <f>IF(AND('Mapa final'!$AL$74="Muy Baja",'Mapa final'!$AN$74="Moderado"),CONCATENATE("R2C",'Mapa final'!$U$74),"")</f>
        <v/>
      </c>
      <c r="Z61" s="57" t="str">
        <f>IF(AND('Mapa final'!$AL$75="Muy Baja",'Mapa final'!$AN$75="Moderado"),CONCATENATE("R2C",'Mapa final'!$U$75),"")</f>
        <v/>
      </c>
      <c r="AA61" s="57" t="str">
        <f>IF(AND('Mapa final'!$AL$77="Muy Baja",'Mapa final'!$AN$77="Moderado"),CONCATENATE("R2C",'Mapa final'!$U$77),"")</f>
        <v/>
      </c>
      <c r="AB61" s="58" t="str">
        <f>IF(AND('Mapa final'!$AL$78="Muy Baja",'Mapa final'!$AN$78="Moderado"),CONCATENATE("R2C",'Mapa final'!$U$78),"")</f>
        <v/>
      </c>
      <c r="AC61" s="44" t="str">
        <f>IF(AND('Mapa final'!$AL$72="Muy Baja",'Mapa final'!$AN$72="Mayor"),CONCATENATE("R2C",'Mapa final'!$U$72),"")</f>
        <v/>
      </c>
      <c r="AD61" s="45" t="str">
        <f>IF(AND('Mapa final'!$AL$73="Muy Baja",'Mapa final'!$AN$73="Mayor"),CONCATENATE("R2C",'Mapa final'!$U$73),"")</f>
        <v/>
      </c>
      <c r="AE61" s="45" t="str">
        <f>IF(AND('Mapa final'!$AL$74="Muy Baja",'Mapa final'!$AN$74="Mayor"),CONCATENATE("R2C",'Mapa final'!$U$74),"")</f>
        <v/>
      </c>
      <c r="AF61" s="45" t="str">
        <f>IF(AND('Mapa final'!$AL$75="Muy Baja",'Mapa final'!$AN$75="Mayor"),CONCATENATE("R2C",'Mapa final'!$U$75),"")</f>
        <v/>
      </c>
      <c r="AG61" s="45" t="str">
        <f>IF(AND('Mapa final'!$AL$77="Muy Baja",'Mapa final'!$AN$77="Mayor"),CONCATENATE("R2C",'Mapa final'!$U$77),"")</f>
        <v/>
      </c>
      <c r="AH61" s="46" t="str">
        <f>IF(AND('Mapa final'!$AL$78="Muy Baja",'Mapa final'!$AN$78="Mayor"),CONCATENATE("R2C",'Mapa final'!$U$78),"")</f>
        <v/>
      </c>
      <c r="AI61" s="47" t="str">
        <f>IF(AND('Mapa final'!$AL$72="Muy Baja",'Mapa final'!$AN$72="Catastrófico"),CONCATENATE("R2C",'Mapa final'!$U$72),"")</f>
        <v/>
      </c>
      <c r="AJ61" s="48" t="str">
        <f>IF(AND('Mapa final'!$AL$73="Muy Baja",'Mapa final'!$AN$73="Catastrófico"),CONCATENATE("R2C",'Mapa final'!$U$73),"")</f>
        <v/>
      </c>
      <c r="AK61" s="48" t="str">
        <f>IF(AND('Mapa final'!$AL$74="Muy Baja",'Mapa final'!$AN$74="Catastrófico"),CONCATENATE("R2C",'Mapa final'!$U$74),"")</f>
        <v/>
      </c>
      <c r="AL61" s="48" t="str">
        <f>IF(AND('Mapa final'!$AL$75="Muy Baja",'Mapa final'!$AN$75="Catastrófico"),CONCATENATE("R2C",'Mapa final'!$U$75),"")</f>
        <v/>
      </c>
      <c r="AM61" s="48" t="str">
        <f>IF(AND('Mapa final'!$AL$77="Muy Baja",'Mapa final'!$AN$77="Catastrófico"),CONCATENATE("R2C",'Mapa final'!$U$77),"")</f>
        <v/>
      </c>
      <c r="AN61" s="49" t="str">
        <f>IF(AND('Mapa final'!$AL$78="Muy Baja",'Mapa final'!$AN$78="Catastrófico"),CONCATENATE("R2C",'Mapa final'!$U$78),"")</f>
        <v/>
      </c>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row>
    <row r="62" spans="2:81" x14ac:dyDescent="0.25">
      <c r="B62" s="69"/>
      <c r="C62" s="69"/>
      <c r="D62" s="69"/>
      <c r="E62" s="69"/>
      <c r="F62" s="69"/>
      <c r="G62" s="69"/>
      <c r="H62" s="69"/>
      <c r="I62" s="69"/>
      <c r="J62" s="69"/>
      <c r="K62" s="468" t="s">
        <v>111</v>
      </c>
      <c r="L62" s="469"/>
      <c r="M62" s="469"/>
      <c r="N62" s="469"/>
      <c r="O62" s="469"/>
      <c r="P62" s="470"/>
      <c r="Q62" s="468" t="s">
        <v>110</v>
      </c>
      <c r="R62" s="469"/>
      <c r="S62" s="469"/>
      <c r="T62" s="469"/>
      <c r="U62" s="469"/>
      <c r="V62" s="470"/>
      <c r="W62" s="468" t="s">
        <v>109</v>
      </c>
      <c r="X62" s="469"/>
      <c r="Y62" s="469"/>
      <c r="Z62" s="469"/>
      <c r="AA62" s="469"/>
      <c r="AB62" s="470"/>
      <c r="AC62" s="468" t="s">
        <v>108</v>
      </c>
      <c r="AD62" s="518"/>
      <c r="AE62" s="469"/>
      <c r="AF62" s="469"/>
      <c r="AG62" s="469"/>
      <c r="AH62" s="470"/>
      <c r="AI62" s="468" t="s">
        <v>107</v>
      </c>
      <c r="AJ62" s="469"/>
      <c r="AK62" s="469"/>
      <c r="AL62" s="469"/>
      <c r="AM62" s="469"/>
      <c r="AN62" s="470"/>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row>
    <row r="63" spans="2:81" x14ac:dyDescent="0.25">
      <c r="B63" s="69"/>
      <c r="C63" s="69"/>
      <c r="D63" s="69"/>
      <c r="E63" s="69"/>
      <c r="F63" s="69"/>
      <c r="G63" s="69"/>
      <c r="H63" s="69"/>
      <c r="I63" s="69"/>
      <c r="J63" s="69"/>
      <c r="K63" s="471"/>
      <c r="L63" s="472"/>
      <c r="M63" s="472"/>
      <c r="N63" s="472"/>
      <c r="O63" s="472"/>
      <c r="P63" s="473"/>
      <c r="Q63" s="471"/>
      <c r="R63" s="472"/>
      <c r="S63" s="472"/>
      <c r="T63" s="472"/>
      <c r="U63" s="472"/>
      <c r="V63" s="473"/>
      <c r="W63" s="471"/>
      <c r="X63" s="472"/>
      <c r="Y63" s="472"/>
      <c r="Z63" s="472"/>
      <c r="AA63" s="472"/>
      <c r="AB63" s="473"/>
      <c r="AC63" s="471"/>
      <c r="AD63" s="472"/>
      <c r="AE63" s="472"/>
      <c r="AF63" s="472"/>
      <c r="AG63" s="472"/>
      <c r="AH63" s="473"/>
      <c r="AI63" s="471"/>
      <c r="AJ63" s="472"/>
      <c r="AK63" s="472"/>
      <c r="AL63" s="472"/>
      <c r="AM63" s="472"/>
      <c r="AN63" s="473"/>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row>
    <row r="64" spans="2:81" x14ac:dyDescent="0.25">
      <c r="B64" s="69"/>
      <c r="C64" s="69"/>
      <c r="D64" s="69"/>
      <c r="E64" s="69"/>
      <c r="F64" s="69"/>
      <c r="G64" s="69"/>
      <c r="H64" s="69"/>
      <c r="I64" s="69"/>
      <c r="J64" s="69"/>
      <c r="K64" s="471"/>
      <c r="L64" s="472"/>
      <c r="M64" s="472"/>
      <c r="N64" s="472"/>
      <c r="O64" s="472"/>
      <c r="P64" s="473"/>
      <c r="Q64" s="471"/>
      <c r="R64" s="472"/>
      <c r="S64" s="472"/>
      <c r="T64" s="472"/>
      <c r="U64" s="472"/>
      <c r="V64" s="473"/>
      <c r="W64" s="471"/>
      <c r="X64" s="472"/>
      <c r="Y64" s="472"/>
      <c r="Z64" s="472"/>
      <c r="AA64" s="472"/>
      <c r="AB64" s="473"/>
      <c r="AC64" s="471"/>
      <c r="AD64" s="472"/>
      <c r="AE64" s="472"/>
      <c r="AF64" s="472"/>
      <c r="AG64" s="472"/>
      <c r="AH64" s="473"/>
      <c r="AI64" s="471"/>
      <c r="AJ64" s="472"/>
      <c r="AK64" s="472"/>
      <c r="AL64" s="472"/>
      <c r="AM64" s="472"/>
      <c r="AN64" s="473"/>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row>
    <row r="65" spans="2:81" x14ac:dyDescent="0.25">
      <c r="B65" s="69"/>
      <c r="C65" s="69"/>
      <c r="D65" s="69"/>
      <c r="E65" s="69"/>
      <c r="F65" s="69"/>
      <c r="G65" s="69"/>
      <c r="H65" s="69"/>
      <c r="I65" s="69"/>
      <c r="J65" s="69"/>
      <c r="K65" s="471"/>
      <c r="L65" s="472"/>
      <c r="M65" s="472"/>
      <c r="N65" s="472"/>
      <c r="O65" s="472"/>
      <c r="P65" s="473"/>
      <c r="Q65" s="471"/>
      <c r="R65" s="472"/>
      <c r="S65" s="472"/>
      <c r="T65" s="472"/>
      <c r="U65" s="472"/>
      <c r="V65" s="473"/>
      <c r="W65" s="471"/>
      <c r="X65" s="472"/>
      <c r="Y65" s="472"/>
      <c r="Z65" s="472"/>
      <c r="AA65" s="472"/>
      <c r="AB65" s="473"/>
      <c r="AC65" s="471"/>
      <c r="AD65" s="472"/>
      <c r="AE65" s="472"/>
      <c r="AF65" s="472"/>
      <c r="AG65" s="472"/>
      <c r="AH65" s="473"/>
      <c r="AI65" s="471"/>
      <c r="AJ65" s="472"/>
      <c r="AK65" s="472"/>
      <c r="AL65" s="472"/>
      <c r="AM65" s="472"/>
      <c r="AN65" s="473"/>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row>
    <row r="66" spans="2:81" x14ac:dyDescent="0.25">
      <c r="B66" s="69"/>
      <c r="C66" s="69"/>
      <c r="D66" s="69"/>
      <c r="E66" s="69"/>
      <c r="F66" s="69"/>
      <c r="G66" s="69"/>
      <c r="H66" s="69"/>
      <c r="I66" s="69"/>
      <c r="J66" s="69"/>
      <c r="K66" s="471"/>
      <c r="L66" s="472"/>
      <c r="M66" s="472"/>
      <c r="N66" s="472"/>
      <c r="O66" s="472"/>
      <c r="P66" s="473"/>
      <c r="Q66" s="471"/>
      <c r="R66" s="472"/>
      <c r="S66" s="472"/>
      <c r="T66" s="472"/>
      <c r="U66" s="472"/>
      <c r="V66" s="473"/>
      <c r="W66" s="471"/>
      <c r="X66" s="472"/>
      <c r="Y66" s="472"/>
      <c r="Z66" s="472"/>
      <c r="AA66" s="472"/>
      <c r="AB66" s="473"/>
      <c r="AC66" s="471"/>
      <c r="AD66" s="472"/>
      <c r="AE66" s="472"/>
      <c r="AF66" s="472"/>
      <c r="AG66" s="472"/>
      <c r="AH66" s="473"/>
      <c r="AI66" s="471"/>
      <c r="AJ66" s="472"/>
      <c r="AK66" s="472"/>
      <c r="AL66" s="472"/>
      <c r="AM66" s="472"/>
      <c r="AN66" s="473"/>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row>
    <row r="67" spans="2:81" ht="15.75" thickBot="1" x14ac:dyDescent="0.3">
      <c r="B67" s="69"/>
      <c r="C67" s="69"/>
      <c r="D67" s="69"/>
      <c r="E67" s="69"/>
      <c r="F67" s="69"/>
      <c r="G67" s="69"/>
      <c r="H67" s="69"/>
      <c r="I67" s="69"/>
      <c r="J67" s="69"/>
      <c r="K67" s="474"/>
      <c r="L67" s="475"/>
      <c r="M67" s="475"/>
      <c r="N67" s="475"/>
      <c r="O67" s="475"/>
      <c r="P67" s="476"/>
      <c r="Q67" s="474"/>
      <c r="R67" s="475"/>
      <c r="S67" s="475"/>
      <c r="T67" s="475"/>
      <c r="U67" s="475"/>
      <c r="V67" s="476"/>
      <c r="W67" s="474"/>
      <c r="X67" s="475"/>
      <c r="Y67" s="475"/>
      <c r="Z67" s="475"/>
      <c r="AA67" s="475"/>
      <c r="AB67" s="476"/>
      <c r="AC67" s="474"/>
      <c r="AD67" s="475"/>
      <c r="AE67" s="475"/>
      <c r="AF67" s="475"/>
      <c r="AG67" s="475"/>
      <c r="AH67" s="476"/>
      <c r="AI67" s="474"/>
      <c r="AJ67" s="475"/>
      <c r="AK67" s="475"/>
      <c r="AL67" s="475"/>
      <c r="AM67" s="475"/>
      <c r="AN67" s="476"/>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row>
    <row r="68" spans="2:81" x14ac:dyDescent="0.2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row>
    <row r="69" spans="2:81" ht="15" customHeight="1" x14ac:dyDescent="0.25">
      <c r="B69" s="69"/>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69"/>
      <c r="AW69" s="69"/>
      <c r="AX69" s="69"/>
      <c r="AY69" s="69"/>
      <c r="AZ69" s="69"/>
      <c r="BA69" s="69"/>
      <c r="BB69" s="69"/>
      <c r="BC69" s="69"/>
      <c r="BD69" s="69"/>
      <c r="BE69" s="69"/>
      <c r="BF69" s="69"/>
      <c r="BG69" s="69"/>
      <c r="BH69" s="69"/>
      <c r="BI69" s="69"/>
    </row>
    <row r="70" spans="2:81" ht="15" customHeight="1" x14ac:dyDescent="0.25">
      <c r="B70" s="69"/>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69"/>
      <c r="AW70" s="69"/>
      <c r="AX70" s="69"/>
      <c r="AY70" s="69"/>
      <c r="AZ70" s="69"/>
      <c r="BA70" s="69"/>
      <c r="BB70" s="69"/>
      <c r="BC70" s="69"/>
      <c r="BD70" s="69"/>
      <c r="BE70" s="69"/>
      <c r="BF70" s="69"/>
      <c r="BG70" s="69"/>
      <c r="BH70" s="69"/>
      <c r="BI70" s="69"/>
    </row>
    <row r="71" spans="2:81" x14ac:dyDescent="0.25">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row>
    <row r="72" spans="2:81" x14ac:dyDescent="0.25">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row>
    <row r="73" spans="2:81" x14ac:dyDescent="0.25">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row>
    <row r="74" spans="2:81" x14ac:dyDescent="0.25">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row>
    <row r="75" spans="2:81" x14ac:dyDescent="0.25">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row>
    <row r="76" spans="2:81" x14ac:dyDescent="0.25">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row>
    <row r="77" spans="2:81" x14ac:dyDescent="0.25">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row>
    <row r="78" spans="2:81" x14ac:dyDescent="0.2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row>
    <row r="79" spans="2:81" x14ac:dyDescent="0.25">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row>
    <row r="80" spans="2:81" x14ac:dyDescent="0.25">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row>
    <row r="81" spans="2:61" x14ac:dyDescent="0.25">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row>
    <row r="82" spans="2:61" x14ac:dyDescent="0.25">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row>
    <row r="83" spans="2:61" x14ac:dyDescent="0.25">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row>
    <row r="84" spans="2:61" x14ac:dyDescent="0.2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row>
    <row r="85" spans="2:61" x14ac:dyDescent="0.25">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row>
    <row r="86" spans="2:61" x14ac:dyDescent="0.25">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row>
    <row r="87" spans="2:61" x14ac:dyDescent="0.25">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row>
    <row r="88" spans="2:61" x14ac:dyDescent="0.25">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row>
    <row r="89" spans="2:61" x14ac:dyDescent="0.25">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row>
    <row r="90" spans="2:61" x14ac:dyDescent="0.25">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row>
    <row r="91" spans="2:61" x14ac:dyDescent="0.25">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row>
    <row r="92" spans="2:61" x14ac:dyDescent="0.25">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row>
    <row r="93" spans="2:61" x14ac:dyDescent="0.25">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row>
    <row r="94" spans="2:61" x14ac:dyDescent="0.25">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row>
    <row r="95" spans="2:61" x14ac:dyDescent="0.25">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row>
    <row r="96" spans="2:61" x14ac:dyDescent="0.25">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row>
    <row r="97" spans="2:61" x14ac:dyDescent="0.25">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row>
    <row r="98" spans="2:61" x14ac:dyDescent="0.25">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row>
    <row r="99" spans="2:61" x14ac:dyDescent="0.25">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row>
    <row r="100" spans="2:61" x14ac:dyDescent="0.25">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row>
    <row r="101" spans="2:61" x14ac:dyDescent="0.25">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row>
    <row r="102" spans="2:61" x14ac:dyDescent="0.25">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row>
    <row r="103" spans="2:61" x14ac:dyDescent="0.25">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row>
    <row r="104" spans="2:61" x14ac:dyDescent="0.25">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row>
    <row r="105" spans="2:61" x14ac:dyDescent="0.25">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row>
    <row r="106" spans="2:61" x14ac:dyDescent="0.25">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row>
    <row r="107" spans="2:61" x14ac:dyDescent="0.25">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row>
    <row r="108" spans="2:61" x14ac:dyDescent="0.25">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row>
    <row r="109" spans="2:61" x14ac:dyDescent="0.25">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row>
    <row r="110" spans="2:61" x14ac:dyDescent="0.25">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row>
    <row r="111" spans="2:61" x14ac:dyDescent="0.25">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row>
    <row r="112" spans="2:61" x14ac:dyDescent="0.25">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row>
    <row r="113" spans="2:61" x14ac:dyDescent="0.25">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row>
    <row r="114" spans="2:61" x14ac:dyDescent="0.25">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row>
    <row r="115" spans="2:61" x14ac:dyDescent="0.25">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row>
    <row r="116" spans="2:61" x14ac:dyDescent="0.25">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row>
    <row r="117" spans="2:61" x14ac:dyDescent="0.25">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row>
    <row r="118" spans="2:61" x14ac:dyDescent="0.25">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row>
    <row r="119" spans="2:61" x14ac:dyDescent="0.25">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row>
    <row r="120" spans="2:61" x14ac:dyDescent="0.25">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row>
    <row r="121" spans="2:61" x14ac:dyDescent="0.25">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row>
    <row r="122" spans="2:61"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row>
    <row r="123" spans="2:61"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row>
    <row r="124" spans="2:61"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row>
    <row r="125" spans="2:61"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row>
    <row r="126" spans="2:61"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row>
    <row r="127" spans="2:61"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row>
    <row r="128" spans="2:61"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row>
    <row r="129" spans="2:61"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row>
    <row r="130" spans="2:61"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row>
    <row r="131" spans="2:61"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row>
    <row r="132" spans="2:61"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row>
    <row r="133" spans="2:61"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row>
    <row r="134" spans="2:61"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row>
    <row r="135" spans="2:61"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row>
    <row r="136" spans="2:61"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row>
    <row r="137" spans="2:61" x14ac:dyDescent="0.25">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row>
    <row r="138" spans="2:61" x14ac:dyDescent="0.25">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row>
    <row r="139" spans="2:61" x14ac:dyDescent="0.25">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row>
    <row r="140" spans="2:61" x14ac:dyDescent="0.25">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row>
    <row r="141" spans="2:61" x14ac:dyDescent="0.25">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row>
    <row r="142" spans="2:61" x14ac:dyDescent="0.25">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row>
    <row r="143" spans="2:61" x14ac:dyDescent="0.25">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row>
    <row r="144" spans="2:61" x14ac:dyDescent="0.25">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row>
    <row r="145" spans="2:61" x14ac:dyDescent="0.25">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c r="BI145" s="69"/>
    </row>
    <row r="146" spans="2:61" x14ac:dyDescent="0.25">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c r="BI146" s="69"/>
    </row>
    <row r="147" spans="2:61" x14ac:dyDescent="0.25">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row>
    <row r="148" spans="2:61" x14ac:dyDescent="0.25">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row>
    <row r="149" spans="2:61" x14ac:dyDescent="0.25">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row>
    <row r="150" spans="2:61" x14ac:dyDescent="0.25">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row>
    <row r="151" spans="2:61" x14ac:dyDescent="0.25">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c r="BI151" s="69"/>
    </row>
    <row r="152" spans="2:61" x14ac:dyDescent="0.25">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c r="BI152" s="69"/>
    </row>
    <row r="153" spans="2:61" x14ac:dyDescent="0.25">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c r="BI153" s="69"/>
    </row>
    <row r="154" spans="2:61" x14ac:dyDescent="0.25">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row>
    <row r="155" spans="2:61" x14ac:dyDescent="0.25">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row>
    <row r="156" spans="2:61" x14ac:dyDescent="0.25">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row>
    <row r="157" spans="2:61" x14ac:dyDescent="0.25">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row>
    <row r="158" spans="2:61" x14ac:dyDescent="0.25">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row>
    <row r="159" spans="2:61" x14ac:dyDescent="0.25">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c r="BI159" s="69"/>
    </row>
    <row r="160" spans="2:61" x14ac:dyDescent="0.25">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row>
    <row r="161" spans="2:61" x14ac:dyDescent="0.25">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c r="BI161" s="69"/>
    </row>
    <row r="162" spans="2:61" x14ac:dyDescent="0.25">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row>
    <row r="163" spans="2:61" x14ac:dyDescent="0.25">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row>
    <row r="164" spans="2:61" x14ac:dyDescent="0.25">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row>
    <row r="165" spans="2:61" x14ac:dyDescent="0.25">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row>
    <row r="166" spans="2:61" x14ac:dyDescent="0.25">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row>
    <row r="167" spans="2:61" x14ac:dyDescent="0.25">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row>
    <row r="168" spans="2:61" x14ac:dyDescent="0.25">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c r="BI168" s="69"/>
    </row>
    <row r="169" spans="2:61" x14ac:dyDescent="0.25">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row>
    <row r="170" spans="2:61" x14ac:dyDescent="0.25">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row>
    <row r="171" spans="2:61" x14ac:dyDescent="0.25">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c r="BI171" s="69"/>
    </row>
    <row r="172" spans="2:61" x14ac:dyDescent="0.25">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row>
    <row r="173" spans="2:61" x14ac:dyDescent="0.25">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row>
    <row r="174" spans="2:61" x14ac:dyDescent="0.25">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row>
    <row r="175" spans="2:61" x14ac:dyDescent="0.25">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row>
    <row r="176" spans="2:61" x14ac:dyDescent="0.25">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row>
    <row r="177" spans="2:61" x14ac:dyDescent="0.25">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row>
    <row r="178" spans="2:61" x14ac:dyDescent="0.25">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row>
    <row r="179" spans="2:61" x14ac:dyDescent="0.25">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row>
    <row r="180" spans="2:61" x14ac:dyDescent="0.25">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row>
    <row r="181" spans="2:61" x14ac:dyDescent="0.25">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row>
    <row r="182" spans="2:61" x14ac:dyDescent="0.25">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row>
    <row r="183" spans="2:61" x14ac:dyDescent="0.25">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row>
    <row r="184" spans="2:61" x14ac:dyDescent="0.25">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row>
    <row r="185" spans="2:61" x14ac:dyDescent="0.25">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row>
    <row r="186" spans="2:61" x14ac:dyDescent="0.25">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row>
    <row r="187" spans="2:61" x14ac:dyDescent="0.25">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row>
    <row r="188" spans="2:61" x14ac:dyDescent="0.25">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row>
    <row r="189" spans="2:61" x14ac:dyDescent="0.25">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c r="BI189" s="69"/>
    </row>
    <row r="190" spans="2:61" x14ac:dyDescent="0.25">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row>
    <row r="191" spans="2:61" x14ac:dyDescent="0.25">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row>
    <row r="192" spans="2:61" x14ac:dyDescent="0.25">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row>
    <row r="193" spans="2:61" x14ac:dyDescent="0.25">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row>
    <row r="194" spans="2:61" x14ac:dyDescent="0.25">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row>
    <row r="195" spans="2:61" x14ac:dyDescent="0.25">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row>
    <row r="196" spans="2:61" x14ac:dyDescent="0.25">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row>
    <row r="197" spans="2:61" x14ac:dyDescent="0.25">
      <c r="B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row>
    <row r="198" spans="2:61" x14ac:dyDescent="0.25">
      <c r="B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c r="BI198" s="69"/>
    </row>
    <row r="199" spans="2:61" x14ac:dyDescent="0.25">
      <c r="B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c r="BI199" s="69"/>
    </row>
    <row r="200" spans="2:61" x14ac:dyDescent="0.25">
      <c r="B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c r="BI200" s="69"/>
    </row>
    <row r="201" spans="2:61" x14ac:dyDescent="0.25">
      <c r="B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c r="BI201" s="69"/>
    </row>
    <row r="202" spans="2:61" x14ac:dyDescent="0.25">
      <c r="B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row>
    <row r="203" spans="2:61" x14ac:dyDescent="0.25">
      <c r="B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row>
    <row r="204" spans="2:61" x14ac:dyDescent="0.25">
      <c r="B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row>
    <row r="205" spans="2:61" x14ac:dyDescent="0.25">
      <c r="B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row>
    <row r="206" spans="2:61" x14ac:dyDescent="0.25">
      <c r="B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c r="BI206" s="69"/>
    </row>
    <row r="207" spans="2:61" x14ac:dyDescent="0.25">
      <c r="B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row>
    <row r="208" spans="2:61" x14ac:dyDescent="0.25">
      <c r="B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c r="BI208" s="69"/>
    </row>
    <row r="209" spans="2:61" x14ac:dyDescent="0.25">
      <c r="B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row>
    <row r="210" spans="2:61" x14ac:dyDescent="0.25">
      <c r="B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row>
    <row r="211" spans="2:61" x14ac:dyDescent="0.25">
      <c r="B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row>
    <row r="212" spans="2:61" x14ac:dyDescent="0.25">
      <c r="B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row>
    <row r="213" spans="2:61" x14ac:dyDescent="0.25">
      <c r="B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c r="BI213" s="69"/>
    </row>
    <row r="214" spans="2:61" x14ac:dyDescent="0.25">
      <c r="B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c r="BI214" s="69"/>
    </row>
    <row r="215" spans="2:61" x14ac:dyDescent="0.25">
      <c r="B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c r="BI215" s="69"/>
    </row>
    <row r="216" spans="2:61" x14ac:dyDescent="0.25">
      <c r="B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c r="BI216" s="69"/>
    </row>
    <row r="217" spans="2:61" x14ac:dyDescent="0.25">
      <c r="B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c r="BI217" s="69"/>
    </row>
    <row r="218" spans="2:61" x14ac:dyDescent="0.25">
      <c r="B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c r="BI218" s="69"/>
    </row>
    <row r="219" spans="2:61" x14ac:dyDescent="0.25">
      <c r="B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c r="BI219" s="69"/>
    </row>
    <row r="220" spans="2:61" x14ac:dyDescent="0.25">
      <c r="B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row>
    <row r="221" spans="2:61" x14ac:dyDescent="0.25">
      <c r="B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c r="BI221" s="69"/>
    </row>
    <row r="222" spans="2:61" x14ac:dyDescent="0.25">
      <c r="B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c r="BI222" s="69"/>
    </row>
    <row r="223" spans="2:61" x14ac:dyDescent="0.25">
      <c r="B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c r="BI223" s="69"/>
    </row>
    <row r="224" spans="2:61" x14ac:dyDescent="0.25">
      <c r="B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c r="BI224" s="69"/>
    </row>
    <row r="225" spans="2:61" x14ac:dyDescent="0.25">
      <c r="B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row>
    <row r="226" spans="2:61" x14ac:dyDescent="0.25">
      <c r="B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c r="BI226" s="69"/>
    </row>
    <row r="227" spans="2:61" x14ac:dyDescent="0.25">
      <c r="B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c r="BI227" s="69"/>
    </row>
    <row r="228" spans="2:61" x14ac:dyDescent="0.25">
      <c r="B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c r="BI228" s="69"/>
    </row>
    <row r="229" spans="2:61" x14ac:dyDescent="0.25">
      <c r="B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c r="BI229" s="69"/>
    </row>
    <row r="230" spans="2:61" x14ac:dyDescent="0.25">
      <c r="B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c r="BI230" s="69"/>
    </row>
    <row r="231" spans="2:61" x14ac:dyDescent="0.25">
      <c r="B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c r="BI231" s="69"/>
    </row>
    <row r="232" spans="2:61" x14ac:dyDescent="0.25">
      <c r="B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c r="BI232" s="69"/>
    </row>
    <row r="233" spans="2:61" x14ac:dyDescent="0.25">
      <c r="B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c r="BI233" s="69"/>
    </row>
    <row r="234" spans="2:61" x14ac:dyDescent="0.25">
      <c r="B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c r="BI234" s="69"/>
    </row>
    <row r="235" spans="2:61" x14ac:dyDescent="0.25">
      <c r="B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c r="BI235" s="69"/>
    </row>
    <row r="236" spans="2:61" x14ac:dyDescent="0.25">
      <c r="B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c r="BI236" s="69"/>
    </row>
    <row r="237" spans="2:61" x14ac:dyDescent="0.25">
      <c r="B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c r="BI237" s="69"/>
    </row>
    <row r="238" spans="2:61" x14ac:dyDescent="0.25">
      <c r="B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c r="BI238" s="69"/>
    </row>
    <row r="239" spans="2:61" x14ac:dyDescent="0.25">
      <c r="B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row>
    <row r="240" spans="2:61" x14ac:dyDescent="0.25">
      <c r="B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c r="BI240" s="69"/>
    </row>
    <row r="241" spans="2:61" x14ac:dyDescent="0.25">
      <c r="B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c r="BI241" s="69"/>
    </row>
    <row r="242" spans="2:61" x14ac:dyDescent="0.25">
      <c r="B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c r="BI242" s="69"/>
    </row>
    <row r="243" spans="2:61" x14ac:dyDescent="0.25">
      <c r="B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c r="BI243" s="69"/>
    </row>
    <row r="244" spans="2:61" x14ac:dyDescent="0.25">
      <c r="B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c r="BI244" s="69"/>
    </row>
    <row r="245" spans="2:61" x14ac:dyDescent="0.25">
      <c r="B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69"/>
      <c r="AU245" s="69"/>
      <c r="AV245" s="69"/>
      <c r="AW245" s="69"/>
      <c r="AX245" s="69"/>
      <c r="AY245" s="69"/>
      <c r="AZ245" s="69"/>
      <c r="BA245" s="69"/>
      <c r="BB245" s="69"/>
      <c r="BC245" s="69"/>
      <c r="BD245" s="69"/>
      <c r="BE245" s="69"/>
      <c r="BF245" s="69"/>
      <c r="BG245" s="69"/>
      <c r="BH245" s="69"/>
      <c r="BI245" s="69"/>
    </row>
    <row r="246" spans="2:61" x14ac:dyDescent="0.25">
      <c r="B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c r="BD246" s="69"/>
      <c r="BE246" s="69"/>
      <c r="BF246" s="69"/>
      <c r="BG246" s="69"/>
      <c r="BH246" s="69"/>
      <c r="BI246" s="69"/>
    </row>
    <row r="247" spans="2:61" x14ac:dyDescent="0.25">
      <c r="B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c r="AR247" s="69"/>
      <c r="AS247" s="69"/>
      <c r="AT247" s="69"/>
      <c r="AU247" s="69"/>
      <c r="AV247" s="69"/>
      <c r="AW247" s="69"/>
      <c r="AX247" s="69"/>
      <c r="AY247" s="69"/>
      <c r="AZ247" s="69"/>
      <c r="BA247" s="69"/>
      <c r="BB247" s="69"/>
      <c r="BC247" s="69"/>
      <c r="BD247" s="69"/>
      <c r="BE247" s="69"/>
      <c r="BF247" s="69"/>
      <c r="BG247" s="69"/>
      <c r="BH247" s="69"/>
      <c r="BI247" s="69"/>
    </row>
    <row r="248" spans="2:61" x14ac:dyDescent="0.25">
      <c r="B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c r="BE248" s="69"/>
      <c r="BF248" s="69"/>
      <c r="BG248" s="69"/>
      <c r="BH248" s="69"/>
      <c r="BI248" s="69"/>
    </row>
    <row r="249" spans="2:61" x14ac:dyDescent="0.25">
      <c r="B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c r="AL249" s="69"/>
      <c r="AM249" s="69"/>
      <c r="AN249" s="69"/>
      <c r="AO249" s="69"/>
      <c r="AP249" s="69"/>
      <c r="AQ249" s="69"/>
      <c r="AR249" s="69"/>
      <c r="AS249" s="69"/>
      <c r="AT249" s="69"/>
      <c r="AU249" s="69"/>
      <c r="AV249" s="69"/>
      <c r="AW249" s="69"/>
      <c r="AX249" s="69"/>
      <c r="AY249" s="69"/>
      <c r="AZ249" s="69"/>
      <c r="BA249" s="69"/>
      <c r="BB249" s="69"/>
      <c r="BC249" s="69"/>
      <c r="BD249" s="69"/>
      <c r="BE249" s="69"/>
      <c r="BF249" s="69"/>
      <c r="BG249" s="69"/>
      <c r="BH249" s="69"/>
      <c r="BI249" s="69"/>
    </row>
    <row r="250" spans="2:61" x14ac:dyDescent="0.25">
      <c r="B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69"/>
      <c r="AU250" s="69"/>
      <c r="AV250" s="69"/>
      <c r="AW250" s="69"/>
      <c r="AX250" s="69"/>
      <c r="AY250" s="69"/>
      <c r="AZ250" s="69"/>
      <c r="BA250" s="69"/>
      <c r="BB250" s="69"/>
      <c r="BC250" s="69"/>
      <c r="BD250" s="69"/>
      <c r="BE250" s="69"/>
      <c r="BF250" s="69"/>
      <c r="BG250" s="69"/>
      <c r="BH250" s="69"/>
      <c r="BI250" s="69"/>
    </row>
    <row r="251" spans="2:61" x14ac:dyDescent="0.25">
      <c r="B251" s="69"/>
    </row>
    <row r="252" spans="2:61" x14ac:dyDescent="0.25">
      <c r="B252" s="69"/>
    </row>
    <row r="253" spans="2:61" x14ac:dyDescent="0.25">
      <c r="B253" s="69"/>
    </row>
    <row r="254" spans="2:61" x14ac:dyDescent="0.25">
      <c r="B254" s="69"/>
    </row>
  </sheetData>
  <mergeCells count="24">
    <mergeCell ref="A8:B8"/>
    <mergeCell ref="K62:P67"/>
    <mergeCell ref="Q62:V67"/>
    <mergeCell ref="W62:AB67"/>
    <mergeCell ref="AC62:AH67"/>
    <mergeCell ref="AI62:AN67"/>
    <mergeCell ref="AP22:AU31"/>
    <mergeCell ref="F22:J31"/>
    <mergeCell ref="AP12:AU21"/>
    <mergeCell ref="C8:J10"/>
    <mergeCell ref="K8:AN10"/>
    <mergeCell ref="C12:E61"/>
    <mergeCell ref="F12:J21"/>
    <mergeCell ref="F52:J61"/>
    <mergeCell ref="AP42:AU51"/>
    <mergeCell ref="F42:J51"/>
    <mergeCell ref="AP32:AU41"/>
    <mergeCell ref="F32:J41"/>
    <mergeCell ref="C2:J5"/>
    <mergeCell ref="K2:AN5"/>
    <mergeCell ref="AO2:AU2"/>
    <mergeCell ref="AO3:AU3"/>
    <mergeCell ref="AO4:AU4"/>
    <mergeCell ref="AO5:AU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16A3-BFC2-416A-8CEF-76212CC8DDB3}">
  <sheetPr>
    <tabColor rgb="FF26783C"/>
    <pageSetUpPr fitToPage="1"/>
  </sheetPr>
  <dimension ref="A1:F25"/>
  <sheetViews>
    <sheetView workbookViewId="0"/>
  </sheetViews>
  <sheetFormatPr baseColWidth="10" defaultColWidth="11.42578125" defaultRowHeight="15" x14ac:dyDescent="0.25"/>
  <cols>
    <col min="1" max="1" width="10.28515625" style="123" customWidth="1"/>
    <col min="2" max="2" width="32.42578125" style="123" customWidth="1"/>
    <col min="3" max="3" width="77" style="123" customWidth="1"/>
    <col min="4" max="4" width="21" style="123" customWidth="1"/>
    <col min="5" max="5" width="23.85546875" style="123" customWidth="1"/>
    <col min="6" max="16384" width="11.42578125" style="123"/>
  </cols>
  <sheetData>
    <row r="1" spans="1:6" ht="7.9" customHeight="1" thickBot="1" x14ac:dyDescent="0.3"/>
    <row r="2" spans="1:6" ht="15.75" customHeight="1" x14ac:dyDescent="0.25">
      <c r="B2" s="519" t="s">
        <v>244</v>
      </c>
      <c r="C2" s="522" t="s">
        <v>205</v>
      </c>
      <c r="D2" s="523"/>
      <c r="E2" s="124" t="s">
        <v>390</v>
      </c>
      <c r="F2" s="125"/>
    </row>
    <row r="3" spans="1:6" ht="15.75" customHeight="1" x14ac:dyDescent="0.25">
      <c r="B3" s="520"/>
      <c r="C3" s="245"/>
      <c r="D3" s="247"/>
      <c r="E3" s="124" t="s">
        <v>264</v>
      </c>
      <c r="F3" s="125"/>
    </row>
    <row r="4" spans="1:6" ht="16.5" customHeight="1" x14ac:dyDescent="0.25">
      <c r="B4" s="520"/>
      <c r="C4" s="245"/>
      <c r="D4" s="247"/>
      <c r="E4" s="124" t="s">
        <v>389</v>
      </c>
      <c r="F4" s="125"/>
    </row>
    <row r="5" spans="1:6" ht="15" customHeight="1" thickBot="1" x14ac:dyDescent="0.3">
      <c r="B5" s="521"/>
      <c r="C5" s="524"/>
      <c r="D5" s="525"/>
      <c r="E5" s="124" t="s">
        <v>245</v>
      </c>
      <c r="F5" s="125"/>
    </row>
    <row r="7" spans="1:6" x14ac:dyDescent="0.25">
      <c r="A7" s="526" t="s">
        <v>266</v>
      </c>
      <c r="B7" s="142" t="s">
        <v>246</v>
      </c>
      <c r="C7" s="143" t="s">
        <v>247</v>
      </c>
      <c r="D7" s="143" t="s">
        <v>248</v>
      </c>
      <c r="E7" s="143" t="s">
        <v>249</v>
      </c>
    </row>
    <row r="8" spans="1:6" x14ac:dyDescent="0.25">
      <c r="A8" s="526"/>
      <c r="B8" s="126">
        <v>45687</v>
      </c>
      <c r="C8" s="127" t="s">
        <v>397</v>
      </c>
      <c r="D8" s="128" t="s">
        <v>436</v>
      </c>
      <c r="E8" s="128" t="s">
        <v>396</v>
      </c>
    </row>
    <row r="9" spans="1:6" x14ac:dyDescent="0.25">
      <c r="A9" s="526"/>
      <c r="B9" s="126"/>
      <c r="C9" s="127"/>
      <c r="D9" s="128"/>
      <c r="E9" s="128"/>
    </row>
    <row r="10" spans="1:6" x14ac:dyDescent="0.25">
      <c r="A10" s="526"/>
      <c r="B10" s="126"/>
      <c r="C10" s="127"/>
      <c r="D10" s="128"/>
      <c r="E10" s="128"/>
    </row>
    <row r="11" spans="1:6" x14ac:dyDescent="0.25">
      <c r="A11" s="526"/>
      <c r="B11" s="126"/>
      <c r="C11" s="127"/>
      <c r="D11" s="128"/>
      <c r="E11" s="128"/>
    </row>
    <row r="12" spans="1:6" x14ac:dyDescent="0.25">
      <c r="A12" s="526"/>
      <c r="B12" s="126"/>
      <c r="C12" s="127"/>
      <c r="D12" s="128"/>
      <c r="E12" s="128"/>
    </row>
    <row r="13" spans="1:6" x14ac:dyDescent="0.25">
      <c r="A13" s="144"/>
      <c r="B13" s="126"/>
      <c r="C13" s="127"/>
      <c r="D13" s="128"/>
      <c r="E13" s="128"/>
    </row>
    <row r="14" spans="1:6" x14ac:dyDescent="0.25">
      <c r="A14" s="144"/>
      <c r="B14" s="126"/>
      <c r="C14" s="127"/>
      <c r="D14" s="128"/>
      <c r="E14" s="128"/>
    </row>
    <row r="15" spans="1:6" x14ac:dyDescent="0.25">
      <c r="A15" s="144"/>
      <c r="B15" s="126"/>
      <c r="C15" s="127"/>
      <c r="D15" s="128"/>
      <c r="E15" s="128"/>
    </row>
    <row r="16" spans="1:6" x14ac:dyDescent="0.25">
      <c r="A16" s="144"/>
      <c r="B16" s="126"/>
      <c r="C16" s="127"/>
      <c r="D16" s="128"/>
      <c r="E16" s="128"/>
    </row>
    <row r="17" spans="1:5" x14ac:dyDescent="0.25">
      <c r="A17" s="144"/>
      <c r="B17" s="126"/>
      <c r="C17" s="127"/>
      <c r="D17" s="128"/>
      <c r="E17" s="128"/>
    </row>
    <row r="18" spans="1:5" x14ac:dyDescent="0.25">
      <c r="A18" s="144"/>
      <c r="B18" s="126"/>
      <c r="C18" s="127"/>
      <c r="D18" s="128"/>
      <c r="E18" s="128"/>
    </row>
    <row r="19" spans="1:5" x14ac:dyDescent="0.25">
      <c r="B19" s="126"/>
      <c r="C19" s="129"/>
      <c r="D19" s="128"/>
      <c r="E19" s="128"/>
    </row>
    <row r="20" spans="1:5" x14ac:dyDescent="0.25">
      <c r="B20" s="126"/>
      <c r="C20" s="127"/>
      <c r="D20" s="128"/>
      <c r="E20" s="128"/>
    </row>
    <row r="25" spans="1:5" x14ac:dyDescent="0.25">
      <c r="C25" s="130"/>
    </row>
  </sheetData>
  <mergeCells count="3">
    <mergeCell ref="B2:B5"/>
    <mergeCell ref="C2:D5"/>
    <mergeCell ref="A7:A12"/>
  </mergeCells>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PORTADA </vt:lpstr>
      <vt:lpstr>CRITERIOS R CORRUPCION</vt:lpstr>
      <vt:lpstr>Mapa final</vt:lpstr>
      <vt:lpstr>Hoja2</vt:lpstr>
      <vt:lpstr>Apayo Visual </vt:lpstr>
      <vt:lpstr>eliminar</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Calidad ETITC</cp:lastModifiedBy>
  <cp:lastPrinted>2020-05-13T01:12:22Z</cp:lastPrinted>
  <dcterms:created xsi:type="dcterms:W3CDTF">2020-03-24T23:12:47Z</dcterms:created>
  <dcterms:modified xsi:type="dcterms:W3CDTF">2025-02-03T22:32:41Z</dcterms:modified>
</cp:coreProperties>
</file>