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autoCompressPictures="0"/>
  <bookViews>
    <workbookView xWindow="-120" yWindow="-120" windowWidth="20730" windowHeight="11040"/>
  </bookViews>
  <sheets>
    <sheet name="INDICADORES 2024" sheetId="15" r:id="rId1"/>
    <sheet name="Hoja4" sheetId="14" state="hidden" r:id="rId2"/>
    <sheet name="Tablero Maestro (2)" sheetId="11" r:id="rId3"/>
    <sheet name="Hoja1" sheetId="10" state="hidden" r:id="rId4"/>
    <sheet name="DE" sheetId="9" state="hidden" r:id="rId5"/>
  </sheets>
  <externalReferences>
    <externalReference r:id="rId6"/>
  </externalReferences>
  <definedNames>
    <definedName name="CUMPLIMIENTO_METAS" localSheetId="4">#REF!</definedName>
    <definedName name="CUMPLIMIENTO_METAS" localSheetId="2">#REF!</definedName>
    <definedName name="CUMPLIMIENTO_METAS">#REF!</definedName>
    <definedName name="Datos_Nutricional" localSheetId="4">#REF!</definedName>
    <definedName name="Datos_Nutricional" localSheetId="2">#REF!</definedName>
    <definedName name="Datos_Nutricional">#REF!</definedName>
    <definedName name="EFICACIA_DEL_SGC" localSheetId="4">#REF!</definedName>
    <definedName name="EFICACIA_DEL_SGC" localSheetId="2">#REF!</definedName>
    <definedName name="EFICACIA_DEL_SGC">#REF!</definedName>
    <definedName name="Tabla_de_datos" localSheetId="4">'[1]Cubrimiento Cupos'!#REF!</definedName>
    <definedName name="Tabla_de_datos" localSheetId="2">'[1]Cubrimiento Cupos'!#REF!</definedName>
    <definedName name="Tabla_de_datos">'[1]Cubrimiento Cupos'!#REF!</definedName>
    <definedName name="Tabla_Logros" localSheetId="4">'[1]Logros alcanzados'!#REF!</definedName>
    <definedName name="Tabla_Logros" localSheetId="2">'[1]Logros alcanzados'!#REF!</definedName>
    <definedName name="Tabla_Logros">'[1]Logros alcanzados'!#REF!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46" i="11" l="1"/>
  <c r="F46" i="11"/>
  <c r="G46" i="11"/>
  <c r="D46" i="11"/>
  <c r="C46" i="11"/>
  <c r="AC19" i="11" l="1"/>
  <c r="AD17" i="11"/>
  <c r="AB16" i="11"/>
  <c r="Z16" i="11"/>
  <c r="AE16" i="11"/>
  <c r="AB15" i="11"/>
  <c r="Z15" i="11"/>
  <c r="AF15" i="11"/>
  <c r="AB14" i="11"/>
  <c r="Z14" i="11"/>
  <c r="AE14" i="11"/>
  <c r="AB13" i="11"/>
  <c r="Z13" i="11"/>
  <c r="AF13" i="11"/>
  <c r="AB12" i="11"/>
  <c r="Z12" i="11"/>
  <c r="AF12" i="11"/>
  <c r="AB11" i="11"/>
  <c r="Z11" i="11"/>
  <c r="AE11" i="11"/>
  <c r="AB10" i="11"/>
  <c r="Z10" i="11"/>
  <c r="AF10" i="11"/>
  <c r="AB9" i="11"/>
  <c r="Z9" i="11"/>
  <c r="AE9" i="11"/>
  <c r="AB8" i="11"/>
  <c r="Z8" i="11"/>
  <c r="AF8" i="11"/>
  <c r="B8" i="11"/>
  <c r="B9" i="11"/>
  <c r="B10" i="11"/>
  <c r="B11" i="11"/>
  <c r="B12" i="11"/>
  <c r="B13" i="11"/>
  <c r="B14" i="11"/>
  <c r="B15" i="11"/>
  <c r="B16" i="11"/>
  <c r="AE12" i="11"/>
  <c r="F39" i="9"/>
  <c r="F38" i="9"/>
  <c r="F37" i="9"/>
  <c r="F36" i="9"/>
  <c r="F35" i="9"/>
  <c r="F34" i="9"/>
  <c r="F33" i="9"/>
  <c r="F32" i="9"/>
  <c r="F31" i="9"/>
  <c r="F30" i="9"/>
  <c r="F29" i="9"/>
  <c r="F28" i="9"/>
  <c r="AE15" i="11"/>
  <c r="C39" i="9"/>
  <c r="E39" i="9"/>
  <c r="D35" i="9"/>
  <c r="E35" i="9"/>
  <c r="AF9" i="11"/>
  <c r="AE8" i="11"/>
  <c r="AD19" i="11"/>
  <c r="AE19" i="11"/>
  <c r="D33" i="9"/>
  <c r="E33" i="9"/>
  <c r="D32" i="9"/>
  <c r="E32" i="9"/>
  <c r="D34" i="9"/>
  <c r="E34" i="9"/>
  <c r="G35" i="9"/>
  <c r="D39" i="9"/>
  <c r="D31" i="9"/>
  <c r="E31" i="9"/>
  <c r="D29" i="9"/>
  <c r="E29" i="9"/>
  <c r="D30" i="9"/>
  <c r="E30" i="9"/>
  <c r="G31" i="9"/>
  <c r="D37" i="9"/>
  <c r="E37" i="9"/>
  <c r="AE13" i="11"/>
  <c r="D38" i="9"/>
  <c r="E38" i="9"/>
  <c r="D28" i="9"/>
  <c r="E28" i="9"/>
  <c r="D36" i="9"/>
  <c r="E36" i="9"/>
  <c r="G32" i="9"/>
  <c r="G29" i="9"/>
  <c r="G37" i="9"/>
  <c r="G38" i="9"/>
  <c r="G30" i="9"/>
  <c r="G34" i="9"/>
  <c r="G33" i="9"/>
  <c r="G36" i="9"/>
  <c r="AF17" i="11"/>
  <c r="AF14" i="11"/>
  <c r="AE10" i="11"/>
  <c r="AE17" i="11"/>
  <c r="AF16" i="11"/>
  <c r="AF11" i="11"/>
  <c r="G39" i="9"/>
  <c r="E40" i="9"/>
</calcChain>
</file>

<file path=xl/sharedStrings.xml><?xml version="1.0" encoding="utf-8"?>
<sst xmlns="http://schemas.openxmlformats.org/spreadsheetml/2006/main" count="280" uniqueCount="201">
  <si>
    <t>TABLERO DE INDICADORES</t>
  </si>
  <si>
    <t>Proceso</t>
  </si>
  <si>
    <t>Indicador</t>
  </si>
  <si>
    <t>Formula</t>
  </si>
  <si>
    <t>Meta</t>
  </si>
  <si>
    <t>Frecuencia</t>
  </si>
  <si>
    <t>Mejor si…</t>
  </si>
  <si>
    <t>Responsable</t>
  </si>
  <si>
    <t>Fuente de datos</t>
  </si>
  <si>
    <t>Reporta</t>
  </si>
  <si>
    <t>Resultado del Indicador</t>
  </si>
  <si>
    <t>Peso Relativo</t>
  </si>
  <si>
    <t>% Relativo de Cumplimiento</t>
  </si>
  <si>
    <t>Si</t>
  </si>
  <si>
    <t>TOTAL</t>
  </si>
  <si>
    <t>Indicador que reporta</t>
  </si>
  <si>
    <t>Indicador Reportado</t>
  </si>
  <si>
    <t>Porcentaje de indicador reportado</t>
  </si>
  <si>
    <t>Optimo</t>
  </si>
  <si>
    <t>(85-100)%</t>
  </si>
  <si>
    <t>Bueno</t>
  </si>
  <si>
    <t>(65-84)%</t>
  </si>
  <si>
    <t>Deficiente</t>
  </si>
  <si>
    <t>(0-64)%</t>
  </si>
  <si>
    <t>Mes</t>
  </si>
  <si>
    <t>Σ Cumplim. ponderado de metas</t>
  </si>
  <si>
    <t xml:space="preserve"> Total indicadores reportados</t>
  </si>
  <si>
    <t>ACCIONES A TOMAR</t>
  </si>
  <si>
    <t>FECHA</t>
  </si>
  <si>
    <t>AC / AP</t>
  </si>
  <si>
    <t>SEGUIMIENTO</t>
  </si>
  <si>
    <t>Version: 01</t>
  </si>
  <si>
    <t>Pagina 1 de 1</t>
  </si>
  <si>
    <t>PROCESO</t>
  </si>
  <si>
    <t>INDICADOR (ES)</t>
  </si>
  <si>
    <t>FÓRMULA (S)</t>
  </si>
  <si>
    <t>FRECUENCIA</t>
  </si>
  <si>
    <t>RESPONSABLE</t>
  </si>
  <si>
    <t>FUENTE DE DATOS</t>
  </si>
  <si>
    <t>FECHA DE ELABORACION</t>
  </si>
  <si>
    <t>META</t>
  </si>
  <si>
    <t>ÓPTIMO</t>
  </si>
  <si>
    <t>ALARMA</t>
  </si>
  <si>
    <t>SUBE</t>
  </si>
  <si>
    <t>SGC-Registro</t>
  </si>
  <si>
    <t>CRITICO</t>
  </si>
  <si>
    <t>PROYECTO</t>
  </si>
  <si>
    <t>Escuela Tecnológica
 Instituto Técnico Central</t>
  </si>
  <si>
    <t>ANALISIS DE RESULTADOS</t>
  </si>
  <si>
    <t>Tipo de indicador</t>
  </si>
  <si>
    <t>Garantizar la participación de los docentes en comunidades academicas para la construcción, transferencia y socialización del conocimiento</t>
  </si>
  <si>
    <t>OBJETIVO ESTRATEGICO ASOCIADO</t>
  </si>
  <si>
    <t>Tendencia</t>
  </si>
  <si>
    <t>EVOLUCIÓN</t>
  </si>
  <si>
    <t>% Cumplimiento - CUMPLIMIENTO METAS</t>
  </si>
  <si>
    <t>TABLERO MAESTRO DE INDICADORES</t>
  </si>
  <si>
    <t>M</t>
  </si>
  <si>
    <t>V</t>
  </si>
  <si>
    <t>N.A.</t>
  </si>
  <si>
    <t>Tendencia Acumulada</t>
  </si>
  <si>
    <t>Efectividad del Sistema</t>
  </si>
  <si>
    <t>Descripción</t>
  </si>
  <si>
    <t>Sumatoria de indicadores de efectividad de todos los procesos</t>
  </si>
  <si>
    <t xml:space="preserve">Numero de proyectos nuevos ejecutados/numero de proyectos planteados </t>
  </si>
  <si>
    <t>Porcentaje de avance del plan de acción</t>
  </si>
  <si>
    <t>Porcentaje de cumplimiento del plan de mejoramiento definido</t>
  </si>
  <si>
    <t>Numero de convenios que presentaron actividad / Numero de convenios vigentes</t>
  </si>
  <si>
    <t>Cumplimiento Plan de mejoramiento</t>
  </si>
  <si>
    <t>Convenios Activos</t>
  </si>
  <si>
    <t>Nuevos Proyectos</t>
  </si>
  <si>
    <t>Cumplimiento Plan de Acción</t>
  </si>
  <si>
    <t>Bienestar Universitario</t>
  </si>
  <si>
    <t>Gestión Control Disciplinario</t>
  </si>
  <si>
    <t>Numero de alianzas y convenios activos / numero total de alianzas y convenios de internacionalización</t>
  </si>
  <si>
    <t>Convenios activos de Internacionalización</t>
  </si>
  <si>
    <t>Participación en eventos de Internacionalización</t>
  </si>
  <si>
    <t>Numero de eventos en los que ha participado la ORI</t>
  </si>
  <si>
    <t>Numero de cursos ofertados/Numero de cursos planeados</t>
  </si>
  <si>
    <t>Numero de docentes que participan activamente en comunidades academicas relacionadas con internacionalización / Numero total de docentes</t>
  </si>
  <si>
    <t>Oferta de cursos ORI</t>
  </si>
  <si>
    <t>Docentes participantes de Internacionalizaciòn</t>
  </si>
  <si>
    <t>Direccionamiento Estrategico</t>
  </si>
  <si>
    <t>Efect Sist</t>
  </si>
  <si>
    <t>Conv Internac</t>
  </si>
  <si>
    <t>Cump Plan Mej</t>
  </si>
  <si>
    <t>Conv Activos</t>
  </si>
  <si>
    <t>Eventos</t>
  </si>
  <si>
    <t>Nuevos proy</t>
  </si>
  <si>
    <t>Cump Plan acción</t>
  </si>
  <si>
    <t>Docent partic inter</t>
  </si>
  <si>
    <t>Oferta ORI</t>
  </si>
  <si>
    <t>Sube</t>
  </si>
  <si>
    <t>(Asistentes semestre actual / Asistentes semestre anterior) - 1 * 100</t>
  </si>
  <si>
    <t>Promedio del resultado de las encuestas de satisfacción</t>
  </si>
  <si>
    <t>Avance de las actividades del plan de Bienestar</t>
  </si>
  <si>
    <t xml:space="preserve">Determinar el impacto de las actividades de bienestar en los estudiantes </t>
  </si>
  <si>
    <t>Identificar la variación en el número de beneficiados en la actividad de bienestar</t>
  </si>
  <si>
    <t>Determinar el porcentaje de ejecución de actividades con base en plan de acción</t>
  </si>
  <si>
    <t>Mensual</t>
  </si>
  <si>
    <t>Semestral</t>
  </si>
  <si>
    <t>Nivel de satisfacción</t>
  </si>
  <si>
    <t xml:space="preserve">Beneficiados de actividad </t>
  </si>
  <si>
    <t>Actividades de formación integral</t>
  </si>
  <si>
    <t>Efectividad</t>
  </si>
  <si>
    <t>Eficacia</t>
  </si>
  <si>
    <t>Eficiencia</t>
  </si>
  <si>
    <t>Línea base</t>
  </si>
  <si>
    <t>Periodicidad</t>
  </si>
  <si>
    <t>Observaciones</t>
  </si>
  <si>
    <t>Objetivo Estratégico</t>
  </si>
  <si>
    <t>Movilidad internacional (1) 
Cantidad: 1 Docente, Destino: México
Movilidad nacional (2)
Cantidad: 1 Decano, 1 estudiante, Destino: Medellín</t>
  </si>
  <si>
    <t>Marzo</t>
  </si>
  <si>
    <t>Escuela Tecnológica
Instituto Técnico Central</t>
  </si>
  <si>
    <t>CÓDIGO:  DIE-FO-01</t>
  </si>
  <si>
    <t>PÁGINA:    1 de 1</t>
  </si>
  <si>
    <t>VERSIÓN: 4</t>
  </si>
  <si>
    <t>Fórmula</t>
  </si>
  <si>
    <t>Variables</t>
  </si>
  <si>
    <t>Desagregación</t>
  </si>
  <si>
    <t>IPB</t>
  </si>
  <si>
    <t>A</t>
  </si>
  <si>
    <t>CLASIF. DE CONFIDENCIALIDAD</t>
  </si>
  <si>
    <t>CLASIF. DE INTEGRIDAD</t>
  </si>
  <si>
    <t>CLASIF. DE DISPONIBILIDAD</t>
  </si>
  <si>
    <t>VIGENCIA: AGOSTO 27 de 2020</t>
  </si>
  <si>
    <t>Trimestral</t>
  </si>
  <si>
    <t>Junio</t>
  </si>
  <si>
    <t>Septiembre</t>
  </si>
  <si>
    <t>Diciembre</t>
  </si>
  <si>
    <t>OE-1- Consolidar la calidad académica para la acreditación institucional de alta calidad respaldada fortalecimiento de la gestión, la infraestructura tecnológica y física.</t>
  </si>
  <si>
    <t>Resultado del Índice de Desempeño Institucional</t>
  </si>
  <si>
    <t>Resultados FURAG anuales, calculados por el DAFP</t>
  </si>
  <si>
    <t>Direccionamiento Institucional</t>
  </si>
  <si>
    <t>Gestión Financiera</t>
  </si>
  <si>
    <t>OE-6- Aumentar la cobertura mediante programas de educación superior diferenciados, con alta pertinencia regional de la institución.</t>
  </si>
  <si>
    <t>OE-7- Implementar programas y acciones para asegurar la permanencia de los estudiantes.</t>
  </si>
  <si>
    <t>Dimensiones y políticas del Modelo Integrado de Planeación y Gestión</t>
  </si>
  <si>
    <t>Cálculo del Índice de Desempeño Institucional, que demuestra el desempeño de las entidades en la implementación del MIPG.</t>
  </si>
  <si>
    <t>Dimensiones:
- Talento Humano
- Direccionamiento Estratégico
- Gestión con valores para resultados
- Evaluación de Resultados
- Información y comunicación
- Gestión del conocimiento
- Control Interno</t>
  </si>
  <si>
    <t>Anual</t>
  </si>
  <si>
    <t>DAFP</t>
  </si>
  <si>
    <t>Recursos monetarios</t>
  </si>
  <si>
    <t>Medir las obligaciones presupuestales frente al ingreso propio programado.</t>
  </si>
  <si>
    <t>Programas de técnica profesional
Programas de tecnología
Programas profesionales en ingenierías</t>
  </si>
  <si>
    <t>Cobertura estudiantil en programas de educación superior</t>
  </si>
  <si>
    <t>Medir el comportamiento de la cobertura estudiantil</t>
  </si>
  <si>
    <t>SNIES</t>
  </si>
  <si>
    <t>Baja</t>
  </si>
  <si>
    <t>Presupuesto /
Oficina Asesora de Planeación</t>
  </si>
  <si>
    <t>Obligaciones vs Recaudos</t>
  </si>
  <si>
    <t>Registro y Control</t>
  </si>
  <si>
    <t>(Obligaciones / Recaudo programado)*100</t>
  </si>
  <si>
    <t>Cancelaciones tramitadas por semestre académico</t>
  </si>
  <si>
    <t>Cantidad de estudiantes que solicitaron cancelación de semestre / Total de estudiantes matriculados</t>
  </si>
  <si>
    <t>Estudiantes de programas de educación superior</t>
  </si>
  <si>
    <t>Medir la cantidad de estudiantes tramitaron cancelación de semestre.</t>
  </si>
  <si>
    <t>Condiciones iniciales</t>
  </si>
  <si>
    <t xml:space="preserve">Presentación y aprobación del proceso ante el Consejo Nacional de Acreditación </t>
  </si>
  <si>
    <t xml:space="preserve">35 condiciones iniciales </t>
  </si>
  <si>
    <t xml:space="preserve">Mide el porcentaje de avance del proceso ante el ente regulador </t>
  </si>
  <si>
    <t xml:space="preserve">Oficina de Autoevaluación 
Página del CNA </t>
  </si>
  <si>
    <t xml:space="preserve">8 Condiciones iniciales: 
1)"Comunicación del Representante Legal de la institución"
2)Información sobre aspectos legales
3)Normas internas debidamente aprobadas
4)Información sobre aspectos académicos
5)nformación sobre recursos institucionales: Para cada uno de los lugares de desarrollo
6)Información sobre aspectos académicos
7)Información sobre recursos institucionales: Para cada uno de los lugares de desarrollo y por cada una de las sedes presentes en estos.
8)Información financiera y contable auditada de los últimos 2 años (Todos con notas de revelación)
</t>
  </si>
  <si>
    <t>Meta Cuatrienio</t>
  </si>
  <si>
    <t>Porcentaje de cumplimiento del PDI 2021-2024</t>
  </si>
  <si>
    <t>Promedio proyectado de ejecución de metas del PDI 2021-2024 para el 2023 / Promedio de ejecución del total de metas del PDI</t>
  </si>
  <si>
    <t>Metas del Plan de Desarrollo Institucional</t>
  </si>
  <si>
    <t>Mide el porcentaje de ejecución del Plan de Desarrollo Institucional 2021-2024</t>
  </si>
  <si>
    <t>Recursos recaudados y compromisos adquiridos con recursos propios</t>
  </si>
  <si>
    <t>(Obligaciones adquiridas con recursos del proyecto / Apropiación vigente del proyecto)*100</t>
  </si>
  <si>
    <t>Recursos apropiados y obligaciones adquiridas.</t>
  </si>
  <si>
    <t>Medir las obligaciones presupuestales frente a la apropiación vigente del proyecto de inversión</t>
  </si>
  <si>
    <t>Oficina Asesora de Planeación</t>
  </si>
  <si>
    <t>Meta 2024</t>
  </si>
  <si>
    <t>Detalle de las 71 metas del PDI 2021-2024 disponible en:
https://www.etitc.edu.co/archives/pdi2021-2024.pdf</t>
  </si>
  <si>
    <t>Porcentaje de empleabilidad de egresados de educación superior</t>
  </si>
  <si>
    <t>(Número de estudiantes graduados en programas de educación superior trabajando formalmente / Número de estudiantes graduados en programas de educación superior)*100</t>
  </si>
  <si>
    <t>Egresados en programas de educación superior</t>
  </si>
  <si>
    <t>Medir el porcentaje de empleabilidad de los egresados de educación superior</t>
  </si>
  <si>
    <t>Bienestar Universitario - Egresados</t>
  </si>
  <si>
    <t>Ejecución presupuestal del proyecto Mejoramiento, adquisición, dotación y reforzamiento de la planta física e infraestructura tecnológica de la Escuela Tecnológica Instituto Técnico Central Bogotá</t>
  </si>
  <si>
    <t>Ejecución presupuestal del proyecto Divulgación, movilidad, asistencia técnica y capacitación de la comunidad educativa de la Escuela Tecnológica instituto Técnico Central. Bogotá</t>
  </si>
  <si>
    <t>Ejecución presupuestal del proyecto Fortalecimiento del sistema de investigacion de la Escuela Tecnológica Instituto Técnico Central Bogotá</t>
  </si>
  <si>
    <t>(Estudiantes de primer curso 2023 / Estudiantes de primer curso 2024)*100</t>
  </si>
  <si>
    <t>Estudiantes matriculados de primer curso en programas de educación superior</t>
  </si>
  <si>
    <t>Estudiantes matriculados de primer curso en programas de educación superior de vigencias 2023 y 2024.</t>
  </si>
  <si>
    <t>31,94%</t>
  </si>
  <si>
    <t>18,74%</t>
  </si>
  <si>
    <t>38,44%</t>
  </si>
  <si>
    <t>18,51%</t>
  </si>
  <si>
    <t>Acorde a los resultados de las encuestas realizadas desde el área de Egresados, para 2024, de los 4713 encuestados que respondienron si trabajan o no, 3308 (70,19%) sí trabajan.
Cabe resaltar que, para el cálculo del indicador no se tienen en cuenta los 555 egresados que no respondieron la pregunta.</t>
  </si>
  <si>
    <t>Durante el mes de agosto, se recibieron los resultados del FURAG. El IDI 2023 registra con una puntuación del 87,2 de 100 puntos posibles. Lo cual denota un fortalecimiento, respecto de la línea base, sin embargo, se requiere un fortalecer prioritario para la implementación adecuada de 6 políticas de desarrollo administrativo, en este sentido, se estructuro el plan de acción a desarrollar entre septiembre de 2024 a marzo de 2025.</t>
  </si>
  <si>
    <t>Con corte a 30 de septiembre, se contrastan los 1654 estudiantes matriculados de primer curso en educación superior en 2023 frente los 1869 estudiantes para el 2024, evidenciando un aumento de cobertura correspondiente al 13%.</t>
  </si>
  <si>
    <t>90,3%</t>
  </si>
  <si>
    <t xml:space="preserve"> 31012 . RECURSOS DE CAPITAL 3.701.492.414</t>
  </si>
  <si>
    <t>En un comienzo, el proyecto contó con un presupuesto de $11.301.492.414 MCTE, posterior a ello, se adicionaron ($2.130.487.445 MCTE). de Plan de Fomento a la Calidad, consolidandose un presupuesto definitivo de $13.431.979.859 MCTE. Con corte a 31 de diciembre se adquirieron obligaciones por un valor de $6.329.821.606,16 por tanto, cuenta con un 47.13% de ejecución presupuestal (medido en obligaciones)</t>
  </si>
  <si>
    <t>En un comienzo, el proyecto contó con un presupuesto de $1.800.000.000 MCTE, posterior a ello, se adicionaron ($408.000.000 MCTE) de Plan de Fomento a la Calidad, consolidandose un presupuesto definitivo de  $2.208.000.000 MCTE, y con corte a 31 de diciembre se adquirieron obligaciones por un valor de $1.680.353.182,87 por tanto, cuenta con un 76.10% de ejecución presupuestal (medido en obligaciones).</t>
  </si>
  <si>
    <t>El proyecto cuenta con un presupuesto vigente de $1.200.000.000,00 MCTE, y con corte a 31 de diciembre, se adquirieron obligaciones por un valor de $594.819.718,6, por tanto, cuenta con un 49.57% de ejecución presupuestal (medido en obligaciones)</t>
  </si>
  <si>
    <t>A lo largo del año se han tramitado 94 cancelaciones de matrícula, 79 en la sede central, y 15 en la sede Tintal, esto corresponde a un 1,27% frente a 7385 matriculados en el 2024.</t>
  </si>
  <si>
    <t>Acorde al seguimiento realizado por la Oficina Asesora de Planeación al PDI 2021-2024, mediante el plan de acción, con corte a 30-12-2024, se cuenta con una ejecución del PDI 2021-2024 correspondiente al 90.3%.</t>
  </si>
  <si>
    <t xml:space="preserve">Teniendo en cuenta las fases a surtir para la alcanzar la acreditación institucional (Resolución 308 
17 de Septiembre de 2021), durante el 4° trimestre de la vigencia se gestionó: Fase 7 Elaboración de informe de autoevaluación y planes de mejoramiento, compuesta por 9 actividades (100%). Fase 9 Presentación solicitud de acreditación, compuesta por una actividad  (100%). Fase 10
Completitud, compuesta por una actividad (74,9). En este sentido, el procese de acreditación institucional a avanzado de manera acumulativa en un 70%. 
Lo cual muestra el desarrollo de unos procesos educativos con calidad y pertinencia y una gestión a fin con la misionalidad institucional.  </t>
  </si>
  <si>
    <t>Según la Ley 2342 del 15 de diciembre de 2023 "Por la cual se decreta el presupuesto de rentas y recursos de capital y ley de apropiaciones para la vigencia fiscal del 1° de enero al 31 de diciembre de 2024, la ETITC tiene programado recaudar con recursos propios un total de $19.268.674.498 por recurso propio, y, con corte al 30 de diciembre adquirió obligaciones con estos recursos por el valor de $13.673.982.838, por tanto se cuenta con un 71.96% de obligaciones presupuestales frente al recurso propio programado a recaudar en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</si>
</sst>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quot;$&quot;\ * #,##0.00_);_(&quot;$&quot;\ * \(#,##0.00\);_(&quot;$&quot;\ * &quot;-&quot;??_);_(@_)"/>
    <numFmt numFmtId="165" formatCode="0.0%"/>
    <numFmt numFmtId="166" formatCode="0.000%"/>
  </numFmts>
  <fonts count="3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u/>
      <sz val="11"/>
      <color theme="10"/>
      <name val="Calibri"/>
      <family val="2"/>
    </font>
    <font>
      <sz val="11"/>
      <color theme="1"/>
      <name val="Arial"/>
      <family val="2"/>
    </font>
    <font>
      <sz val="10"/>
      <name val="Arial"/>
      <family val="2"/>
    </font>
    <font>
      <b/>
      <sz val="10"/>
      <name val="Arial"/>
      <family val="2"/>
    </font>
    <font>
      <b/>
      <sz val="10"/>
      <color theme="1"/>
      <name val="Calibri"/>
      <family val="2"/>
      <scheme val="minor"/>
    </font>
    <font>
      <sz val="9"/>
      <color theme="1"/>
      <name val="Calibri"/>
      <family val="2"/>
      <scheme val="minor"/>
    </font>
    <font>
      <b/>
      <sz val="12"/>
      <name val="Arial"/>
      <family val="2"/>
    </font>
    <font>
      <u/>
      <sz val="10"/>
      <color theme="10"/>
      <name val="Arial"/>
      <family val="2"/>
    </font>
    <font>
      <b/>
      <sz val="10"/>
      <color theme="1"/>
      <name val="Arial"/>
      <family val="2"/>
    </font>
    <font>
      <sz val="10"/>
      <color theme="1"/>
      <name val="Arial"/>
      <family val="2"/>
    </font>
    <font>
      <sz val="8"/>
      <color theme="1"/>
      <name val="Arial"/>
      <family val="2"/>
    </font>
    <font>
      <b/>
      <u/>
      <sz val="10"/>
      <name val="Arial"/>
      <family val="2"/>
    </font>
    <font>
      <u/>
      <sz val="11"/>
      <color theme="11"/>
      <name val="Calibri"/>
      <family val="2"/>
      <scheme val="minor"/>
    </font>
    <font>
      <u/>
      <sz val="11"/>
      <color theme="10"/>
      <name val="Calibri"/>
      <family val="2"/>
      <scheme val="minor"/>
    </font>
    <font>
      <sz val="10"/>
      <color rgb="FFFF0000"/>
      <name val="Arial"/>
      <family val="2"/>
    </font>
    <font>
      <sz val="9"/>
      <color theme="1"/>
      <name val="Arial"/>
      <family val="2"/>
    </font>
    <font>
      <sz val="9"/>
      <name val="Arial"/>
      <family val="2"/>
    </font>
    <font>
      <sz val="11"/>
      <name val="Calibri"/>
      <family val="2"/>
      <scheme val="minor"/>
    </font>
    <font>
      <sz val="12"/>
      <color rgb="FF000000"/>
      <name val="Calibri"/>
      <family val="2"/>
      <scheme val="minor"/>
    </font>
    <font>
      <sz val="9"/>
      <color rgb="FF000000"/>
      <name val="Arial"/>
      <family val="2"/>
    </font>
    <font>
      <b/>
      <sz val="11"/>
      <color theme="1"/>
      <name val="Arial"/>
      <family val="2"/>
    </font>
    <font>
      <b/>
      <sz val="11"/>
      <name val="Calibri"/>
      <family val="2"/>
      <scheme val="minor"/>
    </font>
    <font>
      <b/>
      <sz val="11"/>
      <color theme="0"/>
      <name val="Arial"/>
      <family val="2"/>
    </font>
    <font>
      <sz val="11"/>
      <color theme="0"/>
      <name val="Arial"/>
      <family val="2"/>
    </font>
    <font>
      <b/>
      <sz val="11"/>
      <name val="Arial"/>
      <family val="2"/>
    </font>
    <font>
      <b/>
      <sz val="28"/>
      <color rgb="FF000000"/>
      <name val="Arial"/>
      <family val="2"/>
    </font>
  </fonts>
  <fills count="12">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bgColor indexed="64"/>
      </patternFill>
    </fill>
    <fill>
      <patternFill patternType="solid">
        <fgColor rgb="FFEF827F"/>
        <bgColor indexed="64"/>
      </patternFill>
    </fill>
    <fill>
      <patternFill patternType="solid">
        <fgColor rgb="FF002060"/>
        <bgColor indexed="64"/>
      </patternFill>
    </fill>
    <fill>
      <patternFill patternType="solid">
        <fgColor rgb="FFFFC000"/>
        <bgColor indexed="64"/>
      </patternFill>
    </fill>
  </fills>
  <borders count="57">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medium">
        <color auto="1"/>
      </left>
      <right/>
      <top style="medium">
        <color auto="1"/>
      </top>
      <bottom/>
      <diagonal/>
    </border>
    <border>
      <left/>
      <right style="thin">
        <color auto="1"/>
      </right>
      <top style="medium">
        <color auto="1"/>
      </top>
      <bottom/>
      <diagonal/>
    </border>
    <border>
      <left style="medium">
        <color auto="1"/>
      </left>
      <right/>
      <top/>
      <bottom/>
      <diagonal/>
    </border>
    <border>
      <left/>
      <right style="thin">
        <color auto="1"/>
      </right>
      <top/>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style="medium">
        <color auto="1"/>
      </top>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thin">
        <color auto="1"/>
      </left>
      <right/>
      <top style="medium">
        <color auto="1"/>
      </top>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top style="thin">
        <color auto="1"/>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medium">
        <color auto="1"/>
      </top>
      <bottom style="thin">
        <color auto="1"/>
      </bottom>
      <diagonal/>
    </border>
    <border>
      <left/>
      <right/>
      <top style="thin">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style="thin">
        <color auto="1"/>
      </bottom>
      <diagonal/>
    </border>
    <border>
      <left style="medium">
        <color auto="1"/>
      </left>
      <right style="thin">
        <color auto="1"/>
      </right>
      <top/>
      <bottom/>
      <diagonal/>
    </border>
    <border>
      <left/>
      <right style="thin">
        <color auto="1"/>
      </right>
      <top style="thin">
        <color auto="1"/>
      </top>
      <bottom style="medium">
        <color auto="1"/>
      </bottom>
      <diagonal/>
    </border>
    <border>
      <left/>
      <right style="thin">
        <color auto="1"/>
      </right>
      <top/>
      <bottom style="medium">
        <color auto="1"/>
      </bottom>
      <diagonal/>
    </border>
    <border>
      <left style="medium">
        <color auto="1"/>
      </left>
      <right/>
      <top/>
      <bottom style="thin">
        <color indexed="64"/>
      </bottom>
      <diagonal/>
    </border>
  </borders>
  <cellStyleXfs count="41">
    <xf numFmtId="0" fontId="0" fillId="0" borderId="0"/>
    <xf numFmtId="9" fontId="1" fillId="0" borderId="0" applyFont="0" applyFill="0" applyBorder="0" applyAlignment="0" applyProtection="0"/>
    <xf numFmtId="0" fontId="7" fillId="0" borderId="0"/>
    <xf numFmtId="9" fontId="7" fillId="0" borderId="0" applyFont="0" applyFill="0" applyBorder="0" applyAlignment="0" applyProtection="0"/>
    <xf numFmtId="0" fontId="5" fillId="0" borderId="0" applyNumberFormat="0" applyFill="0" applyBorder="0" applyAlignment="0" applyProtection="0">
      <alignment vertical="top"/>
      <protection locked="0"/>
    </xf>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43" fontId="7" fillId="0" borderId="0" applyFont="0" applyFill="0" applyBorder="0" applyAlignment="0" applyProtection="0"/>
    <xf numFmtId="43" fontId="1" fillId="0" borderId="0" applyFont="0" applyFill="0" applyBorder="0" applyAlignment="0" applyProtection="0"/>
  </cellStyleXfs>
  <cellXfs count="303">
    <xf numFmtId="0" fontId="0" fillId="0" borderId="0" xfId="0"/>
    <xf numFmtId="0" fontId="0" fillId="0" borderId="0" xfId="0" applyAlignment="1">
      <alignment horizontal="center" vertical="center" wrapText="1"/>
    </xf>
    <xf numFmtId="165" fontId="0" fillId="0" borderId="0" xfId="0" applyNumberFormat="1" applyAlignment="1">
      <alignment vertical="center" wrapText="1"/>
    </xf>
    <xf numFmtId="9" fontId="7" fillId="0" borderId="7" xfId="1" applyFont="1" applyBorder="1" applyAlignment="1">
      <alignment horizontal="center" vertical="center" wrapText="1"/>
    </xf>
    <xf numFmtId="0" fontId="10" fillId="0" borderId="0" xfId="0" applyFont="1"/>
    <xf numFmtId="0" fontId="10" fillId="0" borderId="0" xfId="0" applyFont="1" applyAlignment="1">
      <alignment wrapText="1"/>
    </xf>
    <xf numFmtId="0" fontId="9" fillId="0" borderId="0" xfId="0" applyFont="1" applyAlignment="1">
      <alignment horizontal="center" vertical="center" textRotation="90"/>
    </xf>
    <xf numFmtId="0" fontId="2" fillId="0" borderId="0" xfId="0" applyFont="1"/>
    <xf numFmtId="1" fontId="0" fillId="0" borderId="7" xfId="0" applyNumberFormat="1" applyBorder="1" applyAlignment="1">
      <alignment horizontal="center" vertical="center"/>
    </xf>
    <xf numFmtId="1" fontId="0" fillId="0" borderId="7" xfId="1" applyNumberFormat="1" applyFont="1" applyFill="1" applyBorder="1" applyAlignment="1">
      <alignment horizontal="center" vertical="center"/>
    </xf>
    <xf numFmtId="17" fontId="7" fillId="0" borderId="7" xfId="2" applyNumberFormat="1" applyBorder="1" applyAlignment="1">
      <alignment horizontal="center" vertical="center" wrapText="1"/>
    </xf>
    <xf numFmtId="0" fontId="14" fillId="0" borderId="0" xfId="0" applyFont="1" applyAlignment="1">
      <alignment horizontal="center" wrapText="1"/>
    </xf>
    <xf numFmtId="0" fontId="14" fillId="0" borderId="0" xfId="0" applyFont="1" applyAlignment="1">
      <alignment wrapText="1"/>
    </xf>
    <xf numFmtId="0" fontId="14" fillId="0" borderId="7" xfId="0" applyFont="1" applyBorder="1" applyAlignment="1">
      <alignment vertical="center" wrapText="1"/>
    </xf>
    <xf numFmtId="9" fontId="14" fillId="0" borderId="7" xfId="0" applyNumberFormat="1" applyFont="1" applyBorder="1" applyAlignment="1">
      <alignment horizontal="center" vertical="center" wrapText="1"/>
    </xf>
    <xf numFmtId="0" fontId="14" fillId="0" borderId="18" xfId="0" applyFont="1" applyBorder="1" applyAlignment="1">
      <alignment vertical="center" wrapText="1"/>
    </xf>
    <xf numFmtId="0" fontId="14" fillId="0" borderId="0" xfId="0" applyFont="1" applyAlignment="1">
      <alignment horizontal="center" vertical="center" wrapText="1"/>
    </xf>
    <xf numFmtId="165" fontId="14" fillId="0" borderId="7" xfId="0" applyNumberFormat="1" applyFont="1" applyBorder="1" applyAlignment="1">
      <alignment vertical="center" wrapText="1"/>
    </xf>
    <xf numFmtId="1" fontId="14" fillId="0" borderId="7" xfId="0" applyNumberFormat="1" applyFont="1" applyBorder="1" applyAlignment="1">
      <alignment horizontal="center" vertical="center" wrapText="1"/>
    </xf>
    <xf numFmtId="0" fontId="14" fillId="0" borderId="9" xfId="0" applyFont="1" applyBorder="1" applyAlignment="1">
      <alignment horizontal="center" vertical="center" wrapText="1"/>
    </xf>
    <xf numFmtId="165" fontId="14" fillId="0" borderId="11" xfId="0" applyNumberFormat="1" applyFont="1" applyBorder="1" applyAlignment="1">
      <alignment horizontal="center" vertical="center" wrapText="1"/>
    </xf>
    <xf numFmtId="0" fontId="14" fillId="0" borderId="12" xfId="0" applyFont="1" applyBorder="1" applyAlignment="1">
      <alignment horizontal="center" vertical="center" wrapText="1"/>
    </xf>
    <xf numFmtId="1" fontId="14" fillId="0" borderId="13" xfId="1" applyNumberFormat="1" applyFont="1" applyBorder="1" applyAlignment="1">
      <alignment horizontal="center" vertical="center" wrapText="1"/>
    </xf>
    <xf numFmtId="9" fontId="14" fillId="0" borderId="14" xfId="1" applyFont="1" applyBorder="1" applyAlignment="1">
      <alignment horizontal="center" vertical="center" wrapText="1"/>
    </xf>
    <xf numFmtId="0" fontId="14" fillId="2" borderId="0" xfId="0" applyFont="1" applyFill="1" applyAlignment="1">
      <alignment horizontal="center" vertical="center" wrapText="1"/>
    </xf>
    <xf numFmtId="165" fontId="14" fillId="2" borderId="0" xfId="0" applyNumberFormat="1" applyFont="1" applyFill="1" applyAlignment="1">
      <alignment vertical="center" wrapText="1"/>
    </xf>
    <xf numFmtId="0" fontId="14" fillId="3" borderId="0" xfId="0" applyFont="1" applyFill="1" applyAlignment="1">
      <alignment horizontal="center" vertical="center" wrapText="1"/>
    </xf>
    <xf numFmtId="165" fontId="14" fillId="3" borderId="0" xfId="0" applyNumberFormat="1" applyFont="1" applyFill="1" applyAlignment="1">
      <alignment vertical="center" wrapText="1"/>
    </xf>
    <xf numFmtId="0" fontId="14" fillId="4" borderId="0" xfId="0" applyFont="1" applyFill="1" applyAlignment="1">
      <alignment horizontal="center" vertical="center" wrapText="1"/>
    </xf>
    <xf numFmtId="165" fontId="14" fillId="4" borderId="0" xfId="0" applyNumberFormat="1" applyFont="1" applyFill="1" applyAlignment="1">
      <alignment vertical="center" wrapText="1"/>
    </xf>
    <xf numFmtId="9" fontId="7" fillId="0" borderId="22" xfId="1" applyFont="1" applyBorder="1" applyAlignment="1">
      <alignment vertical="center" wrapText="1"/>
    </xf>
    <xf numFmtId="9" fontId="7" fillId="2" borderId="29" xfId="0" applyNumberFormat="1" applyFont="1" applyFill="1" applyBorder="1" applyAlignment="1">
      <alignment wrapText="1"/>
    </xf>
    <xf numFmtId="9" fontId="7" fillId="3" borderId="29" xfId="0" applyNumberFormat="1" applyFont="1" applyFill="1" applyBorder="1" applyAlignment="1">
      <alignment wrapText="1"/>
    </xf>
    <xf numFmtId="9" fontId="7" fillId="0" borderId="24" xfId="1" applyFont="1" applyBorder="1" applyAlignment="1">
      <alignment vertical="center" wrapText="1"/>
    </xf>
    <xf numFmtId="9" fontId="7" fillId="2" borderId="31" xfId="0" applyNumberFormat="1" applyFont="1" applyFill="1" applyBorder="1" applyAlignment="1">
      <alignment wrapText="1"/>
    </xf>
    <xf numFmtId="9" fontId="7" fillId="3" borderId="31" xfId="0" applyNumberFormat="1" applyFont="1" applyFill="1" applyBorder="1" applyAlignment="1">
      <alignment wrapText="1"/>
    </xf>
    <xf numFmtId="9" fontId="7" fillId="0" borderId="27" xfId="1" applyFont="1" applyBorder="1" applyAlignment="1">
      <alignment vertical="center" wrapText="1"/>
    </xf>
    <xf numFmtId="9" fontId="7" fillId="2" borderId="32" xfId="0" applyNumberFormat="1" applyFont="1" applyFill="1" applyBorder="1" applyAlignment="1">
      <alignment wrapText="1"/>
    </xf>
    <xf numFmtId="9" fontId="7" fillId="3" borderId="32" xfId="0" applyNumberFormat="1" applyFont="1" applyFill="1" applyBorder="1" applyAlignment="1">
      <alignment wrapText="1"/>
    </xf>
    <xf numFmtId="0" fontId="8" fillId="6" borderId="29" xfId="0" applyFont="1" applyFill="1" applyBorder="1" applyAlignment="1">
      <alignment wrapText="1"/>
    </xf>
    <xf numFmtId="0" fontId="8" fillId="6" borderId="31" xfId="0" applyFont="1" applyFill="1" applyBorder="1" applyAlignment="1">
      <alignment wrapText="1"/>
    </xf>
    <xf numFmtId="0" fontId="8" fillId="6" borderId="32" xfId="0" applyFont="1" applyFill="1" applyBorder="1" applyAlignment="1">
      <alignment wrapText="1"/>
    </xf>
    <xf numFmtId="0" fontId="8" fillId="6" borderId="29" xfId="0" applyFont="1" applyFill="1" applyBorder="1" applyAlignment="1">
      <alignment horizontal="center" wrapText="1"/>
    </xf>
    <xf numFmtId="0" fontId="14" fillId="0" borderId="39" xfId="0" applyFont="1" applyBorder="1" applyAlignment="1">
      <alignment horizontal="center" wrapText="1"/>
    </xf>
    <xf numFmtId="0" fontId="14" fillId="0" borderId="35" xfId="0" applyFont="1" applyBorder="1" applyAlignment="1">
      <alignment horizontal="center" wrapText="1"/>
    </xf>
    <xf numFmtId="0" fontId="14" fillId="0" borderId="42" xfId="0" applyFont="1" applyBorder="1" applyAlignment="1">
      <alignment horizontal="center" wrapText="1"/>
    </xf>
    <xf numFmtId="0" fontId="7" fillId="0" borderId="41" xfId="4" applyFont="1" applyBorder="1" applyAlignment="1" applyProtection="1">
      <alignment vertical="center" wrapText="1"/>
    </xf>
    <xf numFmtId="0" fontId="7" fillId="0" borderId="37" xfId="4" applyFont="1" applyBorder="1" applyAlignment="1" applyProtection="1">
      <alignment vertical="center" wrapText="1"/>
    </xf>
    <xf numFmtId="0" fontId="7" fillId="0" borderId="43" xfId="4" applyFont="1" applyBorder="1" applyAlignment="1" applyProtection="1">
      <alignment vertical="center" wrapText="1"/>
    </xf>
    <xf numFmtId="0" fontId="12" fillId="0" borderId="41" xfId="4" applyFont="1" applyBorder="1" applyAlignment="1" applyProtection="1">
      <alignment vertical="center" wrapText="1"/>
    </xf>
    <xf numFmtId="0" fontId="12" fillId="0" borderId="37" xfId="4" applyFont="1" applyBorder="1" applyAlignment="1" applyProtection="1">
      <alignment vertical="center" wrapText="1"/>
    </xf>
    <xf numFmtId="0" fontId="12" fillId="0" borderId="43" xfId="4" applyFont="1" applyBorder="1" applyAlignment="1" applyProtection="1">
      <alignment vertical="center" wrapText="1"/>
    </xf>
    <xf numFmtId="0" fontId="14" fillId="0" borderId="39" xfId="0" applyFont="1" applyBorder="1" applyAlignment="1">
      <alignment wrapText="1"/>
    </xf>
    <xf numFmtId="0" fontId="14" fillId="0" borderId="35" xfId="0" applyFont="1" applyBorder="1" applyAlignment="1">
      <alignment wrapText="1"/>
    </xf>
    <xf numFmtId="0" fontId="14" fillId="0" borderId="42" xfId="0" applyFont="1" applyBorder="1" applyAlignment="1">
      <alignment wrapText="1"/>
    </xf>
    <xf numFmtId="0" fontId="14" fillId="0" borderId="40" xfId="0" applyFont="1" applyBorder="1" applyAlignment="1">
      <alignment wrapText="1"/>
    </xf>
    <xf numFmtId="0" fontId="14" fillId="0" borderId="36" xfId="0" applyFont="1" applyBorder="1" applyAlignment="1">
      <alignment wrapText="1"/>
    </xf>
    <xf numFmtId="0" fontId="14" fillId="0" borderId="8" xfId="0" applyFont="1" applyBorder="1" applyAlignment="1">
      <alignment wrapText="1"/>
    </xf>
    <xf numFmtId="0" fontId="0" fillId="0" borderId="7" xfId="0" applyBorder="1"/>
    <xf numFmtId="0" fontId="7" fillId="0" borderId="7" xfId="2" applyBorder="1" applyAlignment="1">
      <alignment horizontal="center" vertical="center" wrapText="1"/>
    </xf>
    <xf numFmtId="0" fontId="14" fillId="0" borderId="0" xfId="0" applyFont="1" applyAlignment="1">
      <alignment vertical="center" wrapText="1"/>
    </xf>
    <xf numFmtId="9" fontId="14" fillId="0" borderId="7" xfId="1" applyFont="1" applyFill="1" applyBorder="1" applyAlignment="1">
      <alignment horizontal="center" vertical="center" wrapText="1"/>
    </xf>
    <xf numFmtId="0" fontId="0" fillId="0" borderId="0" xfId="0" applyAlignment="1">
      <alignment horizontal="center"/>
    </xf>
    <xf numFmtId="17" fontId="7" fillId="0" borderId="15" xfId="2" applyNumberFormat="1" applyBorder="1" applyAlignment="1">
      <alignment horizontal="center" vertical="center" wrapText="1"/>
    </xf>
    <xf numFmtId="0" fontId="8" fillId="0" borderId="33" xfId="2" applyFont="1" applyBorder="1" applyAlignment="1">
      <alignment horizontal="center" vertical="center" wrapText="1"/>
    </xf>
    <xf numFmtId="0" fontId="14" fillId="0" borderId="45" xfId="0" applyFont="1" applyBorder="1" applyAlignment="1">
      <alignment horizontal="center" vertical="center" wrapText="1"/>
    </xf>
    <xf numFmtId="165" fontId="14" fillId="0" borderId="32" xfId="0" applyNumberFormat="1" applyFont="1" applyBorder="1" applyAlignment="1">
      <alignment horizontal="center" vertical="center" wrapText="1"/>
    </xf>
    <xf numFmtId="0" fontId="3" fillId="0" borderId="0" xfId="0" applyFont="1"/>
    <xf numFmtId="9" fontId="13" fillId="0" borderId="7" xfId="0" applyNumberFormat="1" applyFont="1" applyBorder="1" applyAlignment="1">
      <alignment horizontal="center" vertical="center" wrapText="1"/>
    </xf>
    <xf numFmtId="0" fontId="8" fillId="6" borderId="17" xfId="2" applyFont="1" applyFill="1" applyBorder="1" applyAlignment="1">
      <alignment horizontal="center" vertical="center" wrapText="1"/>
    </xf>
    <xf numFmtId="0" fontId="8" fillId="6" borderId="7" xfId="2" applyFont="1" applyFill="1" applyBorder="1" applyAlignment="1">
      <alignment horizontal="center" vertical="center" wrapText="1"/>
    </xf>
    <xf numFmtId="0" fontId="8" fillId="6" borderId="34" xfId="0" applyFont="1" applyFill="1" applyBorder="1" applyAlignment="1">
      <alignment horizontal="center" wrapText="1"/>
    </xf>
    <xf numFmtId="0" fontId="14" fillId="0" borderId="15" xfId="0" applyFont="1" applyBorder="1" applyAlignment="1">
      <alignment vertical="center" wrapText="1"/>
    </xf>
    <xf numFmtId="165" fontId="14" fillId="2" borderId="31" xfId="0" applyNumberFormat="1" applyFont="1" applyFill="1" applyBorder="1" applyAlignment="1">
      <alignment horizontal="center" vertical="center" wrapText="1"/>
    </xf>
    <xf numFmtId="9" fontId="14" fillId="0" borderId="46" xfId="0" applyNumberFormat="1" applyFont="1" applyBorder="1" applyAlignment="1">
      <alignment horizontal="center" vertical="center" wrapText="1"/>
    </xf>
    <xf numFmtId="166" fontId="14" fillId="0" borderId="7" xfId="0" applyNumberFormat="1" applyFont="1" applyBorder="1" applyAlignment="1">
      <alignment vertical="center" wrapText="1"/>
    </xf>
    <xf numFmtId="0" fontId="20" fillId="0" borderId="7" xfId="0" applyFont="1" applyBorder="1" applyAlignment="1">
      <alignment horizontal="left" vertical="center" wrapText="1"/>
    </xf>
    <xf numFmtId="0" fontId="20" fillId="0" borderId="7" xfId="0" applyFont="1" applyBorder="1" applyAlignment="1">
      <alignment vertical="center" wrapText="1"/>
    </xf>
    <xf numFmtId="0" fontId="21" fillId="0" borderId="33" xfId="0" applyFont="1" applyBorder="1" applyAlignment="1">
      <alignment horizontal="center" vertical="center" wrapText="1"/>
    </xf>
    <xf numFmtId="0" fontId="21" fillId="6" borderId="33" xfId="0" applyFont="1" applyFill="1" applyBorder="1" applyAlignment="1">
      <alignment horizontal="center" vertical="center" wrapText="1"/>
    </xf>
    <xf numFmtId="0" fontId="21" fillId="6" borderId="32" xfId="0" applyFont="1" applyFill="1" applyBorder="1" applyAlignment="1">
      <alignment horizontal="center" vertical="center" wrapText="1"/>
    </xf>
    <xf numFmtId="14" fontId="21" fillId="0" borderId="32" xfId="0" applyNumberFormat="1" applyFont="1" applyBorder="1" applyAlignment="1">
      <alignment horizontal="center" wrapText="1"/>
    </xf>
    <xf numFmtId="0" fontId="20" fillId="0" borderId="26" xfId="0" applyFont="1" applyBorder="1" applyAlignment="1">
      <alignment vertical="center" wrapText="1"/>
    </xf>
    <xf numFmtId="0" fontId="20" fillId="0" borderId="14" xfId="0" applyFont="1" applyBorder="1" applyAlignment="1">
      <alignment vertical="center" wrapText="1"/>
    </xf>
    <xf numFmtId="9" fontId="7" fillId="4" borderId="22" xfId="0" applyNumberFormat="1" applyFont="1" applyFill="1" applyBorder="1" applyAlignment="1">
      <alignment wrapText="1"/>
    </xf>
    <xf numFmtId="9" fontId="7" fillId="4" borderId="24" xfId="0" applyNumberFormat="1" applyFont="1" applyFill="1" applyBorder="1" applyAlignment="1">
      <alignment wrapText="1"/>
    </xf>
    <xf numFmtId="9" fontId="7" fillId="4" borderId="27" xfId="0" applyNumberFormat="1" applyFont="1" applyFill="1" applyBorder="1" applyAlignment="1">
      <alignment wrapText="1"/>
    </xf>
    <xf numFmtId="9" fontId="7" fillId="0" borderId="0" xfId="0" applyNumberFormat="1" applyFont="1" applyAlignment="1">
      <alignment horizontal="center" wrapText="1"/>
    </xf>
    <xf numFmtId="9" fontId="7" fillId="0" borderId="29" xfId="0" applyNumberFormat="1" applyFont="1" applyBorder="1" applyAlignment="1">
      <alignment horizontal="center" wrapText="1"/>
    </xf>
    <xf numFmtId="9" fontId="7" fillId="0" borderId="31" xfId="0" applyNumberFormat="1" applyFont="1" applyBorder="1" applyAlignment="1">
      <alignment horizontal="center" wrapText="1"/>
    </xf>
    <xf numFmtId="9" fontId="7" fillId="0" borderId="32" xfId="0" applyNumberFormat="1" applyFont="1" applyBorder="1" applyAlignment="1">
      <alignment horizontal="center" wrapText="1"/>
    </xf>
    <xf numFmtId="0" fontId="7" fillId="0" borderId="0" xfId="0" applyFont="1" applyAlignment="1">
      <alignment horizontal="center" vertical="center" wrapText="1"/>
    </xf>
    <xf numFmtId="0" fontId="8" fillId="0" borderId="0" xfId="0" applyFont="1" applyAlignment="1">
      <alignment wrapText="1"/>
    </xf>
    <xf numFmtId="9" fontId="7" fillId="0" borderId="0" xfId="1" applyFont="1" applyFill="1" applyBorder="1" applyAlignment="1">
      <alignment vertical="center" wrapText="1"/>
    </xf>
    <xf numFmtId="9" fontId="7" fillId="0" borderId="0" xfId="0" applyNumberFormat="1" applyFont="1" applyAlignment="1">
      <alignment wrapText="1"/>
    </xf>
    <xf numFmtId="0" fontId="8" fillId="0" borderId="0" xfId="2" applyFont="1" applyAlignment="1">
      <alignment horizontal="center" vertical="center" wrapText="1"/>
    </xf>
    <xf numFmtId="9" fontId="7" fillId="0" borderId="16" xfId="1" applyFont="1" applyFill="1" applyBorder="1" applyAlignment="1">
      <alignment horizontal="center" vertical="center" wrapText="1"/>
    </xf>
    <xf numFmtId="0" fontId="8" fillId="0" borderId="0" xfId="2" applyFont="1" applyAlignment="1">
      <alignment vertical="center" wrapText="1"/>
    </xf>
    <xf numFmtId="0" fontId="14" fillId="7" borderId="7" xfId="0" applyFont="1" applyFill="1" applyBorder="1" applyAlignment="1">
      <alignment vertical="center" wrapText="1"/>
    </xf>
    <xf numFmtId="0" fontId="14" fillId="0" borderId="7" xfId="0" applyFont="1" applyBorder="1" applyAlignment="1">
      <alignment horizontal="left" vertical="center" wrapText="1"/>
    </xf>
    <xf numFmtId="0" fontId="19" fillId="0" borderId="47"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0" xfId="0" applyFont="1" applyBorder="1" applyAlignment="1">
      <alignment horizontal="center" vertical="center" wrapText="1"/>
    </xf>
    <xf numFmtId="0" fontId="3" fillId="5" borderId="15" xfId="0" applyFont="1" applyFill="1" applyBorder="1" applyAlignment="1">
      <alignment horizontal="center" vertical="center" wrapText="1"/>
    </xf>
    <xf numFmtId="0" fontId="14" fillId="0" borderId="48" xfId="0" applyFont="1" applyBorder="1" applyAlignment="1">
      <alignment vertical="center" wrapText="1"/>
    </xf>
    <xf numFmtId="0" fontId="0" fillId="0" borderId="48" xfId="0" applyBorder="1"/>
    <xf numFmtId="0" fontId="14" fillId="0" borderId="6" xfId="0" applyFont="1" applyBorder="1" applyAlignment="1">
      <alignment vertical="center" wrapText="1"/>
    </xf>
    <xf numFmtId="0" fontId="14" fillId="7" borderId="48" xfId="0" applyFont="1" applyFill="1" applyBorder="1" applyAlignment="1">
      <alignment vertical="center" wrapText="1"/>
    </xf>
    <xf numFmtId="9" fontId="13" fillId="0" borderId="48" xfId="0" applyNumberFormat="1" applyFont="1" applyBorder="1" applyAlignment="1">
      <alignment horizontal="center" vertical="center" wrapText="1"/>
    </xf>
    <xf numFmtId="9" fontId="14" fillId="0" borderId="48" xfId="0" applyNumberFormat="1" applyFont="1" applyBorder="1" applyAlignment="1">
      <alignment horizontal="center" vertical="center" wrapText="1"/>
    </xf>
    <xf numFmtId="9" fontId="14" fillId="0" borderId="48" xfId="1" applyFont="1" applyFill="1" applyBorder="1" applyAlignment="1">
      <alignment horizontal="center" vertical="center" wrapText="1"/>
    </xf>
    <xf numFmtId="166" fontId="14" fillId="0" borderId="48" xfId="0" applyNumberFormat="1" applyFont="1" applyBorder="1" applyAlignment="1">
      <alignment vertical="center" wrapText="1"/>
    </xf>
    <xf numFmtId="165" fontId="14" fillId="0" borderId="48" xfId="0" applyNumberFormat="1" applyFont="1" applyBorder="1" applyAlignment="1">
      <alignment vertical="center" wrapText="1"/>
    </xf>
    <xf numFmtId="1" fontId="14" fillId="0" borderId="48" xfId="0" applyNumberFormat="1" applyFont="1" applyBorder="1" applyAlignment="1">
      <alignment horizontal="center" vertical="center" wrapText="1"/>
    </xf>
    <xf numFmtId="0" fontId="14" fillId="0" borderId="10" xfId="0" applyFont="1" applyBorder="1" applyAlignment="1">
      <alignment vertical="center" wrapText="1"/>
    </xf>
    <xf numFmtId="0" fontId="0" fillId="0" borderId="10" xfId="0" applyBorder="1"/>
    <xf numFmtId="0" fontId="14" fillId="0" borderId="52" xfId="0" applyFont="1" applyBorder="1" applyAlignment="1">
      <alignment vertical="center" wrapText="1"/>
    </xf>
    <xf numFmtId="0" fontId="14" fillId="7" borderId="10" xfId="0" applyFont="1" applyFill="1" applyBorder="1" applyAlignment="1">
      <alignment vertical="center" wrapText="1"/>
    </xf>
    <xf numFmtId="9" fontId="13" fillId="0" borderId="10" xfId="0" applyNumberFormat="1" applyFont="1" applyBorder="1" applyAlignment="1">
      <alignment horizontal="center" vertical="center" wrapText="1"/>
    </xf>
    <xf numFmtId="9" fontId="14" fillId="0" borderId="10" xfId="0" applyNumberFormat="1" applyFont="1" applyBorder="1" applyAlignment="1">
      <alignment horizontal="center" vertical="center" wrapText="1"/>
    </xf>
    <xf numFmtId="9" fontId="14" fillId="0" borderId="10" xfId="1" applyFont="1" applyFill="1" applyBorder="1" applyAlignment="1">
      <alignment horizontal="center" vertical="center" wrapText="1"/>
    </xf>
    <xf numFmtId="166" fontId="14" fillId="0" borderId="10" xfId="0" applyNumberFormat="1" applyFont="1" applyBorder="1" applyAlignment="1">
      <alignment vertical="center" wrapText="1"/>
    </xf>
    <xf numFmtId="165" fontId="14" fillId="0" borderId="10" xfId="0" applyNumberFormat="1" applyFont="1" applyBorder="1" applyAlignment="1">
      <alignment vertical="center" wrapText="1"/>
    </xf>
    <xf numFmtId="1" fontId="14" fillId="0" borderId="10" xfId="0" applyNumberFormat="1" applyFont="1" applyBorder="1" applyAlignment="1">
      <alignment horizontal="center" vertical="center" wrapText="1"/>
    </xf>
    <xf numFmtId="0" fontId="0" fillId="0" borderId="11" xfId="0" applyBorder="1"/>
    <xf numFmtId="0" fontId="0" fillId="0" borderId="26" xfId="0" applyBorder="1"/>
    <xf numFmtId="0" fontId="14" fillId="0" borderId="13" xfId="0" applyFont="1" applyBorder="1" applyAlignment="1">
      <alignment horizontal="center" vertical="center" wrapText="1"/>
    </xf>
    <xf numFmtId="0" fontId="14" fillId="0" borderId="13" xfId="0" applyFont="1" applyBorder="1" applyAlignment="1">
      <alignment vertical="center" wrapText="1"/>
    </xf>
    <xf numFmtId="0" fontId="14" fillId="0" borderId="54" xfId="0" applyFont="1" applyBorder="1" applyAlignment="1">
      <alignment vertical="center" wrapText="1"/>
    </xf>
    <xf numFmtId="0" fontId="14" fillId="7" borderId="13" xfId="0" applyFont="1" applyFill="1" applyBorder="1" applyAlignment="1">
      <alignment vertical="center" wrapText="1"/>
    </xf>
    <xf numFmtId="9" fontId="13" fillId="0" borderId="13" xfId="0" applyNumberFormat="1" applyFont="1" applyBorder="1" applyAlignment="1">
      <alignment horizontal="center" vertical="center" wrapText="1"/>
    </xf>
    <xf numFmtId="9" fontId="14" fillId="0" borderId="13" xfId="0" applyNumberFormat="1" applyFont="1" applyBorder="1" applyAlignment="1">
      <alignment horizontal="center" vertical="center" wrapText="1"/>
    </xf>
    <xf numFmtId="9" fontId="14" fillId="0" borderId="13" xfId="1" applyFont="1" applyFill="1" applyBorder="1" applyAlignment="1">
      <alignment horizontal="center" vertical="center" wrapText="1"/>
    </xf>
    <xf numFmtId="166" fontId="14" fillId="0" borderId="13" xfId="0" applyNumberFormat="1" applyFont="1" applyBorder="1" applyAlignment="1">
      <alignment vertical="center" wrapText="1"/>
    </xf>
    <xf numFmtId="165" fontId="14" fillId="0" borderId="13" xfId="0" applyNumberFormat="1" applyFont="1" applyBorder="1" applyAlignment="1">
      <alignment vertical="center" wrapText="1"/>
    </xf>
    <xf numFmtId="1" fontId="14" fillId="0" borderId="13" xfId="0" applyNumberFormat="1" applyFont="1" applyBorder="1" applyAlignment="1">
      <alignment horizontal="center" vertical="center" wrapText="1"/>
    </xf>
    <xf numFmtId="0" fontId="0" fillId="0" borderId="13" xfId="0" applyBorder="1"/>
    <xf numFmtId="0" fontId="0" fillId="0" borderId="14" xfId="0" applyBorder="1"/>
    <xf numFmtId="0" fontId="14" fillId="0" borderId="10" xfId="0" applyFont="1" applyBorder="1" applyAlignment="1">
      <alignment horizontal="left" vertical="center" wrapText="1"/>
    </xf>
    <xf numFmtId="0" fontId="14" fillId="0" borderId="13" xfId="0" applyFont="1" applyBorder="1" applyAlignment="1">
      <alignment horizontal="left" vertical="center" wrapText="1"/>
    </xf>
    <xf numFmtId="0" fontId="0" fillId="0" borderId="15" xfId="0" applyBorder="1"/>
    <xf numFmtId="0" fontId="14" fillId="0" borderId="21" xfId="0" applyFont="1" applyBorder="1" applyAlignment="1">
      <alignment vertical="center" wrapText="1"/>
    </xf>
    <xf numFmtId="0" fontId="14" fillId="7" borderId="15" xfId="0" applyFont="1" applyFill="1" applyBorder="1" applyAlignment="1">
      <alignment vertical="center" wrapText="1"/>
    </xf>
    <xf numFmtId="9" fontId="13" fillId="0" borderId="15" xfId="0" applyNumberFormat="1" applyFont="1" applyBorder="1" applyAlignment="1">
      <alignment horizontal="center" vertical="center" wrapText="1"/>
    </xf>
    <xf numFmtId="9" fontId="14" fillId="0" borderId="15" xfId="0" applyNumberFormat="1" applyFont="1" applyBorder="1" applyAlignment="1">
      <alignment horizontal="center" vertical="center" wrapText="1"/>
    </xf>
    <xf numFmtId="9" fontId="14" fillId="0" borderId="15" xfId="1" applyFont="1" applyFill="1" applyBorder="1" applyAlignment="1">
      <alignment horizontal="center" vertical="center" wrapText="1"/>
    </xf>
    <xf numFmtId="166" fontId="14" fillId="0" borderId="15" xfId="0" applyNumberFormat="1" applyFont="1" applyBorder="1" applyAlignment="1">
      <alignment vertical="center" wrapText="1"/>
    </xf>
    <xf numFmtId="165" fontId="14" fillId="0" borderId="15" xfId="0" applyNumberFormat="1" applyFont="1" applyBorder="1" applyAlignment="1">
      <alignment vertical="center" wrapText="1"/>
    </xf>
    <xf numFmtId="1" fontId="14" fillId="0" borderId="15" xfId="0" applyNumberFormat="1" applyFont="1" applyBorder="1" applyAlignment="1">
      <alignment horizontal="center" vertical="center" wrapText="1"/>
    </xf>
    <xf numFmtId="0" fontId="14" fillId="0" borderId="23" xfId="0" applyFont="1" applyBorder="1" applyAlignment="1">
      <alignment horizontal="center" vertical="center" wrapText="1"/>
    </xf>
    <xf numFmtId="0" fontId="14" fillId="0" borderId="55" xfId="0" applyFont="1" applyBorder="1" applyAlignment="1">
      <alignment horizontal="center" vertical="center" wrapText="1"/>
    </xf>
    <xf numFmtId="17" fontId="8" fillId="5" borderId="15" xfId="2" applyNumberFormat="1" applyFont="1" applyFill="1" applyBorder="1" applyAlignment="1">
      <alignment horizontal="center" vertical="center" wrapText="1"/>
    </xf>
    <xf numFmtId="165" fontId="3" fillId="5" borderId="15" xfId="0" applyNumberFormat="1" applyFont="1" applyFill="1" applyBorder="1" applyAlignment="1">
      <alignment horizontal="center" vertical="center" wrapText="1"/>
    </xf>
    <xf numFmtId="9" fontId="0" fillId="0" borderId="0" xfId="1" applyFont="1" applyBorder="1" applyAlignment="1">
      <alignment horizontal="center" vertical="center" wrapText="1"/>
    </xf>
    <xf numFmtId="0" fontId="0" fillId="0" borderId="0" xfId="0" applyAlignment="1">
      <alignment vertical="center" wrapText="1"/>
    </xf>
    <xf numFmtId="0" fontId="0" fillId="0" borderId="7" xfId="0" applyBorder="1" applyAlignment="1">
      <alignment horizontal="center" vertical="center" wrapText="1"/>
    </xf>
    <xf numFmtId="164" fontId="0" fillId="0" borderId="0" xfId="0" applyNumberFormat="1"/>
    <xf numFmtId="0" fontId="23" fillId="0" borderId="33" xfId="0" applyFont="1" applyBorder="1" applyAlignment="1">
      <alignment vertical="center" wrapText="1"/>
    </xf>
    <xf numFmtId="10" fontId="0" fillId="8" borderId="7" xfId="0" applyNumberFormat="1" applyFill="1" applyBorder="1" applyAlignment="1">
      <alignment horizontal="center" vertical="center"/>
    </xf>
    <xf numFmtId="10" fontId="0" fillId="8" borderId="26" xfId="0" applyNumberFormat="1" applyFill="1" applyBorder="1" applyAlignment="1">
      <alignment horizontal="center" vertical="center"/>
    </xf>
    <xf numFmtId="0" fontId="6" fillId="0" borderId="0" xfId="0" applyFont="1"/>
    <xf numFmtId="0" fontId="6" fillId="0" borderId="0" xfId="0" applyFont="1" applyAlignment="1">
      <alignment horizontal="center" vertical="center" wrapText="1"/>
    </xf>
    <xf numFmtId="0" fontId="4" fillId="0" borderId="0" xfId="0" applyFont="1"/>
    <xf numFmtId="0" fontId="25" fillId="0" borderId="7" xfId="0" applyFont="1" applyBorder="1" applyAlignment="1">
      <alignment horizontal="center" vertical="center"/>
    </xf>
    <xf numFmtId="0" fontId="0" fillId="0" borderId="7" xfId="0" applyBorder="1" applyAlignment="1">
      <alignment horizontal="left" vertical="center" wrapText="1"/>
    </xf>
    <xf numFmtId="0" fontId="0" fillId="0" borderId="19" xfId="0" applyBorder="1"/>
    <xf numFmtId="0" fontId="28" fillId="0" borderId="0" xfId="0" applyFont="1"/>
    <xf numFmtId="0" fontId="28" fillId="0" borderId="0" xfId="0" applyFont="1" applyAlignment="1">
      <alignment horizontal="center" vertical="center" wrapText="1"/>
    </xf>
    <xf numFmtId="0" fontId="25" fillId="0" borderId="7" xfId="0" applyFont="1" applyBorder="1" applyAlignment="1">
      <alignment horizontal="center" vertical="center" wrapText="1"/>
    </xf>
    <xf numFmtId="0" fontId="25" fillId="8" borderId="7" xfId="0" applyFont="1" applyFill="1" applyBorder="1" applyAlignment="1">
      <alignment horizontal="center" vertical="center"/>
    </xf>
    <xf numFmtId="0" fontId="4" fillId="0" borderId="0" xfId="0" applyFont="1" applyAlignment="1">
      <alignment horizontal="left" vertical="top" wrapText="1"/>
    </xf>
    <xf numFmtId="0" fontId="0" fillId="0" borderId="0" xfId="0" applyAlignment="1">
      <alignment horizontal="left" vertical="top" wrapText="1"/>
    </xf>
    <xf numFmtId="164" fontId="0" fillId="0" borderId="0" xfId="0" applyNumberFormat="1" applyAlignment="1">
      <alignment horizontal="left" vertical="top" wrapText="1"/>
    </xf>
    <xf numFmtId="165" fontId="25" fillId="0" borderId="7" xfId="0" applyNumberFormat="1" applyFont="1" applyBorder="1" applyAlignment="1">
      <alignment horizontal="right" vertical="center" wrapText="1"/>
    </xf>
    <xf numFmtId="9" fontId="25" fillId="0" borderId="7" xfId="0" applyNumberFormat="1" applyFont="1" applyBorder="1" applyAlignment="1">
      <alignment horizontal="right" vertical="center" wrapText="1"/>
    </xf>
    <xf numFmtId="10" fontId="25" fillId="0" borderId="7" xfId="0" applyNumberFormat="1" applyFont="1" applyBorder="1" applyAlignment="1">
      <alignment horizontal="right" vertical="center" wrapText="1"/>
    </xf>
    <xf numFmtId="9" fontId="25" fillId="0" borderId="7" xfId="1" applyFont="1" applyFill="1" applyBorder="1" applyAlignment="1">
      <alignment horizontal="right" vertical="center"/>
    </xf>
    <xf numFmtId="10" fontId="25" fillId="0" borderId="7" xfId="1" applyNumberFormat="1" applyFont="1" applyFill="1" applyBorder="1" applyAlignment="1">
      <alignment horizontal="right" vertical="center" wrapText="1"/>
    </xf>
    <xf numFmtId="0" fontId="0" fillId="0" borderId="18" xfId="0" applyBorder="1" applyAlignment="1">
      <alignment horizontal="left" vertical="center" wrapText="1"/>
    </xf>
    <xf numFmtId="0" fontId="22" fillId="0" borderId="7" xfId="0" applyFont="1" applyBorder="1" applyAlignment="1">
      <alignment horizontal="left" vertical="center" wrapText="1"/>
    </xf>
    <xf numFmtId="0" fontId="0" fillId="8" borderId="7" xfId="0" applyFill="1" applyBorder="1" applyAlignment="1">
      <alignment horizontal="left" vertical="center" wrapText="1"/>
    </xf>
    <xf numFmtId="9" fontId="26" fillId="0" borderId="7" xfId="0" applyNumberFormat="1" applyFont="1" applyBorder="1" applyAlignment="1">
      <alignment horizontal="right" vertical="center" wrapText="1"/>
    </xf>
    <xf numFmtId="9" fontId="3" fillId="0" borderId="7" xfId="0" applyNumberFormat="1" applyFont="1" applyBorder="1" applyAlignment="1">
      <alignment horizontal="right" vertical="center" wrapText="1"/>
    </xf>
    <xf numFmtId="0" fontId="27" fillId="10" borderId="9" xfId="0" applyFont="1" applyFill="1" applyBorder="1" applyAlignment="1">
      <alignment horizontal="center" vertical="center" wrapText="1"/>
    </xf>
    <xf numFmtId="0" fontId="27" fillId="10" borderId="10" xfId="0" applyFont="1" applyFill="1" applyBorder="1" applyAlignment="1">
      <alignment horizontal="center" vertical="center" wrapText="1"/>
    </xf>
    <xf numFmtId="165" fontId="27" fillId="10" borderId="10" xfId="0" applyNumberFormat="1" applyFont="1" applyFill="1" applyBorder="1" applyAlignment="1">
      <alignment horizontal="center" vertical="center" wrapText="1"/>
    </xf>
    <xf numFmtId="165" fontId="27" fillId="10" borderId="11" xfId="0" applyNumberFormat="1" applyFont="1" applyFill="1" applyBorder="1" applyAlignment="1">
      <alignment horizontal="center" vertical="center" wrapText="1"/>
    </xf>
    <xf numFmtId="10" fontId="6" fillId="0" borderId="0" xfId="1" applyNumberFormat="1" applyFont="1"/>
    <xf numFmtId="3" fontId="6" fillId="0" borderId="0" xfId="0" applyNumberFormat="1" applyFont="1"/>
    <xf numFmtId="165" fontId="0" fillId="0" borderId="0" xfId="1" applyNumberFormat="1" applyFont="1"/>
    <xf numFmtId="43" fontId="6" fillId="0" borderId="0" xfId="40" applyFont="1"/>
    <xf numFmtId="165" fontId="25" fillId="3" borderId="7" xfId="0" applyNumberFormat="1" applyFont="1" applyFill="1" applyBorder="1" applyAlignment="1">
      <alignment horizontal="right" vertical="center" wrapText="1"/>
    </xf>
    <xf numFmtId="165" fontId="27" fillId="4" borderId="7" xfId="0" applyNumberFormat="1" applyFont="1" applyFill="1" applyBorder="1" applyAlignment="1">
      <alignment horizontal="right" vertical="center" wrapText="1"/>
    </xf>
    <xf numFmtId="165" fontId="25" fillId="2" borderId="7" xfId="0" applyNumberFormat="1" applyFont="1" applyFill="1" applyBorder="1" applyAlignment="1">
      <alignment horizontal="right" vertical="center" wrapText="1"/>
    </xf>
    <xf numFmtId="10" fontId="25" fillId="11" borderId="7" xfId="0" applyNumberFormat="1" applyFont="1" applyFill="1" applyBorder="1" applyAlignment="1">
      <alignment horizontal="right" vertical="center" wrapText="1"/>
    </xf>
    <xf numFmtId="10" fontId="29" fillId="11" borderId="7" xfId="0" applyNumberFormat="1" applyFont="1" applyFill="1" applyBorder="1" applyAlignment="1">
      <alignment horizontal="right" vertical="center" wrapText="1"/>
    </xf>
    <xf numFmtId="10" fontId="29" fillId="5" borderId="7" xfId="0" applyNumberFormat="1" applyFont="1" applyFill="1" applyBorder="1" applyAlignment="1">
      <alignment horizontal="right" vertical="center" wrapText="1"/>
    </xf>
    <xf numFmtId="165" fontId="29" fillId="9" borderId="7" xfId="0" applyNumberFormat="1" applyFont="1" applyFill="1" applyBorder="1" applyAlignment="1">
      <alignment horizontal="right" vertical="center" wrapText="1"/>
    </xf>
    <xf numFmtId="165" fontId="29" fillId="11" borderId="7" xfId="0" applyNumberFormat="1" applyFont="1" applyFill="1" applyBorder="1" applyAlignment="1">
      <alignment horizontal="right" vertical="center" wrapText="1"/>
    </xf>
    <xf numFmtId="10" fontId="29" fillId="9" borderId="7" xfId="0" applyNumberFormat="1" applyFont="1" applyFill="1" applyBorder="1" applyAlignment="1">
      <alignment horizontal="right" vertical="center" wrapText="1"/>
    </xf>
    <xf numFmtId="10" fontId="29" fillId="3" borderId="7" xfId="0" applyNumberFormat="1" applyFont="1" applyFill="1" applyBorder="1" applyAlignment="1">
      <alignment horizontal="right" vertical="center" wrapText="1"/>
    </xf>
    <xf numFmtId="10" fontId="29" fillId="2" borderId="7" xfId="0" applyNumberFormat="1" applyFont="1" applyFill="1" applyBorder="1" applyAlignment="1">
      <alignment horizontal="right" vertical="center" wrapText="1"/>
    </xf>
    <xf numFmtId="166" fontId="6" fillId="0" borderId="0" xfId="1" applyNumberFormat="1" applyFont="1"/>
    <xf numFmtId="3" fontId="0" fillId="0" borderId="0" xfId="0" applyNumberFormat="1"/>
    <xf numFmtId="3" fontId="0" fillId="0" borderId="0" xfId="0" applyNumberFormat="1" applyAlignment="1">
      <alignment horizontal="center"/>
    </xf>
    <xf numFmtId="10" fontId="0" fillId="0" borderId="0" xfId="1" applyNumberFormat="1" applyFont="1"/>
    <xf numFmtId="0" fontId="8" fillId="0" borderId="7" xfId="0" applyFont="1" applyBorder="1" applyAlignment="1">
      <alignment horizontal="left" vertical="center"/>
    </xf>
    <xf numFmtId="0" fontId="25" fillId="0" borderId="7" xfId="0" applyFont="1" applyBorder="1" applyAlignment="1">
      <alignment horizontal="left" vertical="center"/>
    </xf>
    <xf numFmtId="0" fontId="25" fillId="0" borderId="7" xfId="0" applyFont="1" applyBorder="1" applyAlignment="1">
      <alignment horizontal="center" vertical="center" wrapText="1"/>
    </xf>
    <xf numFmtId="0" fontId="24" fillId="0" borderId="22" xfId="0" applyFont="1" applyBorder="1" applyAlignment="1" applyProtection="1">
      <alignment horizontal="center" wrapText="1"/>
      <protection locked="0"/>
    </xf>
    <xf numFmtId="0" fontId="24" fillId="0" borderId="24" xfId="0" applyFont="1" applyBorder="1" applyAlignment="1" applyProtection="1">
      <alignment horizontal="center" wrapText="1"/>
      <protection locked="0"/>
    </xf>
    <xf numFmtId="0" fontId="24" fillId="0" borderId="56" xfId="0" applyFont="1" applyBorder="1" applyAlignment="1" applyProtection="1">
      <alignment horizontal="center" wrapText="1"/>
      <protection locked="0"/>
    </xf>
    <xf numFmtId="0" fontId="19" fillId="0" borderId="47" xfId="0" applyFont="1" applyBorder="1" applyAlignment="1">
      <alignment horizontal="left" vertical="center" wrapText="1"/>
    </xf>
    <xf numFmtId="0" fontId="14" fillId="0" borderId="51" xfId="0" applyFont="1" applyBorder="1" applyAlignment="1">
      <alignment horizontal="left" vertical="center" wrapText="1"/>
    </xf>
    <xf numFmtId="0" fontId="14" fillId="0" borderId="53" xfId="0" applyFont="1" applyBorder="1" applyAlignment="1">
      <alignment horizontal="left" vertical="center" wrapText="1"/>
    </xf>
    <xf numFmtId="0" fontId="14" fillId="0" borderId="45" xfId="0" applyFont="1" applyBorder="1" applyAlignment="1">
      <alignment horizontal="left" vertical="center" wrapText="1"/>
    </xf>
    <xf numFmtId="0" fontId="15" fillId="0" borderId="7" xfId="0" applyFont="1" applyBorder="1" applyAlignment="1">
      <alignment horizontal="center" wrapText="1"/>
    </xf>
    <xf numFmtId="0" fontId="15" fillId="0" borderId="7" xfId="0" applyFont="1" applyBorder="1" applyAlignment="1">
      <alignment horizontal="center"/>
    </xf>
    <xf numFmtId="0" fontId="11" fillId="0" borderId="20"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0" xfId="0" applyFont="1" applyAlignment="1">
      <alignment horizontal="center" vertical="center" wrapText="1"/>
    </xf>
    <xf numFmtId="0" fontId="11" fillId="0" borderId="2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6" fillId="0" borderId="7" xfId="0" applyFont="1" applyBorder="1" applyAlignment="1">
      <alignment horizontal="center" vertical="center"/>
    </xf>
    <xf numFmtId="0" fontId="11" fillId="0" borderId="20" xfId="0" applyFont="1" applyBorder="1" applyAlignment="1">
      <alignment horizontal="center" vertical="center"/>
    </xf>
    <xf numFmtId="0" fontId="11" fillId="0" borderId="44" xfId="0" applyFont="1" applyBorder="1" applyAlignment="1">
      <alignment horizontal="center" vertical="center"/>
    </xf>
    <xf numFmtId="0" fontId="11" fillId="0" borderId="21"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14" fontId="6" fillId="0" borderId="7" xfId="0" applyNumberFormat="1" applyFont="1" applyBorder="1" applyAlignment="1">
      <alignment horizontal="center" vertical="center"/>
    </xf>
    <xf numFmtId="0" fontId="8" fillId="6" borderId="1" xfId="0" applyFont="1" applyFill="1" applyBorder="1" applyAlignment="1">
      <alignment horizontal="center" wrapText="1"/>
    </xf>
    <xf numFmtId="0" fontId="8" fillId="6" borderId="2" xfId="0" applyFont="1" applyFill="1" applyBorder="1" applyAlignment="1">
      <alignment horizontal="center" wrapText="1"/>
    </xf>
    <xf numFmtId="0" fontId="8" fillId="6" borderId="3" xfId="0" applyFont="1" applyFill="1" applyBorder="1" applyAlignment="1">
      <alignment horizont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2" xfId="0" applyFont="1" applyBorder="1" applyAlignment="1">
      <alignment horizontal="left" wrapText="1"/>
    </xf>
    <xf numFmtId="0" fontId="14" fillId="0" borderId="50" xfId="0" applyFont="1" applyBorder="1" applyAlignment="1">
      <alignment horizontal="left" wrapText="1"/>
    </xf>
    <xf numFmtId="0" fontId="14" fillId="0" borderId="43" xfId="0" applyFont="1" applyBorder="1" applyAlignment="1">
      <alignment horizontal="left" wrapText="1"/>
    </xf>
    <xf numFmtId="0" fontId="14" fillId="0" borderId="39" xfId="0" applyFont="1" applyBorder="1" applyAlignment="1">
      <alignment horizontal="left" wrapText="1"/>
    </xf>
    <xf numFmtId="0" fontId="14" fillId="0" borderId="49" xfId="0" applyFont="1" applyBorder="1" applyAlignment="1">
      <alignment horizontal="left" wrapText="1"/>
    </xf>
    <xf numFmtId="0" fontId="14" fillId="0" borderId="41" xfId="0" applyFont="1" applyBorder="1" applyAlignment="1">
      <alignment horizontal="left" wrapText="1"/>
    </xf>
    <xf numFmtId="0" fontId="14" fillId="0" borderId="35" xfId="0" applyFont="1" applyBorder="1" applyAlignment="1">
      <alignment horizontal="left" wrapText="1"/>
    </xf>
    <xf numFmtId="0" fontId="14" fillId="0" borderId="17" xfId="0" applyFont="1" applyBorder="1" applyAlignment="1">
      <alignment horizontal="left" wrapText="1"/>
    </xf>
    <xf numFmtId="0" fontId="14" fillId="0" borderId="37" xfId="0" applyFont="1" applyBorder="1" applyAlignment="1">
      <alignment horizontal="left" wrapText="1"/>
    </xf>
    <xf numFmtId="0" fontId="14" fillId="0" borderId="35" xfId="0" applyFont="1" applyBorder="1" applyAlignment="1">
      <alignment horizontal="center" wrapText="1"/>
    </xf>
    <xf numFmtId="0" fontId="14" fillId="0" borderId="17" xfId="0" applyFont="1" applyBorder="1" applyAlignment="1">
      <alignment horizontal="center" wrapText="1"/>
    </xf>
    <xf numFmtId="0" fontId="14" fillId="0" borderId="37" xfId="0" applyFont="1" applyBorder="1" applyAlignment="1">
      <alignment horizontal="center" wrapText="1"/>
    </xf>
    <xf numFmtId="0" fontId="4" fillId="0" borderId="31" xfId="0" applyFont="1" applyBorder="1" applyAlignment="1">
      <alignment horizontal="center" vertical="center" textRotation="90"/>
    </xf>
    <xf numFmtId="0" fontId="4" fillId="0" borderId="32" xfId="0" applyFont="1" applyBorder="1" applyAlignment="1">
      <alignment horizontal="center" vertical="center" textRotation="90"/>
    </xf>
    <xf numFmtId="0" fontId="16" fillId="6" borderId="1" xfId="4" applyFont="1" applyFill="1" applyBorder="1" applyAlignment="1" applyProtection="1">
      <alignment horizontal="center" wrapText="1"/>
    </xf>
    <xf numFmtId="0" fontId="16" fillId="6" borderId="3" xfId="4" applyFont="1" applyFill="1" applyBorder="1" applyAlignment="1" applyProtection="1">
      <alignment horizontal="center" wrapText="1"/>
    </xf>
    <xf numFmtId="0" fontId="21" fillId="6" borderId="29" xfId="0" applyFont="1" applyFill="1" applyBorder="1" applyAlignment="1">
      <alignment horizontal="center" vertical="center" wrapText="1"/>
    </xf>
    <xf numFmtId="0" fontId="21" fillId="6" borderId="31" xfId="0" applyFont="1" applyFill="1" applyBorder="1" applyAlignment="1">
      <alignment horizontal="center" vertical="center" wrapText="1"/>
    </xf>
    <xf numFmtId="0" fontId="21" fillId="6" borderId="32" xfId="0" applyFont="1" applyFill="1" applyBorder="1" applyAlignment="1">
      <alignment horizontal="center" vertical="center" wrapText="1"/>
    </xf>
    <xf numFmtId="0" fontId="21" fillId="0" borderId="29"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32" xfId="0" applyFont="1" applyBorder="1" applyAlignment="1">
      <alignment horizontal="center" wrapText="1"/>
    </xf>
    <xf numFmtId="0" fontId="21" fillId="0" borderId="32" xfId="0" applyFont="1" applyBorder="1" applyAlignment="1">
      <alignment horizontal="center" vertical="center" wrapText="1"/>
    </xf>
    <xf numFmtId="0" fontId="8" fillId="0" borderId="1" xfId="2" applyFont="1" applyBorder="1" applyAlignment="1">
      <alignment horizontal="center" vertical="center" wrapText="1"/>
    </xf>
    <xf numFmtId="0" fontId="8" fillId="0" borderId="2" xfId="2" applyFont="1" applyBorder="1" applyAlignment="1">
      <alignment horizontal="center" vertical="center" wrapText="1"/>
    </xf>
    <xf numFmtId="0" fontId="8" fillId="0" borderId="3" xfId="2" applyFont="1" applyBorder="1" applyAlignment="1">
      <alignment horizontal="center" vertical="center" wrapText="1"/>
    </xf>
    <xf numFmtId="0" fontId="7" fillId="6" borderId="1" xfId="0" applyFont="1" applyFill="1" applyBorder="1" applyAlignment="1">
      <alignment horizontal="center" wrapText="1"/>
    </xf>
    <xf numFmtId="0" fontId="7" fillId="6" borderId="0" xfId="0" applyFont="1" applyFill="1" applyAlignment="1">
      <alignment horizontal="center" wrapText="1"/>
    </xf>
    <xf numFmtId="0" fontId="7" fillId="6" borderId="2" xfId="0" applyFont="1" applyFill="1" applyBorder="1" applyAlignment="1">
      <alignment horizontal="center" wrapText="1"/>
    </xf>
    <xf numFmtId="0" fontId="7" fillId="6" borderId="34" xfId="0" applyFont="1" applyFill="1" applyBorder="1" applyAlignment="1">
      <alignment horizontal="center" wrapText="1"/>
    </xf>
    <xf numFmtId="0" fontId="7" fillId="6" borderId="30" xfId="0" applyFont="1" applyFill="1" applyBorder="1" applyAlignment="1">
      <alignment horizontal="center" wrapText="1"/>
    </xf>
    <xf numFmtId="0" fontId="7" fillId="0" borderId="29"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0" xfId="0" applyFont="1" applyAlignment="1">
      <alignment horizontal="center" vertical="center" wrapText="1"/>
    </xf>
    <xf numFmtId="0" fontId="7" fillId="0" borderId="28" xfId="0" applyFont="1" applyBorder="1" applyAlignment="1">
      <alignment horizontal="center" vertical="center" wrapText="1"/>
    </xf>
    <xf numFmtId="0" fontId="15" fillId="0" borderId="22" xfId="0" applyFont="1" applyBorder="1" applyAlignment="1">
      <alignment horizontal="center" wrapText="1"/>
    </xf>
    <xf numFmtId="0" fontId="15" fillId="0" borderId="23" xfId="0" applyFont="1" applyBorder="1" applyAlignment="1">
      <alignment horizontal="center"/>
    </xf>
    <xf numFmtId="0" fontId="15" fillId="0" borderId="24" xfId="0" applyFont="1" applyBorder="1" applyAlignment="1">
      <alignment horizontal="center"/>
    </xf>
    <xf numFmtId="0" fontId="15" fillId="0" borderId="25" xfId="0" applyFont="1" applyBorder="1" applyAlignment="1">
      <alignment horizontal="center"/>
    </xf>
    <xf numFmtId="0" fontId="8" fillId="0" borderId="38"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0" xfId="0" applyFont="1" applyAlignment="1">
      <alignment horizontal="center" vertical="center" wrapText="1"/>
    </xf>
    <xf numFmtId="0" fontId="8" fillId="0" borderId="2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2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5" xfId="0" applyFont="1" applyBorder="1" applyAlignment="1">
      <alignment horizontal="center" vertical="center" wrapText="1"/>
    </xf>
    <xf numFmtId="14" fontId="14" fillId="0" borderId="13" xfId="0" applyNumberFormat="1" applyFont="1" applyBorder="1" applyAlignment="1">
      <alignment horizontal="center" vertical="center" wrapText="1"/>
    </xf>
    <xf numFmtId="14" fontId="14" fillId="0" borderId="14" xfId="0" applyNumberFormat="1" applyFont="1" applyBorder="1" applyAlignment="1">
      <alignment horizontal="center" vertical="center" wrapText="1"/>
    </xf>
    <xf numFmtId="0" fontId="30" fillId="0" borderId="7" xfId="0" applyFont="1" applyBorder="1" applyAlignment="1" applyProtection="1">
      <alignment horizontal="center" vertical="center" wrapText="1"/>
      <protection locked="0"/>
    </xf>
  </cellXfs>
  <cellStyles count="4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2" xfId="4"/>
    <cellStyle name="Hipervínculo visitado" xfId="5"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Millares" xfId="40" builtinId="3"/>
    <cellStyle name="Millares 2" xfId="39"/>
    <cellStyle name="Normal" xfId="0" builtinId="0"/>
    <cellStyle name="Normal 2" xfId="2"/>
    <cellStyle name="Porcentaje" xfId="1" builtinId="5"/>
    <cellStyle name="Porcentual 2" xfId="3"/>
  </cellStyles>
  <dxfs count="24">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EF827F"/>
        </patternFill>
      </fill>
    </dxf>
    <dxf>
      <fill>
        <patternFill>
          <bgColor rgb="FFFFFF66"/>
        </patternFill>
      </fill>
    </dxf>
    <dxf>
      <fill>
        <patternFill>
          <bgColor rgb="FF92D050"/>
        </patternFill>
      </fill>
    </dxf>
    <dxf>
      <fill>
        <patternFill>
          <bgColor rgb="FFEF827F"/>
        </patternFill>
      </fill>
    </dxf>
    <dxf>
      <fill>
        <patternFill>
          <bgColor rgb="FFFFFF66"/>
        </patternFill>
      </fill>
    </dxf>
    <dxf>
      <fill>
        <patternFill>
          <bgColor rgb="FF92D050"/>
        </patternFill>
      </fill>
    </dxf>
    <dxf>
      <fill>
        <patternFill>
          <bgColor rgb="FFEF827F"/>
        </patternFill>
      </fill>
    </dxf>
    <dxf>
      <fill>
        <patternFill>
          <bgColor rgb="FFFFFF66"/>
        </patternFill>
      </fill>
    </dxf>
    <dxf>
      <fill>
        <patternFill>
          <bgColor rgb="FF92D050"/>
        </patternFill>
      </fill>
    </dxf>
    <dxf>
      <fill>
        <patternFill>
          <bgColor rgb="FFEF827F"/>
        </patternFill>
      </fill>
    </dxf>
    <dxf>
      <fill>
        <patternFill>
          <bgColor rgb="FFFFFF66"/>
        </patternFill>
      </fill>
    </dxf>
    <dxf>
      <fill>
        <patternFill>
          <bgColor rgb="FF92D050"/>
        </patternFill>
      </fill>
    </dxf>
    <dxf>
      <fill>
        <patternFill>
          <bgColor rgb="FFEF827F"/>
        </patternFill>
      </fill>
    </dxf>
    <dxf>
      <fill>
        <patternFill>
          <bgColor rgb="FFFFFF66"/>
        </patternFill>
      </fill>
    </dxf>
    <dxf>
      <fill>
        <patternFill>
          <bgColor rgb="FF92D050"/>
        </patternFill>
      </fill>
    </dxf>
    <dxf>
      <fill>
        <patternFill>
          <bgColor rgb="FFEF827F"/>
        </patternFill>
      </fill>
    </dxf>
    <dxf>
      <fill>
        <patternFill>
          <bgColor rgb="FFFFFF66"/>
        </patternFill>
      </fill>
    </dxf>
    <dxf>
      <fill>
        <patternFill>
          <bgColor rgb="FF92D050"/>
        </patternFill>
      </fill>
    </dxf>
  </dxfs>
  <tableStyles count="0" defaultTableStyle="TableStyleMedium9" defaultPivotStyle="PivotStyleLight16"/>
  <colors>
    <mruColors>
      <color rgb="FFEF827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ES"/>
              <a:t>Efectividad del Sistema</a:t>
            </a:r>
          </a:p>
        </c:rich>
      </c:tx>
      <c:layout>
        <c:manualLayout>
          <c:xMode val="edge"/>
          <c:yMode val="edge"/>
          <c:x val="0.77215826691019995"/>
          <c:y val="1.53349371110646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0.169543015387563"/>
          <c:y val="0.18890037735182399"/>
          <c:w val="0.809522844390128"/>
          <c:h val="0.55647569306362499"/>
        </c:manualLayout>
      </c:layout>
      <c:barChart>
        <c:barDir val="col"/>
        <c:grouping val="clustered"/>
        <c:varyColors val="0"/>
        <c:ser>
          <c:idx val="0"/>
          <c:order val="0"/>
          <c:tx>
            <c:strRef>
              <c:f>DE!$E$27</c:f>
              <c:strCache>
                <c:ptCount val="1"/>
                <c:pt idx="0">
                  <c:v>Efectividad del Sistema</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numRef>
              <c:f>DE!$B$28:$B$39</c:f>
              <c:numCache>
                <c:formatCode>mmm\-yy</c:formatCode>
                <c:ptCount val="12"/>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numCache>
            </c:numRef>
          </c:cat>
          <c:val>
            <c:numRef>
              <c:f>DE!$E$28:$E$39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B73-4AC0-BFB5-F62706EA2AC1}"/>
            </c:ext>
          </c:extLst>
        </c:ser>
        <c:dLbls>
          <c:showLegendKey val="0"/>
          <c:showVal val="0"/>
          <c:showCatName val="0"/>
          <c:showSerName val="0"/>
          <c:showPercent val="0"/>
          <c:showBubbleSize val="0"/>
        </c:dLbls>
        <c:gapWidth val="150"/>
        <c:axId val="-2119025072"/>
        <c:axId val="-2016201072"/>
      </c:barChart>
      <c:lineChart>
        <c:grouping val="standard"/>
        <c:varyColors val="0"/>
        <c:ser>
          <c:idx val="1"/>
          <c:order val="1"/>
          <c:tx>
            <c:strRef>
              <c:f>DE!$F$27</c:f>
              <c:strCache>
                <c:ptCount val="1"/>
                <c:pt idx="0">
                  <c:v>Meta</c:v>
                </c:pt>
              </c:strCache>
            </c:strRef>
          </c:tx>
          <c:spPr>
            <a:ln w="34925" cap="rnd">
              <a:solidFill>
                <a:schemeClr val="accent2"/>
              </a:solidFill>
              <a:round/>
            </a:ln>
            <a:effectLst>
              <a:outerShdw blurRad="40000" dist="23000" dir="5400000" rotWithShape="0">
                <a:srgbClr val="000000">
                  <a:alpha val="35000"/>
                </a:srgbClr>
              </a:outerShdw>
            </a:effectLst>
          </c:spPr>
          <c:marker>
            <c:symbol val="none"/>
          </c:marker>
          <c:cat>
            <c:numRef>
              <c:f>DE!$B$28:$B$39</c:f>
              <c:numCache>
                <c:formatCode>mmm\-yy</c:formatCode>
                <c:ptCount val="12"/>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numCache>
            </c:numRef>
          </c:cat>
          <c:val>
            <c:numRef>
              <c:f>DE!$F$28:$F$39</c:f>
              <c:numCache>
                <c:formatCode>0%</c:formatCode>
                <c:ptCount val="12"/>
                <c:pt idx="0">
                  <c:v>0.1</c:v>
                </c:pt>
                <c:pt idx="1">
                  <c:v>0.1</c:v>
                </c:pt>
                <c:pt idx="2">
                  <c:v>0.1</c:v>
                </c:pt>
                <c:pt idx="3">
                  <c:v>0.1</c:v>
                </c:pt>
                <c:pt idx="4">
                  <c:v>0.1</c:v>
                </c:pt>
                <c:pt idx="5">
                  <c:v>0.1</c:v>
                </c:pt>
                <c:pt idx="6">
                  <c:v>0.1</c:v>
                </c:pt>
                <c:pt idx="7">
                  <c:v>0.1</c:v>
                </c:pt>
                <c:pt idx="8">
                  <c:v>0.1</c:v>
                </c:pt>
                <c:pt idx="9">
                  <c:v>0.1</c:v>
                </c:pt>
                <c:pt idx="10">
                  <c:v>0.1</c:v>
                </c:pt>
                <c:pt idx="11">
                  <c:v>0.1</c:v>
                </c:pt>
              </c:numCache>
            </c:numRef>
          </c:val>
          <c:smooth val="0"/>
          <c:extLst>
            <c:ext xmlns:c16="http://schemas.microsoft.com/office/drawing/2014/chart" uri="{C3380CC4-5D6E-409C-BE32-E72D297353CC}">
              <c16:uniqueId val="{00000001-7B73-4AC0-BFB5-F62706EA2AC1}"/>
            </c:ext>
          </c:extLst>
        </c:ser>
        <c:dLbls>
          <c:showLegendKey val="0"/>
          <c:showVal val="0"/>
          <c:showCatName val="0"/>
          <c:showSerName val="0"/>
          <c:showPercent val="0"/>
          <c:showBubbleSize val="0"/>
        </c:dLbls>
        <c:marker val="1"/>
        <c:smooth val="0"/>
        <c:axId val="-2119025072"/>
        <c:axId val="-2016201072"/>
      </c:lineChart>
      <c:dateAx>
        <c:axId val="-2119025072"/>
        <c:scaling>
          <c:orientation val="minMax"/>
        </c:scaling>
        <c:delete val="0"/>
        <c:axPos val="b"/>
        <c:numFmt formatCode="mmm\-yy"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16201072"/>
        <c:crosses val="autoZero"/>
        <c:auto val="1"/>
        <c:lblOffset val="100"/>
        <c:baseTimeUnit val="months"/>
      </c:dateAx>
      <c:valAx>
        <c:axId val="-201620107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1902507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799" l="0.70000000000000095" r="0.70000000000000095" t="0.75000000000000799"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1035947</xdr:colOff>
      <xdr:row>0</xdr:row>
      <xdr:rowOff>81396</xdr:rowOff>
    </xdr:from>
    <xdr:to>
      <xdr:col>1</xdr:col>
      <xdr:colOff>2130136</xdr:colOff>
      <xdr:row>3</xdr:row>
      <xdr:rowOff>69274</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4379" y="81396"/>
          <a:ext cx="1094189" cy="78451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983521</xdr:colOff>
      <xdr:row>0</xdr:row>
      <xdr:rowOff>50800</xdr:rowOff>
    </xdr:from>
    <xdr:to>
      <xdr:col>2</xdr:col>
      <xdr:colOff>1039514</xdr:colOff>
      <xdr:row>3</xdr:row>
      <xdr:rowOff>127000</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83521" y="50800"/>
          <a:ext cx="1151368" cy="647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85163</xdr:colOff>
      <xdr:row>25</xdr:row>
      <xdr:rowOff>61634</xdr:rowOff>
    </xdr:from>
    <xdr:to>
      <xdr:col>14</xdr:col>
      <xdr:colOff>38100</xdr:colOff>
      <xdr:row>40</xdr:row>
      <xdr:rowOff>38100</xdr:rowOff>
    </xdr:to>
    <xdr:graphicFrame macro="">
      <xdr:nvGraphicFramePr>
        <xdr:cNvPr id="2" name="1 Gráfico">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822231</xdr:colOff>
      <xdr:row>0</xdr:row>
      <xdr:rowOff>56030</xdr:rowOff>
    </xdr:from>
    <xdr:to>
      <xdr:col>2</xdr:col>
      <xdr:colOff>520886</xdr:colOff>
      <xdr:row>3</xdr:row>
      <xdr:rowOff>71605</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stretch>
          <a:fillRect/>
        </a:stretch>
      </xdr:blipFill>
      <xdr:spPr>
        <a:xfrm>
          <a:off x="1031781" y="56030"/>
          <a:ext cx="679730" cy="701375"/>
        </a:xfrm>
        <a:prstGeom prst="rect">
          <a:avLst/>
        </a:prstGeom>
      </xdr:spPr>
    </xdr:pic>
    <xdr:clientData/>
  </xdr:twoCellAnchor>
</xdr:wsDr>
</file>

<file path=xl/drawings/drawing4.xml><?xml version="1.0" encoding="utf-8"?>
<c:userShapes xmlns:c="http://schemas.openxmlformats.org/drawingml/2006/chart">
  <cdr:relSizeAnchor xmlns:cdr="http://schemas.openxmlformats.org/drawingml/2006/chartDrawing">
    <cdr:from>
      <cdr:x>0.05196</cdr:x>
      <cdr:y>0.38222</cdr:y>
    </cdr:from>
    <cdr:to>
      <cdr:x>0.12556</cdr:x>
      <cdr:y>0.68838</cdr:y>
    </cdr:to>
    <cdr:sp macro="" textlink="">
      <cdr:nvSpPr>
        <cdr:cNvPr id="2" name="2 Flecha arriba"/>
        <cdr:cNvSpPr/>
      </cdr:nvSpPr>
      <cdr:spPr>
        <a:xfrm xmlns:a="http://schemas.openxmlformats.org/drawingml/2006/main">
          <a:off x="374651" y="1203326"/>
          <a:ext cx="530786" cy="963890"/>
        </a:xfrm>
        <a:prstGeom xmlns:a="http://schemas.openxmlformats.org/drawingml/2006/main" prst="upArrow">
          <a:avLst>
            <a:gd name="adj1" fmla="val 50000"/>
            <a:gd name="adj2" fmla="val 47398"/>
          </a:avLst>
        </a:prstGeom>
      </cdr:spPr>
      <cdr:style>
        <a:lnRef xmlns:a="http://schemas.openxmlformats.org/drawingml/2006/main" idx="0">
          <a:schemeClr val="accent1"/>
        </a:lnRef>
        <a:fillRef xmlns:a="http://schemas.openxmlformats.org/drawingml/2006/main" idx="3">
          <a:schemeClr val="accent1"/>
        </a:fillRef>
        <a:effectRef xmlns:a="http://schemas.openxmlformats.org/drawingml/2006/main" idx="3">
          <a:schemeClr val="accent1"/>
        </a:effectRef>
        <a:fontRef xmlns:a="http://schemas.openxmlformats.org/drawingml/2006/main" idx="minor">
          <a:schemeClr val="lt1"/>
        </a:fontRef>
      </cdr:style>
      <cdr:txBody>
        <a:bodyPr xmlns:a="http://schemas.openxmlformats.org/drawingml/2006/main" vert="vert270" lIns="0" tIns="0" rIns="0" bIns="0" rtlCol="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s-CO" sz="1000" b="1"/>
            <a:t>Mejor</a:t>
          </a:r>
          <a:r>
            <a:rPr lang="es-CO" sz="1100" b="1"/>
            <a:t> si sube</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5188A1F\Guia_indicadores_Proces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brimiento Cupos"/>
      <sheetName val="Logros alcanzados"/>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1"/>
  <sheetViews>
    <sheetView tabSelected="1" topLeftCell="A13" zoomScale="110" zoomScaleNormal="110" workbookViewId="0">
      <selection activeCell="A17" sqref="A17"/>
    </sheetView>
  </sheetViews>
  <sheetFormatPr baseColWidth="10" defaultColWidth="10.7109375" defaultRowHeight="15" x14ac:dyDescent="0.25"/>
  <cols>
    <col min="1" max="1" width="4" customWidth="1"/>
    <col min="2" max="2" width="47" customWidth="1"/>
    <col min="3" max="3" width="17.42578125" customWidth="1"/>
    <col min="4" max="4" width="29" customWidth="1"/>
    <col min="5" max="5" width="24.7109375" customWidth="1"/>
    <col min="6" max="6" width="28" customWidth="1"/>
    <col min="7" max="7" width="48" style="174" customWidth="1"/>
    <col min="8" max="8" width="30.7109375" customWidth="1"/>
    <col min="9" max="9" width="9.42578125" customWidth="1"/>
    <col min="10" max="10" width="18.28515625" style="67" customWidth="1"/>
    <col min="11" max="12" width="18" customWidth="1"/>
    <col min="13" max="13" width="18.28515625" bestFit="1" customWidth="1"/>
    <col min="14" max="18" width="15.7109375" customWidth="1"/>
    <col min="19" max="19" width="53.42578125" style="157" bestFit="1" customWidth="1"/>
    <col min="20" max="20" width="1.85546875" customWidth="1"/>
    <col min="21" max="21" width="0.5703125" customWidth="1"/>
    <col min="22" max="22" width="17.7109375" customWidth="1"/>
    <col min="23" max="24" width="10.7109375" customWidth="1"/>
    <col min="25" max="25" width="31.7109375" customWidth="1"/>
    <col min="26" max="26" width="13.42578125" customWidth="1"/>
    <col min="27" max="27" width="19.28515625" bestFit="1" customWidth="1"/>
    <col min="28" max="28" width="18.85546875" bestFit="1" customWidth="1"/>
    <col min="29" max="29" width="20.42578125" bestFit="1" customWidth="1"/>
    <col min="30" max="30" width="18.28515625" bestFit="1" customWidth="1"/>
    <col min="31" max="31" width="6.140625" bestFit="1" customWidth="1"/>
    <col min="32" max="32" width="6.5703125" bestFit="1" customWidth="1"/>
    <col min="33" max="33" width="6.42578125" bestFit="1" customWidth="1"/>
    <col min="34" max="34" width="5.7109375" bestFit="1" customWidth="1"/>
    <col min="35" max="35" width="8.42578125" bestFit="1" customWidth="1"/>
    <col min="36" max="36" width="11.7109375" customWidth="1"/>
    <col min="37" max="37" width="9.140625" bestFit="1" customWidth="1"/>
    <col min="38" max="38" width="11.7109375" customWidth="1"/>
    <col min="39" max="39" width="10.42578125" bestFit="1" customWidth="1"/>
    <col min="53" max="58" width="9.42578125" customWidth="1"/>
  </cols>
  <sheetData>
    <row r="1" spans="1:39" ht="20.25" customHeight="1" x14ac:dyDescent="0.25">
      <c r="B1" s="212" t="s">
        <v>112</v>
      </c>
      <c r="C1" s="302" t="s">
        <v>0</v>
      </c>
      <c r="D1" s="302"/>
      <c r="E1" s="302"/>
      <c r="F1" s="302"/>
      <c r="G1" s="302"/>
      <c r="H1" s="302"/>
      <c r="I1" s="302"/>
      <c r="J1" s="302"/>
      <c r="K1" s="302"/>
      <c r="L1" s="302"/>
      <c r="M1" s="302"/>
      <c r="N1" s="302"/>
      <c r="O1" s="302"/>
      <c r="P1" s="302"/>
      <c r="Q1" s="302"/>
      <c r="R1" s="302"/>
      <c r="S1" s="209" t="s">
        <v>113</v>
      </c>
      <c r="T1" s="209"/>
      <c r="U1" s="209"/>
      <c r="AA1" s="168"/>
    </row>
    <row r="2" spans="1:39" ht="20.25" customHeight="1" x14ac:dyDescent="0.25">
      <c r="B2" s="213"/>
      <c r="C2" s="302"/>
      <c r="D2" s="302"/>
      <c r="E2" s="302"/>
      <c r="F2" s="302"/>
      <c r="G2" s="302"/>
      <c r="H2" s="302"/>
      <c r="I2" s="302"/>
      <c r="J2" s="302"/>
      <c r="K2" s="302"/>
      <c r="L2" s="302"/>
      <c r="M2" s="302"/>
      <c r="N2" s="302"/>
      <c r="O2" s="302"/>
      <c r="P2" s="302"/>
      <c r="Q2" s="302"/>
      <c r="R2" s="302"/>
      <c r="S2" s="209" t="s">
        <v>115</v>
      </c>
      <c r="T2" s="209"/>
      <c r="U2" s="209"/>
      <c r="AA2" s="168"/>
    </row>
    <row r="3" spans="1:39" ht="22.15" customHeight="1" x14ac:dyDescent="0.25">
      <c r="B3" s="213"/>
      <c r="C3" s="302"/>
      <c r="D3" s="302"/>
      <c r="E3" s="302"/>
      <c r="F3" s="302"/>
      <c r="G3" s="302"/>
      <c r="H3" s="302"/>
      <c r="I3" s="302"/>
      <c r="J3" s="302"/>
      <c r="K3" s="302"/>
      <c r="L3" s="302"/>
      <c r="M3" s="302"/>
      <c r="N3" s="302"/>
      <c r="O3" s="302"/>
      <c r="P3" s="302"/>
      <c r="Q3" s="302"/>
      <c r="R3" s="302"/>
      <c r="S3" s="209" t="s">
        <v>124</v>
      </c>
      <c r="T3" s="209"/>
      <c r="U3" s="209"/>
      <c r="AA3" s="168"/>
    </row>
    <row r="4" spans="1:39" ht="42" customHeight="1" x14ac:dyDescent="0.25">
      <c r="B4" s="214"/>
      <c r="C4" s="302"/>
      <c r="D4" s="302"/>
      <c r="E4" s="302"/>
      <c r="F4" s="302"/>
      <c r="G4" s="302"/>
      <c r="H4" s="302"/>
      <c r="I4" s="302"/>
      <c r="J4" s="302"/>
      <c r="K4" s="302"/>
      <c r="L4" s="302"/>
      <c r="M4" s="302"/>
      <c r="N4" s="302"/>
      <c r="O4" s="302"/>
      <c r="P4" s="302"/>
      <c r="Q4" s="302"/>
      <c r="R4" s="302"/>
      <c r="S4" s="209" t="s">
        <v>114</v>
      </c>
      <c r="T4" s="209"/>
      <c r="U4" s="209"/>
      <c r="AA4" s="168"/>
    </row>
    <row r="5" spans="1:39" ht="15.75" thickBot="1" x14ac:dyDescent="0.3">
      <c r="F5" s="165">
        <v>1</v>
      </c>
      <c r="G5" s="173">
        <v>1</v>
      </c>
      <c r="L5" s="165">
        <v>1</v>
      </c>
    </row>
    <row r="6" spans="1:39" s="169" customFormat="1" ht="17.25" customHeight="1" x14ac:dyDescent="0.2">
      <c r="B6" s="186" t="s">
        <v>109</v>
      </c>
      <c r="C6" s="187" t="s">
        <v>1</v>
      </c>
      <c r="D6" s="187" t="s">
        <v>2</v>
      </c>
      <c r="E6" s="187" t="s">
        <v>116</v>
      </c>
      <c r="F6" s="187" t="s">
        <v>117</v>
      </c>
      <c r="G6" s="187" t="s">
        <v>118</v>
      </c>
      <c r="H6" s="187" t="s">
        <v>61</v>
      </c>
      <c r="I6" s="187" t="s">
        <v>6</v>
      </c>
      <c r="J6" s="187" t="s">
        <v>162</v>
      </c>
      <c r="K6" s="188" t="s">
        <v>107</v>
      </c>
      <c r="L6" s="188" t="s">
        <v>8</v>
      </c>
      <c r="M6" s="188" t="s">
        <v>106</v>
      </c>
      <c r="N6" s="188" t="s">
        <v>172</v>
      </c>
      <c r="O6" s="188" t="s">
        <v>111</v>
      </c>
      <c r="P6" s="188" t="s">
        <v>126</v>
      </c>
      <c r="Q6" s="188" t="s">
        <v>127</v>
      </c>
      <c r="R6" s="188" t="s">
        <v>128</v>
      </c>
      <c r="S6" s="189" t="s">
        <v>108</v>
      </c>
      <c r="AA6" s="170"/>
      <c r="AB6" s="170"/>
      <c r="AC6" s="170"/>
      <c r="AD6" s="170"/>
      <c r="AE6" s="170"/>
      <c r="AF6" s="170"/>
      <c r="AG6" s="170"/>
      <c r="AH6" s="170"/>
      <c r="AI6" s="170"/>
      <c r="AJ6" s="170"/>
      <c r="AK6" s="170"/>
      <c r="AL6" s="170"/>
      <c r="AM6" s="170"/>
    </row>
    <row r="7" spans="1:39" s="163" customFormat="1" ht="75" x14ac:dyDescent="0.2">
      <c r="A7" s="172"/>
      <c r="B7" s="181" t="s">
        <v>129</v>
      </c>
      <c r="C7" s="167" t="s">
        <v>132</v>
      </c>
      <c r="D7" s="167" t="s">
        <v>163</v>
      </c>
      <c r="E7" s="167" t="s">
        <v>164</v>
      </c>
      <c r="F7" s="167" t="s">
        <v>165</v>
      </c>
      <c r="G7" s="167" t="s">
        <v>173</v>
      </c>
      <c r="H7" s="167" t="s">
        <v>166</v>
      </c>
      <c r="I7" s="182" t="s">
        <v>91</v>
      </c>
      <c r="J7" s="177">
        <v>1</v>
      </c>
      <c r="K7" s="158" t="s">
        <v>125</v>
      </c>
      <c r="L7" s="167" t="s">
        <v>171</v>
      </c>
      <c r="M7" s="176">
        <v>0.74199999999999999</v>
      </c>
      <c r="N7" s="177">
        <v>1</v>
      </c>
      <c r="O7" s="194">
        <v>0.76200000000000001</v>
      </c>
      <c r="P7" s="196">
        <v>0.82399999999999995</v>
      </c>
      <c r="Q7" s="196">
        <v>0.85</v>
      </c>
      <c r="R7" s="196" t="s">
        <v>192</v>
      </c>
      <c r="S7" s="167" t="s">
        <v>198</v>
      </c>
      <c r="AA7" s="164"/>
      <c r="AB7" s="164"/>
      <c r="AC7" s="164"/>
      <c r="AD7" s="164"/>
      <c r="AE7" s="164"/>
      <c r="AF7" s="164"/>
      <c r="AG7" s="164"/>
      <c r="AH7" s="164"/>
      <c r="AI7" s="164"/>
      <c r="AJ7" s="164"/>
      <c r="AK7" s="164"/>
      <c r="AL7" s="164"/>
      <c r="AM7" s="164"/>
    </row>
    <row r="8" spans="1:39" s="163" customFormat="1" ht="82.5" customHeight="1" x14ac:dyDescent="0.2">
      <c r="A8" s="172"/>
      <c r="B8" s="181" t="s">
        <v>129</v>
      </c>
      <c r="C8" s="167" t="s">
        <v>132</v>
      </c>
      <c r="D8" s="167" t="s">
        <v>156</v>
      </c>
      <c r="E8" s="167" t="s">
        <v>157</v>
      </c>
      <c r="F8" s="167" t="s">
        <v>158</v>
      </c>
      <c r="G8" s="167" t="s">
        <v>161</v>
      </c>
      <c r="H8" s="167" t="s">
        <v>159</v>
      </c>
      <c r="I8" s="182" t="s">
        <v>91</v>
      </c>
      <c r="J8" s="177">
        <v>1</v>
      </c>
      <c r="K8" s="158" t="s">
        <v>125</v>
      </c>
      <c r="L8" s="167" t="s">
        <v>160</v>
      </c>
      <c r="M8" s="176">
        <v>0.51</v>
      </c>
      <c r="N8" s="177">
        <v>1</v>
      </c>
      <c r="O8" s="195">
        <v>0.51</v>
      </c>
      <c r="P8" s="176">
        <v>0.52</v>
      </c>
      <c r="Q8" s="197">
        <v>0.75</v>
      </c>
      <c r="R8" s="176">
        <v>0.75</v>
      </c>
      <c r="S8" s="167" t="s">
        <v>199</v>
      </c>
      <c r="AA8" s="164"/>
      <c r="AB8" s="164"/>
      <c r="AC8" s="164"/>
      <c r="AD8" s="164"/>
      <c r="AE8" s="164"/>
      <c r="AF8" s="164"/>
      <c r="AG8" s="164"/>
      <c r="AH8" s="164"/>
      <c r="AI8" s="164"/>
      <c r="AJ8" s="164"/>
      <c r="AK8" s="164"/>
      <c r="AL8" s="164"/>
      <c r="AM8" s="164"/>
    </row>
    <row r="9" spans="1:39" s="163" customFormat="1" ht="82.5" customHeight="1" x14ac:dyDescent="0.2">
      <c r="A9" s="172"/>
      <c r="B9" s="181" t="s">
        <v>129</v>
      </c>
      <c r="C9" s="167" t="s">
        <v>71</v>
      </c>
      <c r="D9" s="167" t="s">
        <v>174</v>
      </c>
      <c r="E9" s="167" t="s">
        <v>175</v>
      </c>
      <c r="F9" s="167" t="s">
        <v>176</v>
      </c>
      <c r="G9" s="167" t="s">
        <v>143</v>
      </c>
      <c r="H9" s="167" t="s">
        <v>177</v>
      </c>
      <c r="I9" s="182" t="s">
        <v>91</v>
      </c>
      <c r="J9" s="176">
        <v>0.92</v>
      </c>
      <c r="K9" s="158" t="s">
        <v>99</v>
      </c>
      <c r="L9" s="167" t="s">
        <v>178</v>
      </c>
      <c r="M9" s="176">
        <v>0.81200000000000006</v>
      </c>
      <c r="N9" s="176">
        <v>0.9</v>
      </c>
      <c r="O9" s="204">
        <v>0.82899999999999996</v>
      </c>
      <c r="P9" s="204">
        <v>0.82899999999999996</v>
      </c>
      <c r="Q9" s="198">
        <v>0.70189999999999997</v>
      </c>
      <c r="R9" s="176">
        <v>0.70189999999999997</v>
      </c>
      <c r="S9" s="167" t="s">
        <v>189</v>
      </c>
      <c r="AA9" s="164"/>
      <c r="AB9" s="164"/>
      <c r="AC9" s="164"/>
      <c r="AD9" s="164"/>
      <c r="AE9" s="164"/>
      <c r="AF9" s="164"/>
      <c r="AG9" s="164"/>
      <c r="AH9" s="164"/>
      <c r="AI9" s="164"/>
      <c r="AJ9" s="164"/>
      <c r="AK9" s="164"/>
      <c r="AL9" s="164"/>
      <c r="AM9" s="164"/>
    </row>
    <row r="10" spans="1:39" s="163" customFormat="1" ht="82.5" customHeight="1" x14ac:dyDescent="0.2">
      <c r="A10" s="172"/>
      <c r="B10" s="181" t="s">
        <v>129</v>
      </c>
      <c r="C10" s="183" t="s">
        <v>132</v>
      </c>
      <c r="D10" s="167" t="s">
        <v>130</v>
      </c>
      <c r="E10" s="182" t="s">
        <v>131</v>
      </c>
      <c r="F10" s="167" t="s">
        <v>136</v>
      </c>
      <c r="G10" s="167" t="s">
        <v>138</v>
      </c>
      <c r="H10" s="167" t="s">
        <v>137</v>
      </c>
      <c r="I10" s="182" t="s">
        <v>91</v>
      </c>
      <c r="J10" s="184">
        <v>0.9</v>
      </c>
      <c r="K10" s="158" t="s">
        <v>139</v>
      </c>
      <c r="L10" s="167" t="s">
        <v>140</v>
      </c>
      <c r="M10" s="176">
        <v>0.88200000000000001</v>
      </c>
      <c r="N10" s="176">
        <v>0.9</v>
      </c>
      <c r="O10" s="199">
        <v>0.88200000000000001</v>
      </c>
      <c r="P10" s="199">
        <v>0.88200000000000001</v>
      </c>
      <c r="Q10" s="199">
        <v>0.872</v>
      </c>
      <c r="R10" s="176">
        <v>0.872</v>
      </c>
      <c r="S10" s="167" t="s">
        <v>190</v>
      </c>
      <c r="AA10" s="164"/>
      <c r="AB10" s="164"/>
      <c r="AC10" s="164"/>
      <c r="AD10" s="164"/>
      <c r="AE10" s="164"/>
      <c r="AF10" s="164"/>
      <c r="AG10" s="164"/>
      <c r="AH10" s="164"/>
      <c r="AI10" s="164"/>
      <c r="AJ10" s="164"/>
      <c r="AK10" s="164"/>
      <c r="AL10" s="164"/>
      <c r="AM10" s="164"/>
    </row>
    <row r="11" spans="1:39" s="163" customFormat="1" ht="82.5" customHeight="1" x14ac:dyDescent="0.2">
      <c r="A11" s="172"/>
      <c r="B11" s="181" t="s">
        <v>129</v>
      </c>
      <c r="C11" s="183" t="s">
        <v>133</v>
      </c>
      <c r="D11" s="167" t="s">
        <v>149</v>
      </c>
      <c r="E11" s="167" t="s">
        <v>151</v>
      </c>
      <c r="F11" s="167" t="s">
        <v>141</v>
      </c>
      <c r="G11" s="167" t="s">
        <v>167</v>
      </c>
      <c r="H11" s="167" t="s">
        <v>142</v>
      </c>
      <c r="I11" s="167" t="s">
        <v>91</v>
      </c>
      <c r="J11" s="185">
        <v>1</v>
      </c>
      <c r="K11" s="158" t="s">
        <v>125</v>
      </c>
      <c r="L11" s="167" t="s">
        <v>148</v>
      </c>
      <c r="M11" s="180">
        <v>0.76070000000000004</v>
      </c>
      <c r="N11" s="179">
        <v>1</v>
      </c>
      <c r="O11" s="200">
        <v>0.1003</v>
      </c>
      <c r="P11" s="201" t="s">
        <v>185</v>
      </c>
      <c r="Q11" s="201">
        <v>0.38900000000000001</v>
      </c>
      <c r="R11" s="176">
        <v>0.71960000000000002</v>
      </c>
      <c r="S11" s="167" t="s">
        <v>200</v>
      </c>
      <c r="T11" s="193"/>
      <c r="U11" s="191"/>
      <c r="V11" s="190"/>
      <c r="W11" s="190"/>
      <c r="AA11" s="164"/>
      <c r="AB11" s="164"/>
      <c r="AC11" s="164"/>
      <c r="AD11" s="164"/>
      <c r="AE11" s="164"/>
      <c r="AF11" s="164"/>
      <c r="AG11" s="164"/>
      <c r="AH11" s="164"/>
      <c r="AI11" s="164"/>
      <c r="AJ11" s="164"/>
      <c r="AK11" s="164"/>
      <c r="AL11" s="164"/>
      <c r="AM11" s="164"/>
    </row>
    <row r="12" spans="1:39" s="163" customFormat="1" ht="82.5" customHeight="1" x14ac:dyDescent="0.2">
      <c r="A12" s="172"/>
      <c r="B12" s="181" t="s">
        <v>129</v>
      </c>
      <c r="C12" s="183" t="s">
        <v>133</v>
      </c>
      <c r="D12" s="167" t="s">
        <v>179</v>
      </c>
      <c r="E12" s="167" t="s">
        <v>168</v>
      </c>
      <c r="F12" s="167" t="s">
        <v>141</v>
      </c>
      <c r="G12" s="167" t="s">
        <v>169</v>
      </c>
      <c r="H12" s="167" t="s">
        <v>170</v>
      </c>
      <c r="I12" s="167" t="s">
        <v>91</v>
      </c>
      <c r="J12" s="185">
        <v>1</v>
      </c>
      <c r="K12" s="158" t="s">
        <v>125</v>
      </c>
      <c r="L12" s="167" t="s">
        <v>148</v>
      </c>
      <c r="M12" s="180">
        <v>0.434</v>
      </c>
      <c r="N12" s="179">
        <v>1</v>
      </c>
      <c r="O12" s="200">
        <v>3.2399999999999998E-2</v>
      </c>
      <c r="P12" s="200" t="s">
        <v>186</v>
      </c>
      <c r="Q12" s="176">
        <v>0.27300000000000002</v>
      </c>
      <c r="R12" s="176">
        <v>0.4713</v>
      </c>
      <c r="S12" s="167" t="s">
        <v>194</v>
      </c>
      <c r="AA12" s="164"/>
      <c r="AB12" s="164"/>
      <c r="AC12" s="164"/>
      <c r="AD12" s="164"/>
      <c r="AE12" s="164"/>
      <c r="AF12" s="164"/>
      <c r="AG12" s="164"/>
      <c r="AH12" s="164"/>
      <c r="AI12" s="164"/>
      <c r="AJ12" s="164"/>
      <c r="AK12" s="164"/>
      <c r="AL12" s="164"/>
      <c r="AM12" s="164"/>
    </row>
    <row r="13" spans="1:39" s="163" customFormat="1" ht="82.5" customHeight="1" x14ac:dyDescent="0.2">
      <c r="A13" s="172"/>
      <c r="B13" s="181" t="s">
        <v>129</v>
      </c>
      <c r="C13" s="183" t="s">
        <v>133</v>
      </c>
      <c r="D13" s="167" t="s">
        <v>180</v>
      </c>
      <c r="E13" s="167" t="s">
        <v>168</v>
      </c>
      <c r="F13" s="167" t="s">
        <v>141</v>
      </c>
      <c r="G13" s="167" t="s">
        <v>169</v>
      </c>
      <c r="H13" s="167" t="s">
        <v>170</v>
      </c>
      <c r="I13" s="167" t="s">
        <v>91</v>
      </c>
      <c r="J13" s="185">
        <v>1</v>
      </c>
      <c r="K13" s="158" t="s">
        <v>125</v>
      </c>
      <c r="L13" s="167" t="s">
        <v>148</v>
      </c>
      <c r="M13" s="180">
        <v>0.443</v>
      </c>
      <c r="N13" s="179">
        <v>1</v>
      </c>
      <c r="O13" s="200">
        <v>0.156</v>
      </c>
      <c r="P13" s="201" t="s">
        <v>187</v>
      </c>
      <c r="Q13" s="201">
        <v>0.6401</v>
      </c>
      <c r="R13" s="176">
        <v>0.76100000000000001</v>
      </c>
      <c r="S13" s="167" t="s">
        <v>195</v>
      </c>
      <c r="AA13" s="164"/>
      <c r="AB13" s="164"/>
      <c r="AC13" s="164"/>
      <c r="AD13" s="164"/>
      <c r="AE13" s="164"/>
      <c r="AF13" s="164"/>
      <c r="AG13" s="164"/>
      <c r="AH13" s="164"/>
      <c r="AI13" s="164"/>
      <c r="AJ13" s="164"/>
      <c r="AK13" s="164"/>
      <c r="AL13" s="164"/>
      <c r="AM13" s="164"/>
    </row>
    <row r="14" spans="1:39" s="163" customFormat="1" ht="82.5" customHeight="1" x14ac:dyDescent="0.2">
      <c r="A14" s="172"/>
      <c r="B14" s="181" t="s">
        <v>129</v>
      </c>
      <c r="C14" s="183" t="s">
        <v>133</v>
      </c>
      <c r="D14" s="167" t="s">
        <v>181</v>
      </c>
      <c r="E14" s="167" t="s">
        <v>168</v>
      </c>
      <c r="F14" s="167" t="s">
        <v>141</v>
      </c>
      <c r="G14" s="167" t="s">
        <v>169</v>
      </c>
      <c r="H14" s="167" t="s">
        <v>170</v>
      </c>
      <c r="I14" s="167" t="s">
        <v>91</v>
      </c>
      <c r="J14" s="185">
        <v>1</v>
      </c>
      <c r="K14" s="158" t="s">
        <v>125</v>
      </c>
      <c r="L14" s="167" t="s">
        <v>148</v>
      </c>
      <c r="M14" s="180">
        <v>0.83299999999999996</v>
      </c>
      <c r="N14" s="179">
        <v>1</v>
      </c>
      <c r="O14" s="202">
        <v>3.5299999999999998E-2</v>
      </c>
      <c r="P14" s="200" t="s">
        <v>188</v>
      </c>
      <c r="Q14" s="201">
        <v>0.30520000000000003</v>
      </c>
      <c r="R14" s="176">
        <v>0.49569999999999997</v>
      </c>
      <c r="S14" s="167" t="s">
        <v>196</v>
      </c>
      <c r="AA14" s="164"/>
      <c r="AB14" s="164"/>
      <c r="AC14" s="164"/>
      <c r="AD14" s="164"/>
      <c r="AE14" s="164"/>
      <c r="AF14" s="164"/>
      <c r="AG14" s="164"/>
      <c r="AH14" s="164"/>
      <c r="AI14" s="164"/>
      <c r="AJ14" s="164"/>
      <c r="AK14" s="164"/>
      <c r="AL14" s="164"/>
      <c r="AM14" s="164"/>
    </row>
    <row r="15" spans="1:39" s="163" customFormat="1" ht="82.5" customHeight="1" x14ac:dyDescent="0.2">
      <c r="A15" s="172"/>
      <c r="B15" s="181" t="s">
        <v>134</v>
      </c>
      <c r="C15" s="167" t="s">
        <v>132</v>
      </c>
      <c r="D15" s="167" t="s">
        <v>144</v>
      </c>
      <c r="E15" s="167" t="s">
        <v>182</v>
      </c>
      <c r="F15" s="167" t="s">
        <v>183</v>
      </c>
      <c r="G15" s="167" t="s">
        <v>184</v>
      </c>
      <c r="H15" s="167" t="s">
        <v>145</v>
      </c>
      <c r="I15" s="182" t="s">
        <v>91</v>
      </c>
      <c r="J15" s="177">
        <v>0.1</v>
      </c>
      <c r="K15" s="158" t="s">
        <v>99</v>
      </c>
      <c r="L15" s="167" t="s">
        <v>146</v>
      </c>
      <c r="M15" s="176">
        <v>6.7000000000000004E-2</v>
      </c>
      <c r="N15" s="176">
        <v>0.15</v>
      </c>
      <c r="O15" s="202">
        <v>-6.1600000000000002E-2</v>
      </c>
      <c r="P15" s="202">
        <v>-6.1600000000000002E-2</v>
      </c>
      <c r="Q15" s="204">
        <v>0.13</v>
      </c>
      <c r="R15" s="204">
        <v>0.13</v>
      </c>
      <c r="S15" s="167" t="s">
        <v>191</v>
      </c>
      <c r="AA15" s="164"/>
      <c r="AB15" s="164"/>
      <c r="AC15" s="164"/>
      <c r="AD15" s="164"/>
      <c r="AE15" s="164"/>
      <c r="AF15" s="164"/>
      <c r="AG15" s="164"/>
      <c r="AH15" s="164"/>
      <c r="AI15" s="164"/>
      <c r="AJ15" s="164"/>
      <c r="AK15" s="164"/>
      <c r="AL15" s="164"/>
      <c r="AM15" s="164"/>
    </row>
    <row r="16" spans="1:39" s="163" customFormat="1" ht="82.5" customHeight="1" x14ac:dyDescent="0.2">
      <c r="A16" s="172"/>
      <c r="B16" s="181" t="s">
        <v>135</v>
      </c>
      <c r="C16" s="183" t="s">
        <v>71</v>
      </c>
      <c r="D16" s="167" t="s">
        <v>152</v>
      </c>
      <c r="E16" s="167" t="s">
        <v>153</v>
      </c>
      <c r="F16" s="167" t="s">
        <v>154</v>
      </c>
      <c r="G16" s="167" t="s">
        <v>143</v>
      </c>
      <c r="H16" s="167" t="s">
        <v>155</v>
      </c>
      <c r="I16" s="182" t="s">
        <v>147</v>
      </c>
      <c r="J16" s="178">
        <v>8.0000000000000002E-3</v>
      </c>
      <c r="K16" s="158" t="s">
        <v>139</v>
      </c>
      <c r="L16" s="167" t="s">
        <v>150</v>
      </c>
      <c r="M16" s="176">
        <v>1.34E-2</v>
      </c>
      <c r="N16" s="178">
        <v>1.2E-2</v>
      </c>
      <c r="O16" s="203">
        <v>1.7500000000000002E-2</v>
      </c>
      <c r="P16" s="203">
        <v>1.7500000000000002E-2</v>
      </c>
      <c r="Q16" s="203">
        <v>1.41E-2</v>
      </c>
      <c r="R16" s="178">
        <v>1.2699999999999999E-2</v>
      </c>
      <c r="S16" s="167" t="s">
        <v>197</v>
      </c>
      <c r="T16" s="193"/>
      <c r="U16" s="193"/>
      <c r="V16" s="205"/>
      <c r="W16" s="190"/>
      <c r="AA16" s="164"/>
      <c r="AB16" s="164"/>
      <c r="AC16" s="164"/>
      <c r="AD16" s="164"/>
      <c r="AE16" s="164"/>
      <c r="AF16" s="164"/>
      <c r="AG16" s="164"/>
      <c r="AH16" s="164"/>
      <c r="AI16" s="164"/>
      <c r="AJ16" s="164"/>
      <c r="AK16" s="164"/>
      <c r="AL16" s="164"/>
      <c r="AM16" s="164"/>
    </row>
    <row r="17" spans="2:22" x14ac:dyDescent="0.25">
      <c r="V17" s="192"/>
    </row>
    <row r="18" spans="2:22" x14ac:dyDescent="0.25">
      <c r="O18" s="208"/>
    </row>
    <row r="19" spans="2:22" x14ac:dyDescent="0.25">
      <c r="K19" s="156"/>
      <c r="L19" s="156"/>
      <c r="N19" s="1"/>
      <c r="O19" s="1"/>
      <c r="P19" s="1"/>
      <c r="Q19" s="1"/>
    </row>
    <row r="20" spans="2:22" s="163" customFormat="1" ht="24" customHeight="1" x14ac:dyDescent="0.2">
      <c r="B20" s="210" t="s">
        <v>121</v>
      </c>
      <c r="C20" s="210"/>
      <c r="D20" s="210"/>
      <c r="E20" s="166" t="s">
        <v>119</v>
      </c>
      <c r="F20" s="211" t="s">
        <v>122</v>
      </c>
      <c r="G20" s="211"/>
      <c r="H20" s="211"/>
      <c r="I20" s="211"/>
      <c r="J20" s="211"/>
      <c r="K20" s="171" t="s">
        <v>120</v>
      </c>
      <c r="L20" s="211" t="s">
        <v>123</v>
      </c>
      <c r="M20" s="211"/>
      <c r="N20" s="211"/>
      <c r="O20" s="211"/>
      <c r="P20" s="211"/>
      <c r="Q20" s="211"/>
      <c r="R20" s="211"/>
      <c r="S20" s="171">
        <v>1</v>
      </c>
    </row>
    <row r="21" spans="2:22" ht="38.25" customHeight="1" x14ac:dyDescent="0.25">
      <c r="E21" s="159"/>
      <c r="F21" s="159"/>
      <c r="G21" s="175"/>
      <c r="H21" s="159"/>
    </row>
  </sheetData>
  <mergeCells count="9">
    <mergeCell ref="S1:U1"/>
    <mergeCell ref="S2:U2"/>
    <mergeCell ref="S3:U3"/>
    <mergeCell ref="S4:U4"/>
    <mergeCell ref="B20:D20"/>
    <mergeCell ref="F20:J20"/>
    <mergeCell ref="L20:R20"/>
    <mergeCell ref="B1:B4"/>
    <mergeCell ref="C1:R4"/>
  </mergeCells>
  <conditionalFormatting sqref="O10:P15">
    <cfRule type="cellIs" dxfId="23" priority="10" operator="between">
      <formula>0.85</formula>
      <formula>1</formula>
    </cfRule>
    <cfRule type="cellIs" dxfId="22" priority="11" operator="between">
      <formula>0.7</formula>
      <formula>0.84</formula>
    </cfRule>
    <cfRule type="cellIs" dxfId="21" priority="12" operator="between">
      <formula>1%</formula>
      <formula>69%</formula>
    </cfRule>
  </conditionalFormatting>
  <conditionalFormatting sqref="P8">
    <cfRule type="cellIs" dxfId="20" priority="25" operator="between">
      <formula>0.85</formula>
      <formula>1</formula>
    </cfRule>
    <cfRule type="cellIs" dxfId="19" priority="26" operator="between">
      <formula>0.7</formula>
      <formula>0.84</formula>
    </cfRule>
    <cfRule type="cellIs" dxfId="18" priority="27" operator="between">
      <formula>1%</formula>
      <formula>69%</formula>
    </cfRule>
    <cfRule type="cellIs" dxfId="17" priority="73" operator="between">
      <formula>0.85</formula>
      <formula>1</formula>
    </cfRule>
    <cfRule type="cellIs" dxfId="16" priority="74" operator="between">
      <formula>0.7</formula>
      <formula>0.84</formula>
    </cfRule>
    <cfRule type="cellIs" dxfId="15" priority="75" operator="between">
      <formula>1%</formula>
      <formula>69%</formula>
    </cfRule>
  </conditionalFormatting>
  <conditionalFormatting sqref="Q11:Q12">
    <cfRule type="cellIs" dxfId="14" priority="13" operator="between">
      <formula>0.85</formula>
      <formula>1</formula>
    </cfRule>
    <cfRule type="cellIs" dxfId="13" priority="14" operator="between">
      <formula>0.7</formula>
      <formula>0.84</formula>
    </cfRule>
    <cfRule type="cellIs" dxfId="12" priority="15" operator="between">
      <formula>1%</formula>
      <formula>69%</formula>
    </cfRule>
  </conditionalFormatting>
  <conditionalFormatting sqref="Q10:R10">
    <cfRule type="cellIs" dxfId="11" priority="19" operator="between">
      <formula>0.85</formula>
      <formula>1</formula>
    </cfRule>
    <cfRule type="cellIs" dxfId="10" priority="20" operator="between">
      <formula>0.7</formula>
      <formula>0.84</formula>
    </cfRule>
    <cfRule type="cellIs" dxfId="9" priority="21" operator="between">
      <formula>1%</formula>
      <formula>69%</formula>
    </cfRule>
  </conditionalFormatting>
  <conditionalFormatting sqref="R8:R14 R16">
    <cfRule type="cellIs" dxfId="8" priority="1" operator="between">
      <formula>0.85</formula>
      <formula>1</formula>
    </cfRule>
    <cfRule type="cellIs" dxfId="7" priority="2" operator="between">
      <formula>0.7</formula>
      <formula>0.84</formula>
    </cfRule>
    <cfRule type="cellIs" dxfId="6" priority="3" operator="between">
      <formula>1%</formula>
      <formula>69%</formula>
    </cfRule>
  </conditionalFormatting>
  <dataValidations count="1">
    <dataValidation type="list" allowBlank="1" showInputMessage="1" showErrorMessage="1" sqref="I7:I16">
      <formula1>"Sube,Baja,Tendencia Media"</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8:G10"/>
  <sheetViews>
    <sheetView workbookViewId="0"/>
  </sheetViews>
  <sheetFormatPr baseColWidth="10" defaultColWidth="11.42578125" defaultRowHeight="15" x14ac:dyDescent="0.25"/>
  <sheetData>
    <row r="8" spans="5:7" ht="15.75" thickBot="1" x14ac:dyDescent="0.3"/>
    <row r="9" spans="5:7" ht="252.75" thickBot="1" x14ac:dyDescent="0.3">
      <c r="E9" s="161">
        <v>1</v>
      </c>
      <c r="F9" s="162">
        <v>0.9</v>
      </c>
      <c r="G9" s="160" t="s">
        <v>110</v>
      </c>
    </row>
    <row r="10" spans="5:7" ht="252.75" thickBot="1" x14ac:dyDescent="0.3">
      <c r="E10" s="161">
        <v>1</v>
      </c>
      <c r="F10" s="162">
        <v>0.9</v>
      </c>
      <c r="G10" s="160"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46"/>
  <sheetViews>
    <sheetView topLeftCell="A4" workbookViewId="0">
      <pane xSplit="4" ySplit="4" topLeftCell="E43" activePane="bottomRight" state="frozen"/>
      <selection activeCell="A4" sqref="A4"/>
      <selection pane="topRight" activeCell="D4" sqref="D4"/>
      <selection pane="bottomLeft" activeCell="A8" sqref="A8"/>
      <selection pane="bottomRight" activeCell="D44" sqref="D44"/>
    </sheetView>
  </sheetViews>
  <sheetFormatPr baseColWidth="10" defaultColWidth="11.42578125" defaultRowHeight="15" outlineLevelCol="1" x14ac:dyDescent="0.25"/>
  <cols>
    <col min="1" max="1" width="16.42578125" customWidth="1"/>
    <col min="2" max="2" width="16.42578125" hidden="1" customWidth="1"/>
    <col min="3" max="3" width="35.5703125" customWidth="1"/>
    <col min="4" max="4" width="17.42578125" style="62" bestFit="1" customWidth="1"/>
    <col min="5" max="6" width="4.42578125" hidden="1" customWidth="1"/>
    <col min="7" max="8" width="35.140625" customWidth="1"/>
    <col min="9" max="9" width="16" customWidth="1"/>
    <col min="10" max="10" width="9.42578125" bestFit="1" customWidth="1"/>
    <col min="11" max="11" width="9" style="67" customWidth="1"/>
    <col min="12" max="23" width="7.7109375" customWidth="1" outlineLevel="1"/>
    <col min="24" max="25" width="7.7109375" hidden="1" customWidth="1" outlineLevel="1"/>
    <col min="26" max="26" width="11.42578125" style="62" customWidth="1"/>
    <col min="27" max="27" width="31.42578125" customWidth="1"/>
    <col min="28" max="28" width="11.42578125" hidden="1" customWidth="1"/>
    <col min="29" max="29" width="8.7109375" customWidth="1"/>
    <col min="30" max="30" width="9.7109375" customWidth="1"/>
    <col min="31" max="31" width="14.140625" customWidth="1"/>
    <col min="32" max="32" width="16.28515625" customWidth="1"/>
    <col min="33" max="33" width="14.42578125" customWidth="1"/>
    <col min="34" max="34" width="13.140625" customWidth="1"/>
    <col min="35" max="35" width="14.7109375" customWidth="1"/>
    <col min="44" max="44" width="7" bestFit="1" customWidth="1"/>
    <col min="45" max="45" width="8.7109375" bestFit="1" customWidth="1"/>
    <col min="46" max="46" width="7.42578125" bestFit="1" customWidth="1"/>
    <col min="47" max="47" width="6" bestFit="1" customWidth="1"/>
    <col min="48" max="49" width="6.42578125" bestFit="1" customWidth="1"/>
    <col min="50" max="50" width="5.7109375" bestFit="1" customWidth="1"/>
    <col min="51" max="51" width="8.42578125" bestFit="1" customWidth="1"/>
    <col min="52" max="52" width="11.7109375" customWidth="1"/>
    <col min="53" max="53" width="9.140625" bestFit="1" customWidth="1"/>
    <col min="54" max="54" width="11.7109375" customWidth="1"/>
    <col min="55" max="55" width="10.42578125" bestFit="1" customWidth="1"/>
    <col min="69" max="74" width="9.42578125" customWidth="1"/>
  </cols>
  <sheetData>
    <row r="1" spans="1:55" ht="15" customHeight="1" x14ac:dyDescent="0.25">
      <c r="A1" s="219" t="s">
        <v>47</v>
      </c>
      <c r="B1" s="219"/>
      <c r="C1" s="220"/>
      <c r="D1" s="221" t="s">
        <v>55</v>
      </c>
      <c r="E1" s="222"/>
      <c r="F1" s="222"/>
      <c r="G1" s="222"/>
      <c r="H1" s="222"/>
      <c r="I1" s="222"/>
      <c r="J1" s="222"/>
      <c r="K1" s="222"/>
      <c r="L1" s="222"/>
      <c r="M1" s="222"/>
      <c r="N1" s="222"/>
      <c r="O1" s="222"/>
      <c r="P1" s="222"/>
      <c r="Q1" s="222"/>
      <c r="R1" s="222"/>
      <c r="S1" s="222"/>
      <c r="T1" s="222"/>
      <c r="U1" s="222"/>
      <c r="V1" s="222"/>
      <c r="W1" s="222"/>
      <c r="X1" s="222"/>
      <c r="Y1" s="222"/>
      <c r="Z1" s="222"/>
      <c r="AA1" s="222"/>
      <c r="AB1" s="222"/>
      <c r="AC1" s="223"/>
      <c r="AD1" s="230" t="s">
        <v>31</v>
      </c>
      <c r="AE1" s="230"/>
    </row>
    <row r="2" spans="1:55" ht="15" customHeight="1" x14ac:dyDescent="0.25">
      <c r="A2" s="220"/>
      <c r="B2" s="220"/>
      <c r="C2" s="220"/>
      <c r="D2" s="224"/>
      <c r="E2" s="225"/>
      <c r="F2" s="225"/>
      <c r="G2" s="225"/>
      <c r="H2" s="225"/>
      <c r="I2" s="225"/>
      <c r="J2" s="225"/>
      <c r="K2" s="225"/>
      <c r="L2" s="225"/>
      <c r="M2" s="225"/>
      <c r="N2" s="225"/>
      <c r="O2" s="225"/>
      <c r="P2" s="225"/>
      <c r="Q2" s="225"/>
      <c r="R2" s="225"/>
      <c r="S2" s="225"/>
      <c r="T2" s="225"/>
      <c r="U2" s="225"/>
      <c r="V2" s="225"/>
      <c r="W2" s="225"/>
      <c r="X2" s="225"/>
      <c r="Y2" s="225"/>
      <c r="Z2" s="225"/>
      <c r="AA2" s="225"/>
      <c r="AB2" s="225"/>
      <c r="AC2" s="226"/>
      <c r="AD2" s="230"/>
      <c r="AE2" s="230"/>
    </row>
    <row r="3" spans="1:55" ht="15" customHeight="1" x14ac:dyDescent="0.25">
      <c r="A3" s="220"/>
      <c r="B3" s="220"/>
      <c r="C3" s="220"/>
      <c r="D3" s="227"/>
      <c r="E3" s="228"/>
      <c r="F3" s="228"/>
      <c r="G3" s="228"/>
      <c r="H3" s="228"/>
      <c r="I3" s="228"/>
      <c r="J3" s="228"/>
      <c r="K3" s="228"/>
      <c r="L3" s="228"/>
      <c r="M3" s="228"/>
      <c r="N3" s="228"/>
      <c r="O3" s="228"/>
      <c r="P3" s="228"/>
      <c r="Q3" s="228"/>
      <c r="R3" s="228"/>
      <c r="S3" s="228"/>
      <c r="T3" s="228"/>
      <c r="U3" s="228"/>
      <c r="V3" s="228"/>
      <c r="W3" s="228"/>
      <c r="X3" s="228"/>
      <c r="Y3" s="228"/>
      <c r="Z3" s="228"/>
      <c r="AA3" s="228"/>
      <c r="AB3" s="228"/>
      <c r="AC3" s="229"/>
      <c r="AD3" s="230"/>
      <c r="AE3" s="230"/>
    </row>
    <row r="4" spans="1:55" ht="15" customHeight="1" x14ac:dyDescent="0.25">
      <c r="A4" s="220"/>
      <c r="B4" s="220"/>
      <c r="C4" s="220"/>
      <c r="D4" s="231" t="s">
        <v>44</v>
      </c>
      <c r="E4" s="232"/>
      <c r="F4" s="232"/>
      <c r="G4" s="232"/>
      <c r="H4" s="232"/>
      <c r="I4" s="232"/>
      <c r="J4" s="232"/>
      <c r="K4" s="232"/>
      <c r="L4" s="232"/>
      <c r="M4" s="232"/>
      <c r="N4" s="232"/>
      <c r="O4" s="232"/>
      <c r="P4" s="232"/>
      <c r="Q4" s="232"/>
      <c r="R4" s="232"/>
      <c r="S4" s="232"/>
      <c r="T4" s="232"/>
      <c r="U4" s="232"/>
      <c r="V4" s="232"/>
      <c r="W4" s="232"/>
      <c r="X4" s="232"/>
      <c r="Y4" s="232"/>
      <c r="Z4" s="232"/>
      <c r="AA4" s="232"/>
      <c r="AB4" s="232"/>
      <c r="AC4" s="233"/>
      <c r="AD4" s="230" t="s">
        <v>32</v>
      </c>
      <c r="AE4" s="230"/>
    </row>
    <row r="5" spans="1:55" ht="15" customHeight="1" x14ac:dyDescent="0.25">
      <c r="A5" s="220"/>
      <c r="B5" s="220"/>
      <c r="C5" s="220"/>
      <c r="D5" s="234"/>
      <c r="E5" s="235"/>
      <c r="F5" s="235"/>
      <c r="G5" s="235"/>
      <c r="H5" s="235"/>
      <c r="I5" s="235"/>
      <c r="J5" s="235"/>
      <c r="K5" s="235"/>
      <c r="L5" s="235"/>
      <c r="M5" s="235"/>
      <c r="N5" s="235"/>
      <c r="O5" s="235"/>
      <c r="P5" s="235"/>
      <c r="Q5" s="235"/>
      <c r="R5" s="235"/>
      <c r="S5" s="235"/>
      <c r="T5" s="235"/>
      <c r="U5" s="235"/>
      <c r="V5" s="235"/>
      <c r="W5" s="235"/>
      <c r="X5" s="235"/>
      <c r="Y5" s="235"/>
      <c r="Z5" s="235"/>
      <c r="AA5" s="235"/>
      <c r="AB5" s="235"/>
      <c r="AC5" s="236"/>
      <c r="AD5" s="237">
        <v>42731</v>
      </c>
      <c r="AE5" s="237"/>
    </row>
    <row r="7" spans="1:55" ht="93.75" customHeight="1" thickBot="1" x14ac:dyDescent="0.3">
      <c r="A7" s="106" t="s">
        <v>1</v>
      </c>
      <c r="B7" s="106"/>
      <c r="C7" s="106" t="s">
        <v>2</v>
      </c>
      <c r="D7" s="106" t="s">
        <v>49</v>
      </c>
      <c r="E7" s="106" t="s">
        <v>56</v>
      </c>
      <c r="F7" s="106" t="s">
        <v>57</v>
      </c>
      <c r="G7" s="106" t="s">
        <v>3</v>
      </c>
      <c r="H7" s="106" t="s">
        <v>61</v>
      </c>
      <c r="I7" s="106" t="s">
        <v>5</v>
      </c>
      <c r="J7" s="106" t="s">
        <v>6</v>
      </c>
      <c r="K7" s="106" t="s">
        <v>4</v>
      </c>
      <c r="L7" s="154">
        <v>42736</v>
      </c>
      <c r="M7" s="154">
        <v>42767</v>
      </c>
      <c r="N7" s="154">
        <v>42795</v>
      </c>
      <c r="O7" s="154">
        <v>42826</v>
      </c>
      <c r="P7" s="154">
        <v>42856</v>
      </c>
      <c r="Q7" s="154">
        <v>42887</v>
      </c>
      <c r="R7" s="154">
        <v>42917</v>
      </c>
      <c r="S7" s="154">
        <v>42948</v>
      </c>
      <c r="T7" s="154">
        <v>42979</v>
      </c>
      <c r="U7" s="154">
        <v>43009</v>
      </c>
      <c r="V7" s="154">
        <v>43040</v>
      </c>
      <c r="W7" s="154">
        <v>43070</v>
      </c>
      <c r="X7" s="154"/>
      <c r="Y7" s="154"/>
      <c r="Z7" s="106" t="s">
        <v>10</v>
      </c>
      <c r="AA7" s="106" t="s">
        <v>53</v>
      </c>
      <c r="AB7" s="106" t="s">
        <v>59</v>
      </c>
      <c r="AC7" s="106" t="s">
        <v>9</v>
      </c>
      <c r="AD7" s="155" t="s">
        <v>11</v>
      </c>
      <c r="AE7" s="155" t="s">
        <v>12</v>
      </c>
      <c r="AF7" s="155" t="s">
        <v>54</v>
      </c>
      <c r="AG7" s="155" t="s">
        <v>7</v>
      </c>
      <c r="AH7" s="155" t="s">
        <v>8</v>
      </c>
      <c r="AQ7" s="1"/>
      <c r="AR7" s="1"/>
      <c r="AS7" s="1"/>
      <c r="AT7" s="1"/>
      <c r="AU7" s="1"/>
      <c r="AV7" s="1"/>
      <c r="AW7" s="1"/>
      <c r="AX7" s="1"/>
      <c r="AY7" s="1"/>
      <c r="AZ7" s="1"/>
      <c r="BA7" s="1"/>
      <c r="BB7" s="1"/>
      <c r="BC7" s="1"/>
    </row>
    <row r="8" spans="1:55" ht="25.5" x14ac:dyDescent="0.25">
      <c r="A8" s="216" t="s">
        <v>71</v>
      </c>
      <c r="B8" s="152" t="e">
        <f>+#REF!+1</f>
        <v>#REF!</v>
      </c>
      <c r="C8" s="141" t="s">
        <v>100</v>
      </c>
      <c r="D8" s="117" t="s">
        <v>103</v>
      </c>
      <c r="E8" s="118"/>
      <c r="F8" s="118"/>
      <c r="G8" s="117" t="s">
        <v>93</v>
      </c>
      <c r="H8" s="117" t="s">
        <v>95</v>
      </c>
      <c r="I8" s="119" t="s">
        <v>99</v>
      </c>
      <c r="J8" s="120" t="s">
        <v>91</v>
      </c>
      <c r="K8" s="121">
        <v>0.8</v>
      </c>
      <c r="L8" s="122"/>
      <c r="M8" s="122"/>
      <c r="N8" s="122"/>
      <c r="O8" s="122"/>
      <c r="P8" s="122"/>
      <c r="Q8" s="122"/>
      <c r="R8" s="122"/>
      <c r="S8" s="122"/>
      <c r="T8" s="122"/>
      <c r="U8" s="122"/>
      <c r="V8" s="122"/>
      <c r="W8" s="122"/>
      <c r="X8" s="123">
        <v>0</v>
      </c>
      <c r="Y8" s="123">
        <v>1</v>
      </c>
      <c r="Z8" s="123" t="e">
        <f t="shared" ref="Z8:Z16" si="0">LOOKUP(1000000000,L8:W8)</f>
        <v>#N/A</v>
      </c>
      <c r="AA8" s="117"/>
      <c r="AB8" s="122" t="e">
        <f t="shared" ref="AB8:AB16" si="1">+IF(SLOPE(L8:W8,$L$7:$W$7)&gt;0,"Al alza",IF(SLOPE(L8:W8,$L$7:$W$7)&lt;0,"A la baja","Sin cambio"))</f>
        <v>#DIV/0!</v>
      </c>
      <c r="AC8" s="105" t="s">
        <v>13</v>
      </c>
      <c r="AD8" s="124">
        <v>9.6100000000000005E-3</v>
      </c>
      <c r="AE8" s="125" t="str">
        <f>IF($J$8="Sube",IF(ISERROR(Z8/$K$8)=TRUE,"",IF(Z8&gt;$K$8,AD8,Z8/$K$8*AD8)),IF(ISERROR($K$8/Z8)=TRUE,"",IF($K$8&lt;Z8,$K$8/Z8*AD8,AD8)))</f>
        <v/>
      </c>
      <c r="AF8" s="126" t="str">
        <f>IF($J$8="Sube",IF(ISERROR(Z8/$K$8)=TRUE,"",IF(Z8&gt;=$K$8,1,0)),IF(ISERROR($K$8/Z8)=TRUE,"",IF($K$8&lt;Z8,0,1)))</f>
        <v/>
      </c>
      <c r="AG8" s="118"/>
      <c r="AH8" s="127"/>
      <c r="AQ8" s="60"/>
      <c r="AR8" s="60"/>
      <c r="AS8" s="60"/>
      <c r="AT8" s="60"/>
      <c r="AU8" s="60"/>
      <c r="AV8" s="60"/>
      <c r="AW8" s="60"/>
      <c r="AX8" s="60"/>
      <c r="AY8" s="60"/>
      <c r="AZ8" s="60"/>
      <c r="BA8" s="60"/>
      <c r="BB8" s="60"/>
    </row>
    <row r="9" spans="1:55" ht="25.5" x14ac:dyDescent="0.25">
      <c r="A9" s="217"/>
      <c r="B9" s="101" t="e">
        <f t="shared" ref="B9:B16" si="2">+B8+1</f>
        <v>#REF!</v>
      </c>
      <c r="C9" s="99" t="s">
        <v>101</v>
      </c>
      <c r="D9" s="13" t="s">
        <v>104</v>
      </c>
      <c r="E9" s="58"/>
      <c r="F9" s="58"/>
      <c r="G9" s="13" t="s">
        <v>92</v>
      </c>
      <c r="H9" s="13" t="s">
        <v>96</v>
      </c>
      <c r="I9" s="15" t="s">
        <v>99</v>
      </c>
      <c r="J9" s="98" t="s">
        <v>91</v>
      </c>
      <c r="K9" s="68">
        <v>0.05</v>
      </c>
      <c r="L9" s="14"/>
      <c r="M9" s="14"/>
      <c r="N9" s="14"/>
      <c r="O9" s="14"/>
      <c r="P9" s="14"/>
      <c r="Q9" s="14"/>
      <c r="R9" s="14"/>
      <c r="S9" s="14"/>
      <c r="T9" s="14"/>
      <c r="U9" s="14"/>
      <c r="V9" s="14"/>
      <c r="W9" s="14"/>
      <c r="X9" s="61">
        <v>0</v>
      </c>
      <c r="Y9" s="61">
        <v>1</v>
      </c>
      <c r="Z9" s="61" t="e">
        <f t="shared" si="0"/>
        <v>#N/A</v>
      </c>
      <c r="AA9" s="13"/>
      <c r="AB9" s="14" t="e">
        <f t="shared" si="1"/>
        <v>#DIV/0!</v>
      </c>
      <c r="AC9" s="104" t="s">
        <v>13</v>
      </c>
      <c r="AD9" s="75">
        <v>9.6100000000000005E-3</v>
      </c>
      <c r="AE9" s="17" t="str">
        <f>IF($J$9="Sube",IF(ISERROR(Z9/$K$9)=TRUE,"",IF(Z9&gt;$K$9,AD9,Z9/$K$9*AD9)),IF(ISERROR($K$9/Z9)=TRUE,"",IF($K$9&lt;Z9,$K$9/Z9*AD9,AD9)))</f>
        <v/>
      </c>
      <c r="AF9" s="18" t="str">
        <f>IF($J$9="Sube",IF(ISERROR(Z9/$K$9)=TRUE,"",IF(Z9&gt;=$K$9,1,0)),IF(ISERROR($K$9/Z9)=TRUE,"",IF($K$9&lt;Z9,0,1)))</f>
        <v/>
      </c>
      <c r="AG9" s="58"/>
      <c r="AH9" s="128"/>
      <c r="AQ9" s="60"/>
      <c r="AR9" s="60"/>
      <c r="AS9" s="60"/>
      <c r="AT9" s="60"/>
      <c r="AU9" s="60"/>
      <c r="AV9" s="60"/>
      <c r="AW9" s="60"/>
      <c r="AX9" s="60"/>
      <c r="AY9" s="60"/>
      <c r="AZ9" s="60"/>
      <c r="BA9" s="60"/>
      <c r="BB9" s="60"/>
    </row>
    <row r="10" spans="1:55" ht="39" thickBot="1" x14ac:dyDescent="0.3">
      <c r="A10" s="218"/>
      <c r="B10" s="153" t="e">
        <f t="shared" si="2"/>
        <v>#REF!</v>
      </c>
      <c r="C10" s="142" t="s">
        <v>102</v>
      </c>
      <c r="D10" s="130" t="s">
        <v>105</v>
      </c>
      <c r="E10" s="139"/>
      <c r="F10" s="139"/>
      <c r="G10" s="130" t="s">
        <v>94</v>
      </c>
      <c r="H10" s="130" t="s">
        <v>97</v>
      </c>
      <c r="I10" s="131" t="s">
        <v>98</v>
      </c>
      <c r="J10" s="132" t="s">
        <v>91</v>
      </c>
      <c r="K10" s="133">
        <v>0.95</v>
      </c>
      <c r="L10" s="134"/>
      <c r="M10" s="134"/>
      <c r="N10" s="134"/>
      <c r="O10" s="134"/>
      <c r="P10" s="134"/>
      <c r="Q10" s="134"/>
      <c r="R10" s="134"/>
      <c r="S10" s="134"/>
      <c r="T10" s="134"/>
      <c r="U10" s="134"/>
      <c r="V10" s="134"/>
      <c r="W10" s="134"/>
      <c r="X10" s="135">
        <v>0</v>
      </c>
      <c r="Y10" s="135">
        <v>1</v>
      </c>
      <c r="Z10" s="135" t="e">
        <f t="shared" si="0"/>
        <v>#N/A</v>
      </c>
      <c r="AA10" s="130"/>
      <c r="AB10" s="134" t="e">
        <f t="shared" si="1"/>
        <v>#DIV/0!</v>
      </c>
      <c r="AC10" s="129" t="s">
        <v>13</v>
      </c>
      <c r="AD10" s="136">
        <v>9.6100000000000005E-3</v>
      </c>
      <c r="AE10" s="137" t="str">
        <f>IF($J$10="Sube",IF(ISERROR(Z10/$K$10)=TRUE,"",IF(Z10&gt;$K$10,AD10,Z10/$K$10*AD10)),IF(ISERROR($K$10/Z10)=TRUE,"",IF($K$10&lt;Z10,$K$10/Z10*AD10,AD10)))</f>
        <v/>
      </c>
      <c r="AF10" s="138" t="str">
        <f>IF($J$10="Sube",IF(ISERROR(Z10/$K$10)=TRUE,"",IF(Z10&gt;=$K$10,1,0)),IF(ISERROR($K$10/Z10)=TRUE,"",IF($K$10&lt;Z10,0,1)))</f>
        <v/>
      </c>
      <c r="AG10" s="139"/>
      <c r="AH10" s="140"/>
      <c r="AQ10" s="60"/>
      <c r="AR10" s="60"/>
      <c r="AS10" s="60"/>
      <c r="AT10" s="60"/>
      <c r="AU10" s="60"/>
      <c r="AV10" s="60"/>
      <c r="AW10" s="60"/>
      <c r="AX10" s="60"/>
      <c r="AY10" s="60"/>
      <c r="AZ10" s="60"/>
      <c r="BA10" s="60"/>
      <c r="BB10" s="60"/>
    </row>
    <row r="11" spans="1:55" hidden="1" x14ac:dyDescent="0.25">
      <c r="A11" s="215" t="s">
        <v>72</v>
      </c>
      <c r="B11" s="100" t="e">
        <f t="shared" si="2"/>
        <v>#REF!</v>
      </c>
      <c r="C11" s="103"/>
      <c r="D11" s="107"/>
      <c r="E11" s="108"/>
      <c r="F11" s="108"/>
      <c r="G11" s="107"/>
      <c r="H11" s="107"/>
      <c r="I11" s="109"/>
      <c r="J11" s="110"/>
      <c r="K11" s="111"/>
      <c r="L11" s="112"/>
      <c r="M11" s="112"/>
      <c r="N11" s="112"/>
      <c r="O11" s="112"/>
      <c r="P11" s="112"/>
      <c r="Q11" s="112"/>
      <c r="R11" s="112"/>
      <c r="S11" s="112"/>
      <c r="T11" s="112"/>
      <c r="U11" s="112"/>
      <c r="V11" s="112"/>
      <c r="W11" s="112"/>
      <c r="X11" s="112"/>
      <c r="Y11" s="112"/>
      <c r="Z11" s="113" t="e">
        <f t="shared" si="0"/>
        <v>#N/A</v>
      </c>
      <c r="AA11" s="107"/>
      <c r="AB11" s="112" t="e">
        <f t="shared" si="1"/>
        <v>#DIV/0!</v>
      </c>
      <c r="AC11" s="103" t="s">
        <v>13</v>
      </c>
      <c r="AD11" s="114">
        <v>9.6100000000000005E-3</v>
      </c>
      <c r="AE11" s="115" t="str">
        <f>IF($J$11="Sube",IF(ISERROR(Z11/$K$11)=TRUE,"",IF(Z11&gt;$K$11,AD11,Z11/$K$11*AD11)),IF(ISERROR($K$11/Z11)=TRUE,"",IF($K$11&lt;Z11,$K$11/Z11*AD11,AD11)))</f>
        <v/>
      </c>
      <c r="AF11" s="116" t="str">
        <f>IF($J$11="Sube",IF(ISERROR(Z11/$K$11)=TRUE,"",IF(Z11&gt;=$K$11,1,0)),IF(ISERROR($K$11/Z11)=TRUE,"",IF($K$11&lt;Z11,0,1)))</f>
        <v/>
      </c>
      <c r="AG11" s="108"/>
      <c r="AH11" s="108"/>
      <c r="AQ11" s="60"/>
      <c r="AR11" s="60"/>
      <c r="AS11" s="60"/>
      <c r="AT11" s="60"/>
      <c r="AU11" s="60"/>
      <c r="AV11" s="60"/>
      <c r="AW11" s="60"/>
      <c r="AX11" s="60"/>
      <c r="AY11" s="60"/>
      <c r="AZ11" s="60"/>
      <c r="BA11" s="60"/>
      <c r="BB11" s="60"/>
    </row>
    <row r="12" spans="1:55" hidden="1" x14ac:dyDescent="0.25">
      <c r="A12" s="215"/>
      <c r="B12" s="100" t="e">
        <f t="shared" si="2"/>
        <v>#REF!</v>
      </c>
      <c r="C12" s="104"/>
      <c r="D12" s="13"/>
      <c r="E12" s="58"/>
      <c r="F12" s="58"/>
      <c r="G12" s="13"/>
      <c r="H12" s="13"/>
      <c r="I12" s="15"/>
      <c r="J12" s="98"/>
      <c r="K12" s="68"/>
      <c r="L12" s="14"/>
      <c r="M12" s="14"/>
      <c r="N12" s="14"/>
      <c r="O12" s="14"/>
      <c r="P12" s="14"/>
      <c r="Q12" s="14"/>
      <c r="R12" s="14"/>
      <c r="S12" s="14"/>
      <c r="T12" s="14"/>
      <c r="U12" s="14"/>
      <c r="V12" s="14"/>
      <c r="W12" s="14"/>
      <c r="X12" s="14"/>
      <c r="Y12" s="14"/>
      <c r="Z12" s="61" t="e">
        <f t="shared" si="0"/>
        <v>#N/A</v>
      </c>
      <c r="AA12" s="13"/>
      <c r="AB12" s="14" t="e">
        <f t="shared" si="1"/>
        <v>#DIV/0!</v>
      </c>
      <c r="AC12" s="104" t="s">
        <v>13</v>
      </c>
      <c r="AD12" s="75">
        <v>9.6100000000000005E-3</v>
      </c>
      <c r="AE12" s="17" t="str">
        <f>IF($J$12="Sube",IF(ISERROR(Z12/$K$12)=TRUE,"",IF(Z12&gt;$K$12,AD12,Z12/$K$12*AD12)),IF(ISERROR($K$12/Z12)=TRUE,"",IF($K$12&lt;Z12,$K$12/Z12*AD12,AD12)))</f>
        <v/>
      </c>
      <c r="AF12" s="18" t="str">
        <f>IF($J$12="Sube",IF(ISERROR(Z12/$K$12)=TRUE,"",IF(Z12&gt;=$K$12,1,0)),IF(ISERROR($K$12/Z12)=TRUE,"",IF($K$12&lt;Z12,0,1)))</f>
        <v/>
      </c>
      <c r="AG12" s="58"/>
      <c r="AH12" s="58"/>
      <c r="AQ12" s="60"/>
      <c r="AR12" s="60"/>
      <c r="AS12" s="60"/>
      <c r="AT12" s="60"/>
      <c r="AU12" s="60"/>
      <c r="AV12" s="60"/>
      <c r="AW12" s="60"/>
      <c r="AX12" s="60"/>
      <c r="AY12" s="60"/>
      <c r="AZ12" s="60"/>
      <c r="BA12" s="60"/>
      <c r="BB12" s="60"/>
    </row>
    <row r="13" spans="1:55" hidden="1" x14ac:dyDescent="0.25">
      <c r="A13" s="215"/>
      <c r="B13" s="100" t="e">
        <f t="shared" si="2"/>
        <v>#REF!</v>
      </c>
      <c r="C13" s="104"/>
      <c r="D13" s="13"/>
      <c r="E13" s="58"/>
      <c r="F13" s="58"/>
      <c r="G13" s="13"/>
      <c r="H13" s="13"/>
      <c r="I13" s="15"/>
      <c r="J13" s="98"/>
      <c r="K13" s="68"/>
      <c r="L13" s="14"/>
      <c r="M13" s="14"/>
      <c r="N13" s="14"/>
      <c r="O13" s="14"/>
      <c r="P13" s="14"/>
      <c r="Q13" s="14"/>
      <c r="R13" s="14"/>
      <c r="S13" s="14"/>
      <c r="T13" s="14"/>
      <c r="U13" s="14"/>
      <c r="V13" s="14"/>
      <c r="W13" s="14"/>
      <c r="X13" s="14"/>
      <c r="Y13" s="14"/>
      <c r="Z13" s="61" t="e">
        <f t="shared" si="0"/>
        <v>#N/A</v>
      </c>
      <c r="AA13" s="13"/>
      <c r="AB13" s="14" t="e">
        <f t="shared" si="1"/>
        <v>#DIV/0!</v>
      </c>
      <c r="AC13" s="104" t="s">
        <v>13</v>
      </c>
      <c r="AD13" s="75">
        <v>9.6100000000000005E-3</v>
      </c>
      <c r="AE13" s="17" t="str">
        <f>IF($J$13="Sube",IF(ISERROR(Z13/$K$13)=TRUE,"",IF(Z13&gt;$K$13,AD13,Z13/$K$13*AD13)),IF(ISERROR($K$13/Z13)=TRUE,"",IF($K$13&lt;Z13,$K$13/Z13*AD13,AD13)))</f>
        <v/>
      </c>
      <c r="AF13" s="18" t="str">
        <f>IF($J$13="Sube",IF(ISERROR(Z13/$K$13)=TRUE,"",IF(Z13&gt;=$K$13,1,0)),IF(ISERROR($K$13/Z13)=TRUE,"",IF($K$13&lt;Z13,0,1)))</f>
        <v/>
      </c>
      <c r="AG13" s="58"/>
      <c r="AH13" s="58"/>
      <c r="AQ13" s="60"/>
      <c r="AR13" s="60"/>
      <c r="AS13" s="60"/>
      <c r="AT13" s="60"/>
      <c r="AU13" s="60"/>
      <c r="AV13" s="60"/>
      <c r="AW13" s="60"/>
      <c r="AX13" s="60"/>
      <c r="AY13" s="60"/>
      <c r="AZ13" s="60"/>
      <c r="BA13" s="60"/>
      <c r="BB13" s="60"/>
    </row>
    <row r="14" spans="1:55" hidden="1" x14ac:dyDescent="0.25">
      <c r="A14" s="215"/>
      <c r="B14" s="100" t="e">
        <f t="shared" si="2"/>
        <v>#REF!</v>
      </c>
      <c r="C14" s="104"/>
      <c r="D14" s="13"/>
      <c r="E14" s="58"/>
      <c r="F14" s="58"/>
      <c r="G14" s="13"/>
      <c r="H14" s="13"/>
      <c r="I14" s="15"/>
      <c r="J14" s="98"/>
      <c r="K14" s="68"/>
      <c r="L14" s="14"/>
      <c r="M14" s="14"/>
      <c r="N14" s="14"/>
      <c r="O14" s="14"/>
      <c r="P14" s="14"/>
      <c r="Q14" s="14"/>
      <c r="R14" s="14"/>
      <c r="S14" s="14"/>
      <c r="T14" s="14"/>
      <c r="U14" s="14"/>
      <c r="V14" s="14"/>
      <c r="W14" s="14"/>
      <c r="X14" s="14"/>
      <c r="Y14" s="14"/>
      <c r="Z14" s="61" t="e">
        <f t="shared" si="0"/>
        <v>#N/A</v>
      </c>
      <c r="AA14" s="13"/>
      <c r="AB14" s="14" t="e">
        <f t="shared" si="1"/>
        <v>#DIV/0!</v>
      </c>
      <c r="AC14" s="104" t="s">
        <v>13</v>
      </c>
      <c r="AD14" s="75">
        <v>9.6100000000000005E-3</v>
      </c>
      <c r="AE14" s="17" t="str">
        <f>IF($J$14="Sube",IF(ISERROR(Z14/$K$14)=TRUE,"",IF(Z14&gt;$K$14,AD14,Z14/$K$14*AD14)),IF(ISERROR($K$14/Z14)=TRUE,"",IF($K$14&lt;Z14,$K$14/Z14*AD14,AD14)))</f>
        <v/>
      </c>
      <c r="AF14" s="18" t="str">
        <f>IF($J$14="Sube",IF(ISERROR(Z14/$K$14)=TRUE,"",IF(Z14&gt;=$K$14,1,0)),IF(ISERROR($K$14/Z14)=TRUE,"",IF($K$14&lt;Z14,0,1)))</f>
        <v/>
      </c>
      <c r="AG14" s="58"/>
      <c r="AH14" s="58"/>
      <c r="AQ14" s="60"/>
      <c r="AR14" s="60"/>
      <c r="AS14" s="60"/>
      <c r="AT14" s="60"/>
      <c r="AU14" s="60"/>
      <c r="AV14" s="60"/>
      <c r="AW14" s="60"/>
      <c r="AX14" s="60"/>
      <c r="AY14" s="60"/>
      <c r="AZ14" s="60"/>
      <c r="BA14" s="60"/>
      <c r="BB14" s="60"/>
    </row>
    <row r="15" spans="1:55" hidden="1" x14ac:dyDescent="0.25">
      <c r="A15" s="215"/>
      <c r="B15" s="100" t="e">
        <f t="shared" si="2"/>
        <v>#REF!</v>
      </c>
      <c r="C15" s="104"/>
      <c r="D15" s="13"/>
      <c r="E15" s="58"/>
      <c r="F15" s="58"/>
      <c r="G15" s="13"/>
      <c r="H15" s="13"/>
      <c r="I15" s="15"/>
      <c r="J15" s="98"/>
      <c r="K15" s="68"/>
      <c r="L15" s="14"/>
      <c r="M15" s="14"/>
      <c r="N15" s="14"/>
      <c r="O15" s="14"/>
      <c r="P15" s="14"/>
      <c r="Q15" s="14"/>
      <c r="R15" s="14"/>
      <c r="S15" s="14"/>
      <c r="T15" s="14"/>
      <c r="U15" s="14"/>
      <c r="V15" s="14"/>
      <c r="W15" s="14"/>
      <c r="X15" s="14"/>
      <c r="Y15" s="14"/>
      <c r="Z15" s="61" t="e">
        <f t="shared" si="0"/>
        <v>#N/A</v>
      </c>
      <c r="AA15" s="13"/>
      <c r="AB15" s="14" t="e">
        <f t="shared" si="1"/>
        <v>#DIV/0!</v>
      </c>
      <c r="AC15" s="104" t="s">
        <v>13</v>
      </c>
      <c r="AD15" s="75">
        <v>9.6100000000000005E-3</v>
      </c>
      <c r="AE15" s="17" t="str">
        <f>IF($J$15="Sube",IF(ISERROR(Z15/$K$15)=TRUE,"",IF(Z15&gt;$K$15,AD15,Z15/$K$15*AD15)),IF(ISERROR($K$15/Z15)=TRUE,"",IF($K$15&lt;Z15,$K$15/Z15*AD15,AD15)))</f>
        <v/>
      </c>
      <c r="AF15" s="18" t="str">
        <f>IF($J$15="Sube",IF(ISERROR(Z15/$K$15)=TRUE,"",IF(Z15&gt;=$K$15,1,0)),IF(ISERROR($K$15/Z15)=TRUE,"",IF($K$15&lt;Z15,0,1)))</f>
        <v/>
      </c>
      <c r="AG15" s="58"/>
      <c r="AH15" s="58"/>
      <c r="AQ15" s="60"/>
      <c r="AR15" s="60"/>
      <c r="AS15" s="60"/>
      <c r="AT15" s="60"/>
      <c r="AU15" s="60"/>
      <c r="AV15" s="60"/>
      <c r="AW15" s="60"/>
      <c r="AX15" s="60"/>
      <c r="AY15" s="60"/>
      <c r="AZ15" s="60"/>
      <c r="BA15" s="60"/>
      <c r="BB15" s="60"/>
    </row>
    <row r="16" spans="1:55" hidden="1" x14ac:dyDescent="0.25">
      <c r="A16" s="215"/>
      <c r="B16" s="100" t="e">
        <f t="shared" si="2"/>
        <v>#REF!</v>
      </c>
      <c r="C16" s="102"/>
      <c r="D16" s="72"/>
      <c r="E16" s="143"/>
      <c r="F16" s="143"/>
      <c r="G16" s="72"/>
      <c r="H16" s="72"/>
      <c r="I16" s="144"/>
      <c r="J16" s="145"/>
      <c r="K16" s="146"/>
      <c r="L16" s="147"/>
      <c r="M16" s="147"/>
      <c r="N16" s="147"/>
      <c r="O16" s="147"/>
      <c r="P16" s="147"/>
      <c r="Q16" s="147"/>
      <c r="R16" s="147"/>
      <c r="S16" s="147"/>
      <c r="T16" s="147"/>
      <c r="U16" s="147"/>
      <c r="V16" s="147"/>
      <c r="W16" s="147"/>
      <c r="X16" s="147"/>
      <c r="Y16" s="147"/>
      <c r="Z16" s="148" t="e">
        <f t="shared" si="0"/>
        <v>#N/A</v>
      </c>
      <c r="AA16" s="72"/>
      <c r="AB16" s="147" t="e">
        <f t="shared" si="1"/>
        <v>#DIV/0!</v>
      </c>
      <c r="AC16" s="102" t="s">
        <v>13</v>
      </c>
      <c r="AD16" s="149">
        <v>9.6100000000000005E-3</v>
      </c>
      <c r="AE16" s="150" t="str">
        <f>IF($J$16="Sube",IF(ISERROR(Z16/$K$16)=TRUE,"",IF(Z16&gt;$K$16,AD16,Z16/$K$16*AD16)),IF(ISERROR($K$16/Z16)=TRUE,"",IF($K$16&lt;Z16,$K$16/Z16*AD16,AD16)))</f>
        <v/>
      </c>
      <c r="AF16" s="151" t="str">
        <f>IF($J$16="Sube",IF(ISERROR(Z16/$K$16)=TRUE,"",IF(Z16&gt;=$K$16,1,0)),IF(ISERROR($K$16/Z16)=TRUE,"",IF($K$16&lt;Z16,0,1)))</f>
        <v/>
      </c>
      <c r="AG16" s="143"/>
      <c r="AH16" s="143"/>
      <c r="AQ16" s="60"/>
      <c r="AR16" s="60"/>
      <c r="AS16" s="60"/>
      <c r="AT16" s="60"/>
      <c r="AU16" s="60"/>
      <c r="AV16" s="60"/>
      <c r="AW16" s="60"/>
      <c r="AX16" s="60"/>
      <c r="AY16" s="60"/>
      <c r="AZ16" s="60"/>
      <c r="BA16" s="60"/>
      <c r="BB16" s="60"/>
    </row>
    <row r="17" spans="29:55" ht="15.75" thickBot="1" x14ac:dyDescent="0.3">
      <c r="AC17" s="65" t="s">
        <v>14</v>
      </c>
      <c r="AD17" s="74">
        <f>SUM(AD8:AD16)</f>
        <v>8.6490000000000011E-2</v>
      </c>
      <c r="AE17" s="73">
        <f>SUMIFS(AE8:AE16,AC8:AC16,"Si")/SUMIFS(AD8:AD16,AC8:AC16,"Si")</f>
        <v>0</v>
      </c>
      <c r="AF17" s="66">
        <f>SUMIFS(AF8:AF16,AC8:AC16,"Si")/AC19</f>
        <v>0</v>
      </c>
      <c r="AR17" s="60"/>
      <c r="AS17" s="60"/>
      <c r="AT17" s="60"/>
      <c r="AU17" s="60"/>
      <c r="AV17" s="60"/>
      <c r="AW17" s="60"/>
      <c r="AX17" s="60"/>
      <c r="AY17" s="60"/>
      <c r="AZ17" s="60"/>
      <c r="BA17" s="60"/>
      <c r="BB17" s="60"/>
      <c r="BC17" s="60"/>
    </row>
    <row r="18" spans="29:55" ht="38.25" x14ac:dyDescent="0.25">
      <c r="AC18" s="19" t="s">
        <v>15</v>
      </c>
      <c r="AD18" s="105" t="s">
        <v>16</v>
      </c>
      <c r="AE18" s="20" t="s">
        <v>17</v>
      </c>
      <c r="AG18" s="16"/>
    </row>
    <row r="19" spans="29:55" ht="15.75" thickBot="1" x14ac:dyDescent="0.3">
      <c r="AC19" s="21">
        <f>COUNTIF(AC8:AC16,"Si")</f>
        <v>9</v>
      </c>
      <c r="AD19" s="22">
        <f>COUNT(Z8:Z16)</f>
        <v>0</v>
      </c>
      <c r="AE19" s="23">
        <f>AD19/AC19</f>
        <v>0</v>
      </c>
      <c r="AG19" s="16"/>
    </row>
    <row r="20" spans="29:55" x14ac:dyDescent="0.25">
      <c r="AC20" s="1"/>
      <c r="AD20" s="2"/>
      <c r="AE20" s="2"/>
      <c r="AG20" s="1"/>
    </row>
    <row r="21" spans="29:55" x14ac:dyDescent="0.25">
      <c r="AC21" s="24" t="s">
        <v>18</v>
      </c>
      <c r="AD21" s="25" t="s">
        <v>19</v>
      </c>
      <c r="AE21" s="2"/>
      <c r="AG21" s="1"/>
    </row>
    <row r="22" spans="29:55" x14ac:dyDescent="0.25">
      <c r="AC22" s="26" t="s">
        <v>20</v>
      </c>
      <c r="AD22" s="27" t="s">
        <v>21</v>
      </c>
      <c r="AE22" s="2"/>
      <c r="AG22" s="1"/>
    </row>
    <row r="23" spans="29:55" ht="25.5" x14ac:dyDescent="0.25">
      <c r="AC23" s="28" t="s">
        <v>22</v>
      </c>
      <c r="AD23" s="29" t="s">
        <v>23</v>
      </c>
      <c r="AE23" s="2"/>
      <c r="AG23" s="1"/>
    </row>
    <row r="43" spans="3:7" x14ac:dyDescent="0.25">
      <c r="C43" t="s">
        <v>193</v>
      </c>
      <c r="D43" s="62">
        <v>2025</v>
      </c>
      <c r="G43">
        <v>2024</v>
      </c>
    </row>
    <row r="44" spans="3:7" x14ac:dyDescent="0.25">
      <c r="C44" s="206">
        <v>15567182084</v>
      </c>
      <c r="D44" s="207">
        <v>19226146298</v>
      </c>
      <c r="G44" s="206">
        <v>15567182084</v>
      </c>
    </row>
    <row r="45" spans="3:7" x14ac:dyDescent="0.25">
      <c r="C45" s="206">
        <v>3701492414</v>
      </c>
      <c r="D45" s="207">
        <v>8207038725</v>
      </c>
      <c r="G45" s="206">
        <v>3701492414</v>
      </c>
    </row>
    <row r="46" spans="3:7" x14ac:dyDescent="0.25">
      <c r="C46" s="206">
        <f>SUM(C44:C45)</f>
        <v>19268674498</v>
      </c>
      <c r="D46" s="206">
        <f>SUM(D44:D45)</f>
        <v>27433185023</v>
      </c>
      <c r="E46" s="206">
        <f t="shared" ref="E46:G46" si="3">SUM(E44:E45)</f>
        <v>0</v>
      </c>
      <c r="F46" s="206">
        <f t="shared" si="3"/>
        <v>0</v>
      </c>
      <c r="G46" s="206">
        <f t="shared" si="3"/>
        <v>19268674498</v>
      </c>
    </row>
  </sheetData>
  <mergeCells count="8">
    <mergeCell ref="A11:A16"/>
    <mergeCell ref="A8:A10"/>
    <mergeCell ref="A1:C5"/>
    <mergeCell ref="D1:AC3"/>
    <mergeCell ref="AD1:AE3"/>
    <mergeCell ref="D4:AC5"/>
    <mergeCell ref="AD4:AE4"/>
    <mergeCell ref="AD5:AE5"/>
  </mergeCells>
  <conditionalFormatting sqref="AE17">
    <cfRule type="cellIs" dxfId="5" priority="6" operator="between">
      <formula>0.65</formula>
      <formula>0.84</formula>
    </cfRule>
    <cfRule type="cellIs" dxfId="4" priority="8" operator="lessThan">
      <formula>0.64</formula>
    </cfRule>
  </conditionalFormatting>
  <conditionalFormatting sqref="AE17:AF17">
    <cfRule type="cellIs" dxfId="3" priority="1" operator="greaterThanOrEqual">
      <formula>0.85</formula>
    </cfRule>
    <cfRule type="cellIs" dxfId="2" priority="3" operator="equal">
      <formula>"0.65"</formula>
    </cfRule>
  </conditionalFormatting>
  <conditionalFormatting sqref="AF17">
    <cfRule type="cellIs" dxfId="1" priority="2" operator="between">
      <formula>0.65</formula>
      <formula>"0.84"</formula>
    </cfRule>
    <cfRule type="cellIs" dxfId="0" priority="4" operator="lessThan">
      <formula>0.65</formula>
    </cfRule>
  </conditionalFormatting>
  <dataValidations count="2">
    <dataValidation type="list" allowBlank="1" showInputMessage="1" showErrorMessage="1" sqref="AC8:AC16">
      <formula1>"Si,No"</formula1>
    </dataValidation>
    <dataValidation type="list" allowBlank="1" showInputMessage="1" showErrorMessage="1" sqref="J8:J16">
      <formula1>"Sube,Baja"</formula1>
    </dataValidation>
  </dataValidations>
  <pageMargins left="0.7" right="0.7" top="0.75" bottom="0.75" header="0.3" footer="0.3"/>
  <pageSetup orientation="portrait" horizontalDpi="4294967292" verticalDpi="4294967292" r:id="rId1"/>
  <drawing r:id="rId2"/>
  <extLst>
    <ext xmlns:x14="http://schemas.microsoft.com/office/spreadsheetml/2009/9/main" uri="{05C60535-1F16-4fd2-B633-F4F36F0B64E0}">
      <x14:sparklineGroups xmlns:xm="http://schemas.microsoft.com/office/excel/2006/main">
        <x14:sparklineGroup manualMax="0" manualMin="0" type="column" displayEmptyCellsAs="gap" last="1">
          <x14:colorSeries rgb="FF376092"/>
          <x14:colorNegative rgb="FFD00000"/>
          <x14:colorAxis rgb="FF000000"/>
          <x14:colorMarkers rgb="FFD00000"/>
          <x14:colorFirst rgb="FFD00000"/>
          <x14:colorLast rgb="FFD00000"/>
          <x14:colorHigh rgb="FFD00000"/>
          <x14:colorLow rgb="FFD00000"/>
          <x14:sparklines>
            <x14:sparkline>
              <xm:f>'Tablero Maestro (2)'!L8:Y8</xm:f>
              <xm:sqref>AA8</xm:sqref>
            </x14:sparkline>
          </x14:sparklines>
        </x14:sparklineGroup>
        <x14:sparklineGroup manualMax="0" manualMin="0" type="column" displayEmptyCellsAs="gap" high="1">
          <x14:colorSeries rgb="FF376092"/>
          <x14:colorNegative rgb="FFD00000"/>
          <x14:colorAxis rgb="FF000000"/>
          <x14:colorMarkers rgb="FFD00000"/>
          <x14:colorFirst rgb="FFD00000"/>
          <x14:colorLast rgb="FFD00000"/>
          <x14:colorHigh rgb="FFD00000"/>
          <x14:colorLow rgb="FFD00000"/>
          <x14:sparklines>
            <x14:sparkline>
              <xm:f>'Tablero Maestro (2)'!L9:W9</xm:f>
              <xm:sqref>AA9</xm:sqref>
            </x14:sparkline>
            <x14:sparkline>
              <xm:f>'Tablero Maestro (2)'!L10:W10</xm:f>
              <xm:sqref>AA10</xm:sqref>
            </x14:sparkline>
            <x14:sparkline>
              <xm:f>'Tablero Maestro (2)'!L11:W11</xm:f>
              <xm:sqref>AA11</xm:sqref>
            </x14:sparkline>
            <x14:sparkline>
              <xm:f>'Tablero Maestro (2)'!L12:W12</xm:f>
              <xm:sqref>AA12</xm:sqref>
            </x14:sparkline>
            <x14:sparkline>
              <xm:f>'Tablero Maestro (2)'!L13:W13</xm:f>
              <xm:sqref>AA13</xm:sqref>
            </x14:sparkline>
            <x14:sparkline>
              <xm:f>'Tablero Maestro (2)'!L14:W14</xm:f>
              <xm:sqref>AA14</xm:sqref>
            </x14:sparkline>
            <x14:sparkline>
              <xm:f>'Tablero Maestro (2)'!L15:W15</xm:f>
              <xm:sqref>AA15</xm:sqref>
            </x14:sparkline>
            <x14:sparkline>
              <xm:f>'Tablero Maestro (2)'!L16:W16</xm:f>
              <xm:sqref>AA16</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14" sqref="E14"/>
    </sheetView>
  </sheetViews>
  <sheetFormatPr baseColWidth="10" defaultColWidth="11.42578125"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7"/>
  <sheetViews>
    <sheetView topLeftCell="A4" workbookViewId="0">
      <selection activeCell="L46" sqref="L46"/>
    </sheetView>
  </sheetViews>
  <sheetFormatPr baseColWidth="10" defaultColWidth="11.42578125" defaultRowHeight="15" x14ac:dyDescent="0.25"/>
  <cols>
    <col min="1" max="1" width="3.140625" customWidth="1"/>
    <col min="2" max="2" width="14.7109375" customWidth="1"/>
    <col min="3" max="3" width="20.140625" customWidth="1"/>
    <col min="4" max="4" width="14.28515625" customWidth="1"/>
    <col min="5" max="5" width="17.28515625" customWidth="1"/>
    <col min="6" max="6" width="14.42578125" customWidth="1"/>
    <col min="7" max="7" width="15" customWidth="1"/>
    <col min="8" max="8" width="15.7109375" customWidth="1"/>
    <col min="9" max="9" width="21.42578125" customWidth="1"/>
    <col min="10" max="10" width="14.42578125" customWidth="1"/>
    <col min="11" max="11" width="20.7109375" customWidth="1"/>
    <col min="12" max="12" width="13.7109375" customWidth="1"/>
  </cols>
  <sheetData>
    <row r="1" spans="2:12" ht="24" customHeight="1" x14ac:dyDescent="0.25">
      <c r="B1" s="281" t="s">
        <v>47</v>
      </c>
      <c r="C1" s="282"/>
      <c r="D1" s="285" t="s">
        <v>0</v>
      </c>
      <c r="E1" s="286"/>
      <c r="F1" s="286"/>
      <c r="G1" s="286"/>
      <c r="H1" s="286"/>
      <c r="I1" s="287"/>
      <c r="J1" s="294" t="s">
        <v>31</v>
      </c>
      <c r="K1" s="295"/>
    </row>
    <row r="2" spans="2:12" ht="15" customHeight="1" x14ac:dyDescent="0.25">
      <c r="B2" s="283"/>
      <c r="C2" s="284"/>
      <c r="D2" s="288"/>
      <c r="E2" s="289"/>
      <c r="F2" s="289"/>
      <c r="G2" s="289"/>
      <c r="H2" s="289"/>
      <c r="I2" s="290"/>
      <c r="J2" s="296"/>
      <c r="K2" s="297"/>
    </row>
    <row r="3" spans="2:12" ht="15" customHeight="1" x14ac:dyDescent="0.25">
      <c r="B3" s="283"/>
      <c r="C3" s="284"/>
      <c r="D3" s="291"/>
      <c r="E3" s="292"/>
      <c r="F3" s="292"/>
      <c r="G3" s="292"/>
      <c r="H3" s="292"/>
      <c r="I3" s="293"/>
      <c r="J3" s="296"/>
      <c r="K3" s="297"/>
    </row>
    <row r="4" spans="2:12" ht="15" customHeight="1" x14ac:dyDescent="0.25">
      <c r="B4" s="283"/>
      <c r="C4" s="284"/>
      <c r="D4" s="298" t="s">
        <v>44</v>
      </c>
      <c r="E4" s="298"/>
      <c r="F4" s="298"/>
      <c r="G4" s="298"/>
      <c r="H4" s="298"/>
      <c r="I4" s="298"/>
      <c r="J4" s="296" t="s">
        <v>32</v>
      </c>
      <c r="K4" s="297"/>
    </row>
    <row r="5" spans="2:12" ht="15.75" customHeight="1" thickBot="1" x14ac:dyDescent="0.3">
      <c r="B5" s="283"/>
      <c r="C5" s="284"/>
      <c r="D5" s="299"/>
      <c r="E5" s="299"/>
      <c r="F5" s="299"/>
      <c r="G5" s="299"/>
      <c r="H5" s="299"/>
      <c r="I5" s="299"/>
      <c r="J5" s="300">
        <v>42664</v>
      </c>
      <c r="K5" s="301"/>
    </row>
    <row r="6" spans="2:12" ht="15.75" thickBot="1" x14ac:dyDescent="0.3">
      <c r="B6" s="238"/>
      <c r="C6" s="239"/>
      <c r="D6" s="239"/>
      <c r="E6" s="239"/>
      <c r="F6" s="239"/>
      <c r="G6" s="239"/>
      <c r="H6" s="239"/>
      <c r="I6" s="240"/>
      <c r="J6" s="258"/>
      <c r="K6" s="259"/>
    </row>
    <row r="7" spans="2:12" ht="48" x14ac:dyDescent="0.25">
      <c r="B7" s="260" t="s">
        <v>33</v>
      </c>
      <c r="C7" s="263" t="s">
        <v>81</v>
      </c>
      <c r="D7" s="260" t="s">
        <v>34</v>
      </c>
      <c r="E7" s="76" t="s">
        <v>60</v>
      </c>
      <c r="F7" s="260" t="s">
        <v>51</v>
      </c>
      <c r="G7" s="263" t="s">
        <v>50</v>
      </c>
      <c r="H7" s="260" t="s">
        <v>35</v>
      </c>
      <c r="I7" s="77" t="s">
        <v>62</v>
      </c>
      <c r="J7" s="260" t="s">
        <v>36</v>
      </c>
      <c r="K7" s="82"/>
      <c r="L7" s="4"/>
    </row>
    <row r="8" spans="2:12" ht="60" x14ac:dyDescent="0.25">
      <c r="B8" s="261"/>
      <c r="C8" s="264"/>
      <c r="D8" s="261"/>
      <c r="E8" s="76" t="s">
        <v>74</v>
      </c>
      <c r="F8" s="261"/>
      <c r="G8" s="264"/>
      <c r="H8" s="261"/>
      <c r="I8" s="77" t="s">
        <v>73</v>
      </c>
      <c r="J8" s="261"/>
      <c r="K8" s="82"/>
      <c r="L8" s="4"/>
    </row>
    <row r="9" spans="2:12" ht="36" x14ac:dyDescent="0.25">
      <c r="B9" s="261"/>
      <c r="C9" s="264"/>
      <c r="D9" s="261"/>
      <c r="E9" s="76" t="s">
        <v>67</v>
      </c>
      <c r="F9" s="261"/>
      <c r="G9" s="264"/>
      <c r="H9" s="261"/>
      <c r="I9" s="77" t="s">
        <v>65</v>
      </c>
      <c r="J9" s="261"/>
      <c r="K9" s="82"/>
      <c r="L9" s="4"/>
    </row>
    <row r="10" spans="2:12" ht="48" x14ac:dyDescent="0.25">
      <c r="B10" s="261"/>
      <c r="C10" s="264"/>
      <c r="D10" s="261"/>
      <c r="E10" s="76" t="s">
        <v>68</v>
      </c>
      <c r="F10" s="261"/>
      <c r="G10" s="264"/>
      <c r="H10" s="261"/>
      <c r="I10" s="77" t="s">
        <v>66</v>
      </c>
      <c r="J10" s="261"/>
      <c r="K10" s="82"/>
      <c r="L10" s="4"/>
    </row>
    <row r="11" spans="2:12" ht="36" x14ac:dyDescent="0.25">
      <c r="B11" s="261"/>
      <c r="C11" s="264"/>
      <c r="D11" s="261"/>
      <c r="E11" s="76" t="s">
        <v>75</v>
      </c>
      <c r="F11" s="261"/>
      <c r="G11" s="264"/>
      <c r="H11" s="261"/>
      <c r="I11" s="77" t="s">
        <v>76</v>
      </c>
      <c r="J11" s="261"/>
      <c r="K11" s="82"/>
      <c r="L11" s="4"/>
    </row>
    <row r="12" spans="2:12" ht="48.75" thickBot="1" x14ac:dyDescent="0.3">
      <c r="B12" s="262"/>
      <c r="C12" s="265"/>
      <c r="D12" s="261"/>
      <c r="E12" s="76" t="s">
        <v>69</v>
      </c>
      <c r="F12" s="261"/>
      <c r="G12" s="264"/>
      <c r="H12" s="261"/>
      <c r="I12" s="77" t="s">
        <v>63</v>
      </c>
      <c r="J12" s="261"/>
      <c r="K12" s="82"/>
      <c r="L12" s="5"/>
    </row>
    <row r="13" spans="2:12" ht="24.75" thickBot="1" x14ac:dyDescent="0.3">
      <c r="B13" s="79" t="s">
        <v>37</v>
      </c>
      <c r="C13" s="78"/>
      <c r="D13" s="261"/>
      <c r="E13" s="76" t="s">
        <v>70</v>
      </c>
      <c r="F13" s="261"/>
      <c r="G13" s="264"/>
      <c r="H13" s="261"/>
      <c r="I13" s="77" t="s">
        <v>64</v>
      </c>
      <c r="J13" s="261"/>
      <c r="K13" s="82"/>
      <c r="L13" s="5"/>
    </row>
    <row r="14" spans="2:12" ht="48" customHeight="1" thickBot="1" x14ac:dyDescent="0.3">
      <c r="B14" s="79" t="s">
        <v>38</v>
      </c>
      <c r="C14" s="78"/>
      <c r="D14" s="261"/>
      <c r="E14" s="76" t="s">
        <v>80</v>
      </c>
      <c r="F14" s="261"/>
      <c r="G14" s="264"/>
      <c r="H14" s="261"/>
      <c r="I14" s="77" t="s">
        <v>78</v>
      </c>
      <c r="J14" s="261"/>
      <c r="K14" s="82"/>
      <c r="L14" s="5"/>
    </row>
    <row r="15" spans="2:12" ht="43.15" customHeight="1" thickBot="1" x14ac:dyDescent="0.3">
      <c r="B15" s="80" t="s">
        <v>39</v>
      </c>
      <c r="C15" s="81">
        <v>42734</v>
      </c>
      <c r="D15" s="262"/>
      <c r="E15" s="76" t="s">
        <v>79</v>
      </c>
      <c r="F15" s="262"/>
      <c r="G15" s="266"/>
      <c r="H15" s="262"/>
      <c r="I15" s="77" t="s">
        <v>77</v>
      </c>
      <c r="J15" s="262"/>
      <c r="K15" s="83"/>
      <c r="L15" s="5"/>
    </row>
    <row r="16" spans="2:12" ht="15.75" thickBot="1" x14ac:dyDescent="0.3">
      <c r="B16" s="270"/>
      <c r="C16" s="271"/>
      <c r="D16" s="271"/>
      <c r="E16" s="272"/>
      <c r="F16" s="273"/>
      <c r="G16" s="272"/>
      <c r="H16" s="273"/>
      <c r="I16" s="272"/>
      <c r="J16" s="273"/>
      <c r="K16" s="274"/>
    </row>
    <row r="17" spans="2:11" x14ac:dyDescent="0.25">
      <c r="B17" s="275" t="s">
        <v>40</v>
      </c>
      <c r="C17" s="39" t="s">
        <v>82</v>
      </c>
      <c r="D17" s="30">
        <v>0.1</v>
      </c>
      <c r="E17" s="275" t="s">
        <v>41</v>
      </c>
      <c r="F17" s="31"/>
      <c r="G17" s="278" t="s">
        <v>42</v>
      </c>
      <c r="H17" s="32"/>
      <c r="I17" s="278" t="s">
        <v>45</v>
      </c>
      <c r="J17" s="84"/>
      <c r="K17" s="88" t="s">
        <v>43</v>
      </c>
    </row>
    <row r="18" spans="2:11" x14ac:dyDescent="0.25">
      <c r="B18" s="276"/>
      <c r="C18" s="40" t="s">
        <v>83</v>
      </c>
      <c r="D18" s="33">
        <v>0.1</v>
      </c>
      <c r="E18" s="276"/>
      <c r="F18" s="34"/>
      <c r="G18" s="279"/>
      <c r="H18" s="35"/>
      <c r="I18" s="279"/>
      <c r="J18" s="85"/>
      <c r="K18" s="89" t="s">
        <v>43</v>
      </c>
    </row>
    <row r="19" spans="2:11" x14ac:dyDescent="0.25">
      <c r="B19" s="276"/>
      <c r="C19" s="40" t="s">
        <v>84</v>
      </c>
      <c r="D19" s="33">
        <v>0.1</v>
      </c>
      <c r="E19" s="276"/>
      <c r="F19" s="34"/>
      <c r="G19" s="279"/>
      <c r="H19" s="35"/>
      <c r="I19" s="279"/>
      <c r="J19" s="85"/>
      <c r="K19" s="89" t="s">
        <v>43</v>
      </c>
    </row>
    <row r="20" spans="2:11" x14ac:dyDescent="0.25">
      <c r="B20" s="276"/>
      <c r="C20" s="40" t="s">
        <v>85</v>
      </c>
      <c r="D20" s="33">
        <v>0.1</v>
      </c>
      <c r="E20" s="276"/>
      <c r="F20" s="34"/>
      <c r="G20" s="279"/>
      <c r="H20" s="35"/>
      <c r="I20" s="279"/>
      <c r="J20" s="85"/>
      <c r="K20" s="89" t="s">
        <v>43</v>
      </c>
    </row>
    <row r="21" spans="2:11" x14ac:dyDescent="0.25">
      <c r="B21" s="276"/>
      <c r="C21" s="40" t="s">
        <v>86</v>
      </c>
      <c r="D21" s="33">
        <v>0.1</v>
      </c>
      <c r="E21" s="276"/>
      <c r="F21" s="34"/>
      <c r="G21" s="279"/>
      <c r="H21" s="35"/>
      <c r="I21" s="279"/>
      <c r="J21" s="85"/>
      <c r="K21" s="89" t="s">
        <v>43</v>
      </c>
    </row>
    <row r="22" spans="2:11" x14ac:dyDescent="0.25">
      <c r="B22" s="276"/>
      <c r="C22" s="40" t="s">
        <v>87</v>
      </c>
      <c r="D22" s="33">
        <v>0.1</v>
      </c>
      <c r="E22" s="276"/>
      <c r="F22" s="34"/>
      <c r="G22" s="279"/>
      <c r="H22" s="35"/>
      <c r="I22" s="279"/>
      <c r="J22" s="85"/>
      <c r="K22" s="89" t="s">
        <v>43</v>
      </c>
    </row>
    <row r="23" spans="2:11" x14ac:dyDescent="0.25">
      <c r="B23" s="276"/>
      <c r="C23" s="40" t="s">
        <v>88</v>
      </c>
      <c r="D23" s="33">
        <v>0.1</v>
      </c>
      <c r="E23" s="276"/>
      <c r="F23" s="34"/>
      <c r="G23" s="279"/>
      <c r="H23" s="35"/>
      <c r="I23" s="279"/>
      <c r="J23" s="85"/>
      <c r="K23" s="89" t="s">
        <v>43</v>
      </c>
    </row>
    <row r="24" spans="2:11" x14ac:dyDescent="0.25">
      <c r="B24" s="276"/>
      <c r="C24" s="40" t="s">
        <v>89</v>
      </c>
      <c r="D24" s="33">
        <v>0.1</v>
      </c>
      <c r="E24" s="276"/>
      <c r="F24" s="34"/>
      <c r="G24" s="279"/>
      <c r="H24" s="35"/>
      <c r="I24" s="279"/>
      <c r="J24" s="85"/>
      <c r="K24" s="89" t="s">
        <v>43</v>
      </c>
    </row>
    <row r="25" spans="2:11" ht="15.75" thickBot="1" x14ac:dyDescent="0.3">
      <c r="B25" s="277"/>
      <c r="C25" s="41" t="s">
        <v>90</v>
      </c>
      <c r="D25" s="36">
        <v>0.1</v>
      </c>
      <c r="E25" s="277"/>
      <c r="F25" s="37"/>
      <c r="G25" s="280"/>
      <c r="H25" s="38"/>
      <c r="I25" s="280"/>
      <c r="J25" s="86"/>
      <c r="K25" s="90" t="s">
        <v>43</v>
      </c>
    </row>
    <row r="26" spans="2:11" x14ac:dyDescent="0.25">
      <c r="B26" s="91"/>
      <c r="C26" s="92"/>
      <c r="D26" s="93"/>
      <c r="E26" s="91"/>
      <c r="F26" s="94"/>
      <c r="G26" s="91"/>
      <c r="H26" s="94"/>
      <c r="I26" s="91"/>
      <c r="J26" s="94"/>
      <c r="K26" s="87"/>
    </row>
    <row r="27" spans="2:11" ht="38.25" x14ac:dyDescent="0.25">
      <c r="B27" s="70" t="s">
        <v>24</v>
      </c>
      <c r="C27" s="70" t="s">
        <v>25</v>
      </c>
      <c r="D27" s="69" t="s">
        <v>26</v>
      </c>
      <c r="E27" s="70" t="s">
        <v>60</v>
      </c>
      <c r="F27" s="70" t="s">
        <v>4</v>
      </c>
      <c r="G27" s="70" t="s">
        <v>52</v>
      </c>
      <c r="H27" s="12"/>
      <c r="I27" s="12"/>
      <c r="J27" s="11"/>
      <c r="K27" s="11"/>
    </row>
    <row r="28" spans="2:11" x14ac:dyDescent="0.25">
      <c r="B28" s="10">
        <v>42736</v>
      </c>
      <c r="C28" s="9">
        <v>102</v>
      </c>
      <c r="D28" s="8" t="e">
        <f>#REF!</f>
        <v>#REF!</v>
      </c>
      <c r="E28" s="96" t="str">
        <f>IF(ISERROR(C28/D28)=TRUE,"Sin datos",C28/D28)</f>
        <v>Sin datos</v>
      </c>
      <c r="F28" s="3">
        <f>$D$17</f>
        <v>0.1</v>
      </c>
      <c r="G28" s="59" t="s">
        <v>58</v>
      </c>
    </row>
    <row r="29" spans="2:11" x14ac:dyDescent="0.25">
      <c r="B29" s="10">
        <v>42767</v>
      </c>
      <c r="C29" s="9">
        <v>80</v>
      </c>
      <c r="D29" s="8" t="e">
        <f>#REF!</f>
        <v>#REF!</v>
      </c>
      <c r="E29" s="96" t="str">
        <f t="shared" ref="E29:E39" si="0">IF(ISERROR(C29/D29)=TRUE,"Sin datos",C29/D29)</f>
        <v>Sin datos</v>
      </c>
      <c r="F29" s="3">
        <f t="shared" ref="F29:F39" si="1">$D$17</f>
        <v>0.1</v>
      </c>
      <c r="G29" s="59" t="e">
        <f>+IF(SLOPE(E28:E29,B28:B29)&gt;0,"Al alza",IF(SLOPE(E28:E29,B28:B29)&lt;0,"A la baja","sin cambio"))</f>
        <v>#DIV/0!</v>
      </c>
    </row>
    <row r="30" spans="2:11" x14ac:dyDescent="0.25">
      <c r="B30" s="10">
        <v>42795</v>
      </c>
      <c r="C30" s="9">
        <v>50</v>
      </c>
      <c r="D30" s="8" t="e">
        <f>#REF!</f>
        <v>#REF!</v>
      </c>
      <c r="E30" s="96" t="str">
        <f t="shared" si="0"/>
        <v>Sin datos</v>
      </c>
      <c r="F30" s="3">
        <f t="shared" si="1"/>
        <v>0.1</v>
      </c>
      <c r="G30" s="59" t="e">
        <f t="shared" ref="G30:G39" si="2">+IF(SLOPE(E29:E30,B29:B30)&gt;0,"Al alza",IF(SLOPE(E29:E30,B29:B30)&lt;0,"A la baja","sin cambio"))</f>
        <v>#DIV/0!</v>
      </c>
    </row>
    <row r="31" spans="2:11" x14ac:dyDescent="0.25">
      <c r="B31" s="10">
        <v>42826</v>
      </c>
      <c r="C31" s="9">
        <v>30</v>
      </c>
      <c r="D31" s="8" t="e">
        <f>#REF!</f>
        <v>#REF!</v>
      </c>
      <c r="E31" s="96" t="str">
        <f t="shared" si="0"/>
        <v>Sin datos</v>
      </c>
      <c r="F31" s="3">
        <f t="shared" si="1"/>
        <v>0.1</v>
      </c>
      <c r="G31" s="59" t="e">
        <f t="shared" si="2"/>
        <v>#DIV/0!</v>
      </c>
    </row>
    <row r="32" spans="2:11" x14ac:dyDescent="0.25">
      <c r="B32" s="10">
        <v>42856</v>
      </c>
      <c r="C32" s="9">
        <v>60</v>
      </c>
      <c r="D32" s="8" t="e">
        <f>#REF!</f>
        <v>#REF!</v>
      </c>
      <c r="E32" s="96" t="str">
        <f t="shared" si="0"/>
        <v>Sin datos</v>
      </c>
      <c r="F32" s="3">
        <f t="shared" si="1"/>
        <v>0.1</v>
      </c>
      <c r="G32" s="59" t="e">
        <f t="shared" si="2"/>
        <v>#DIV/0!</v>
      </c>
    </row>
    <row r="33" spans="1:11" x14ac:dyDescent="0.25">
      <c r="B33" s="10">
        <v>42887</v>
      </c>
      <c r="C33" s="9">
        <v>100</v>
      </c>
      <c r="D33" s="8" t="e">
        <f>#REF!</f>
        <v>#REF!</v>
      </c>
      <c r="E33" s="96" t="str">
        <f t="shared" si="0"/>
        <v>Sin datos</v>
      </c>
      <c r="F33" s="3">
        <f t="shared" si="1"/>
        <v>0.1</v>
      </c>
      <c r="G33" s="59" t="e">
        <f t="shared" si="2"/>
        <v>#DIV/0!</v>
      </c>
    </row>
    <row r="34" spans="1:11" x14ac:dyDescent="0.25">
      <c r="B34" s="10">
        <v>42917</v>
      </c>
      <c r="C34" s="9">
        <v>30</v>
      </c>
      <c r="D34" s="8" t="e">
        <f>#REF!</f>
        <v>#REF!</v>
      </c>
      <c r="E34" s="96" t="str">
        <f t="shared" si="0"/>
        <v>Sin datos</v>
      </c>
      <c r="F34" s="3">
        <f t="shared" si="1"/>
        <v>0.1</v>
      </c>
      <c r="G34" s="59" t="e">
        <f t="shared" si="2"/>
        <v>#DIV/0!</v>
      </c>
    </row>
    <row r="35" spans="1:11" x14ac:dyDescent="0.25">
      <c r="B35" s="10">
        <v>42948</v>
      </c>
      <c r="C35" s="9">
        <v>90</v>
      </c>
      <c r="D35" s="8" t="e">
        <f>#REF!</f>
        <v>#REF!</v>
      </c>
      <c r="E35" s="96" t="str">
        <f t="shared" si="0"/>
        <v>Sin datos</v>
      </c>
      <c r="F35" s="3">
        <f t="shared" si="1"/>
        <v>0.1</v>
      </c>
      <c r="G35" s="59" t="e">
        <f t="shared" si="2"/>
        <v>#DIV/0!</v>
      </c>
    </row>
    <row r="36" spans="1:11" x14ac:dyDescent="0.25">
      <c r="B36" s="10">
        <v>42979</v>
      </c>
      <c r="C36" s="9">
        <v>80</v>
      </c>
      <c r="D36" s="8" t="e">
        <f>#REF!</f>
        <v>#REF!</v>
      </c>
      <c r="E36" s="96" t="str">
        <f t="shared" si="0"/>
        <v>Sin datos</v>
      </c>
      <c r="F36" s="3">
        <f t="shared" si="1"/>
        <v>0.1</v>
      </c>
      <c r="G36" s="59" t="e">
        <f t="shared" si="2"/>
        <v>#DIV/0!</v>
      </c>
    </row>
    <row r="37" spans="1:11" x14ac:dyDescent="0.25">
      <c r="B37" s="10">
        <v>43009</v>
      </c>
      <c r="C37" s="9">
        <v>100</v>
      </c>
      <c r="D37" s="8" t="e">
        <f>#REF!</f>
        <v>#REF!</v>
      </c>
      <c r="E37" s="96" t="str">
        <f t="shared" si="0"/>
        <v>Sin datos</v>
      </c>
      <c r="F37" s="3">
        <f t="shared" si="1"/>
        <v>0.1</v>
      </c>
      <c r="G37" s="59" t="e">
        <f t="shared" si="2"/>
        <v>#DIV/0!</v>
      </c>
    </row>
    <row r="38" spans="1:11" x14ac:dyDescent="0.25">
      <c r="B38" s="10">
        <v>43040</v>
      </c>
      <c r="C38" s="9">
        <v>102</v>
      </c>
      <c r="D38" s="8" t="e">
        <f>#REF!</f>
        <v>#REF!</v>
      </c>
      <c r="E38" s="96" t="str">
        <f t="shared" si="0"/>
        <v>Sin datos</v>
      </c>
      <c r="F38" s="3">
        <f t="shared" si="1"/>
        <v>0.1</v>
      </c>
      <c r="G38" s="59" t="e">
        <f t="shared" si="2"/>
        <v>#DIV/0!</v>
      </c>
    </row>
    <row r="39" spans="1:11" ht="15.75" thickBot="1" x14ac:dyDescent="0.3">
      <c r="B39" s="63">
        <v>43070</v>
      </c>
      <c r="C39" s="9" t="e">
        <f>COUNTIF((#REF!),1)</f>
        <v>#REF!</v>
      </c>
      <c r="D39" s="8" t="e">
        <f>#REF!</f>
        <v>#REF!</v>
      </c>
      <c r="E39" s="96" t="str">
        <f t="shared" si="0"/>
        <v>Sin datos</v>
      </c>
      <c r="F39" s="3">
        <f t="shared" si="1"/>
        <v>0.1</v>
      </c>
      <c r="G39" s="59" t="e">
        <f t="shared" si="2"/>
        <v>#DIV/0!</v>
      </c>
      <c r="H39" s="12"/>
      <c r="I39" s="12"/>
      <c r="J39" s="12"/>
      <c r="K39" s="12"/>
    </row>
    <row r="40" spans="1:11" ht="15.75" customHeight="1" thickBot="1" x14ac:dyDescent="0.3">
      <c r="B40" s="267" t="s">
        <v>59</v>
      </c>
      <c r="C40" s="268"/>
      <c r="D40" s="269"/>
      <c r="E40" s="64" t="e">
        <f>+IF(SLOPE(E28:E39,B28:B39)&gt;0,"Al alza",IF(SLOPE(E28:E39,B28:B39)&lt;0,"A la baja","Sin cambio"))</f>
        <v>#DIV/0!</v>
      </c>
      <c r="F40" s="97"/>
      <c r="H40" s="12"/>
      <c r="I40" s="12"/>
      <c r="J40" s="12"/>
      <c r="K40" s="12"/>
    </row>
    <row r="41" spans="1:11" x14ac:dyDescent="0.25">
      <c r="B41" s="95"/>
      <c r="C41" s="95"/>
      <c r="D41" s="95"/>
      <c r="E41" s="95"/>
      <c r="F41" s="95"/>
      <c r="G41" s="95"/>
      <c r="H41" s="12"/>
      <c r="I41" s="12"/>
      <c r="J41" s="12"/>
      <c r="K41" s="12"/>
    </row>
    <row r="42" spans="1:11" x14ac:dyDescent="0.25">
      <c r="B42" s="95"/>
      <c r="C42" s="95"/>
      <c r="D42" s="95"/>
      <c r="E42" s="95"/>
      <c r="F42" s="95"/>
      <c r="G42" s="95"/>
      <c r="H42" s="12"/>
      <c r="I42" s="12"/>
      <c r="J42" s="12"/>
      <c r="K42" s="12"/>
    </row>
    <row r="43" spans="1:11" ht="15.75" thickBot="1" x14ac:dyDescent="0.3">
      <c r="B43" s="95"/>
      <c r="C43" s="95"/>
      <c r="D43" s="95"/>
      <c r="E43" s="95"/>
      <c r="F43" s="95"/>
      <c r="G43" s="95"/>
      <c r="H43" s="12"/>
      <c r="I43" s="12"/>
      <c r="J43" s="12"/>
      <c r="K43" s="12"/>
    </row>
    <row r="44" spans="1:11" ht="15.75" customHeight="1" thickBot="1" x14ac:dyDescent="0.3">
      <c r="A44" s="256"/>
      <c r="B44" s="238" t="s">
        <v>48</v>
      </c>
      <c r="C44" s="239"/>
      <c r="D44" s="239"/>
      <c r="E44" s="239"/>
      <c r="F44" s="239"/>
      <c r="G44" s="239"/>
      <c r="H44" s="239"/>
      <c r="I44" s="239"/>
      <c r="J44" s="239"/>
      <c r="K44" s="240"/>
    </row>
    <row r="45" spans="1:11" ht="15.75" thickBot="1" x14ac:dyDescent="0.3">
      <c r="A45" s="257"/>
      <c r="B45" s="10">
        <v>42736</v>
      </c>
      <c r="C45" s="241"/>
      <c r="D45" s="242"/>
      <c r="E45" s="242"/>
      <c r="F45" s="242"/>
      <c r="G45" s="242"/>
      <c r="H45" s="242"/>
      <c r="I45" s="242"/>
      <c r="J45" s="242"/>
      <c r="K45" s="243"/>
    </row>
    <row r="46" spans="1:11" ht="15.75" thickBot="1" x14ac:dyDescent="0.3">
      <c r="A46" s="6"/>
      <c r="B46" s="10">
        <v>42767</v>
      </c>
      <c r="C46" s="241"/>
      <c r="D46" s="242"/>
      <c r="E46" s="242"/>
      <c r="F46" s="242"/>
      <c r="G46" s="242"/>
      <c r="H46" s="242"/>
      <c r="I46" s="242"/>
      <c r="J46" s="242"/>
      <c r="K46" s="243"/>
    </row>
    <row r="47" spans="1:11" ht="15.75" thickBot="1" x14ac:dyDescent="0.3">
      <c r="B47" s="10">
        <v>42795</v>
      </c>
      <c r="C47" s="241"/>
      <c r="D47" s="242"/>
      <c r="E47" s="242"/>
      <c r="F47" s="242"/>
      <c r="G47" s="242"/>
      <c r="H47" s="242"/>
      <c r="I47" s="242"/>
      <c r="J47" s="242"/>
      <c r="K47" s="243"/>
    </row>
    <row r="48" spans="1:11" ht="15.75" thickBot="1" x14ac:dyDescent="0.3">
      <c r="B48" s="10">
        <v>42826</v>
      </c>
      <c r="C48" s="241"/>
      <c r="D48" s="242"/>
      <c r="E48" s="242"/>
      <c r="F48" s="242"/>
      <c r="G48" s="242"/>
      <c r="H48" s="242"/>
      <c r="I48" s="242"/>
      <c r="J48" s="242"/>
      <c r="K48" s="243"/>
    </row>
    <row r="49" spans="2:11" ht="15.75" thickBot="1" x14ac:dyDescent="0.3">
      <c r="B49" s="10">
        <v>42856</v>
      </c>
      <c r="C49" s="241"/>
      <c r="D49" s="242"/>
      <c r="E49" s="242"/>
      <c r="F49" s="242"/>
      <c r="G49" s="242"/>
      <c r="H49" s="242"/>
      <c r="I49" s="242"/>
      <c r="J49" s="242"/>
      <c r="K49" s="243"/>
    </row>
    <row r="50" spans="2:11" ht="15.75" thickBot="1" x14ac:dyDescent="0.3">
      <c r="B50" s="10">
        <v>42887</v>
      </c>
      <c r="C50" s="241"/>
      <c r="D50" s="242"/>
      <c r="E50" s="242"/>
      <c r="F50" s="242"/>
      <c r="G50" s="242"/>
      <c r="H50" s="242"/>
      <c r="I50" s="242"/>
      <c r="J50" s="242"/>
      <c r="K50" s="243"/>
    </row>
    <row r="51" spans="2:11" ht="15.75" thickBot="1" x14ac:dyDescent="0.3">
      <c r="B51" s="10">
        <v>42917</v>
      </c>
      <c r="C51" s="241"/>
      <c r="D51" s="242"/>
      <c r="E51" s="242"/>
      <c r="F51" s="242"/>
      <c r="G51" s="242"/>
      <c r="H51" s="242"/>
      <c r="I51" s="242"/>
      <c r="J51" s="242"/>
      <c r="K51" s="243"/>
    </row>
    <row r="52" spans="2:11" ht="15.75" thickBot="1" x14ac:dyDescent="0.3">
      <c r="B52" s="10">
        <v>42948</v>
      </c>
      <c r="C52" s="241"/>
      <c r="D52" s="242"/>
      <c r="E52" s="242"/>
      <c r="F52" s="242"/>
      <c r="G52" s="242"/>
      <c r="H52" s="242"/>
      <c r="I52" s="242"/>
      <c r="J52" s="242"/>
      <c r="K52" s="243"/>
    </row>
    <row r="53" spans="2:11" ht="15.75" thickBot="1" x14ac:dyDescent="0.3">
      <c r="B53" s="10">
        <v>42979</v>
      </c>
      <c r="C53" s="241"/>
      <c r="D53" s="242"/>
      <c r="E53" s="242"/>
      <c r="F53" s="242"/>
      <c r="G53" s="242"/>
      <c r="H53" s="242"/>
      <c r="I53" s="242"/>
      <c r="J53" s="242"/>
      <c r="K53" s="243"/>
    </row>
    <row r="54" spans="2:11" ht="15.75" thickBot="1" x14ac:dyDescent="0.3">
      <c r="B54" s="10">
        <v>43009</v>
      </c>
      <c r="C54" s="241"/>
      <c r="D54" s="242"/>
      <c r="E54" s="242"/>
      <c r="F54" s="242"/>
      <c r="G54" s="242"/>
      <c r="H54" s="242"/>
      <c r="I54" s="242"/>
      <c r="J54" s="242"/>
      <c r="K54" s="243"/>
    </row>
    <row r="55" spans="2:11" ht="15.75" thickBot="1" x14ac:dyDescent="0.3">
      <c r="B55" s="10">
        <v>43040</v>
      </c>
      <c r="C55" s="241"/>
      <c r="D55" s="242"/>
      <c r="E55" s="242"/>
      <c r="F55" s="242"/>
      <c r="G55" s="242"/>
      <c r="H55" s="242"/>
      <c r="I55" s="242"/>
      <c r="J55" s="242"/>
      <c r="K55" s="243"/>
    </row>
    <row r="56" spans="2:11" ht="15.75" thickBot="1" x14ac:dyDescent="0.3">
      <c r="B56" s="63">
        <v>43070</v>
      </c>
      <c r="C56" s="241"/>
      <c r="D56" s="242"/>
      <c r="E56" s="242"/>
      <c r="F56" s="242"/>
      <c r="G56" s="242"/>
      <c r="H56" s="242"/>
      <c r="I56" s="242"/>
      <c r="J56" s="242"/>
      <c r="K56" s="243"/>
    </row>
    <row r="57" spans="2:11" ht="15.75" thickBot="1" x14ac:dyDescent="0.3">
      <c r="B57" s="42" t="s">
        <v>46</v>
      </c>
      <c r="C57" s="238" t="s">
        <v>27</v>
      </c>
      <c r="D57" s="239"/>
      <c r="E57" s="239"/>
      <c r="F57" s="239"/>
      <c r="G57" s="240"/>
      <c r="H57" s="42" t="s">
        <v>37</v>
      </c>
      <c r="I57" s="42" t="s">
        <v>28</v>
      </c>
      <c r="J57" s="71" t="s">
        <v>29</v>
      </c>
      <c r="K57" s="42" t="s">
        <v>30</v>
      </c>
    </row>
    <row r="58" spans="2:11" x14ac:dyDescent="0.25">
      <c r="B58" s="43"/>
      <c r="C58" s="247"/>
      <c r="D58" s="248"/>
      <c r="E58" s="248"/>
      <c r="F58" s="248"/>
      <c r="G58" s="249"/>
      <c r="H58" s="52"/>
      <c r="I58" s="55"/>
      <c r="J58" s="49"/>
      <c r="K58" s="46"/>
    </row>
    <row r="59" spans="2:11" x14ac:dyDescent="0.25">
      <c r="B59" s="44"/>
      <c r="C59" s="250"/>
      <c r="D59" s="251"/>
      <c r="E59" s="251"/>
      <c r="F59" s="251"/>
      <c r="G59" s="252"/>
      <c r="H59" s="53"/>
      <c r="I59" s="56"/>
      <c r="J59" s="50"/>
      <c r="K59" s="47"/>
    </row>
    <row r="60" spans="2:11" x14ac:dyDescent="0.25">
      <c r="B60" s="44"/>
      <c r="C60" s="250"/>
      <c r="D60" s="251"/>
      <c r="E60" s="251"/>
      <c r="F60" s="251"/>
      <c r="G60" s="252"/>
      <c r="H60" s="53"/>
      <c r="I60" s="56"/>
      <c r="J60" s="50"/>
      <c r="K60" s="47"/>
    </row>
    <row r="61" spans="2:11" x14ac:dyDescent="0.25">
      <c r="B61" s="44"/>
      <c r="C61" s="250"/>
      <c r="D61" s="251"/>
      <c r="E61" s="251"/>
      <c r="F61" s="251"/>
      <c r="G61" s="252"/>
      <c r="H61" s="53"/>
      <c r="I61" s="56"/>
      <c r="J61" s="50"/>
      <c r="K61" s="47"/>
    </row>
    <row r="62" spans="2:11" x14ac:dyDescent="0.25">
      <c r="B62" s="44"/>
      <c r="C62" s="250"/>
      <c r="D62" s="251"/>
      <c r="E62" s="251"/>
      <c r="F62" s="251"/>
      <c r="G62" s="252"/>
      <c r="H62" s="53"/>
      <c r="I62" s="56"/>
      <c r="J62" s="50"/>
      <c r="K62" s="47"/>
    </row>
    <row r="63" spans="2:11" x14ac:dyDescent="0.25">
      <c r="B63" s="44"/>
      <c r="C63" s="250"/>
      <c r="D63" s="251"/>
      <c r="E63" s="251"/>
      <c r="F63" s="251"/>
      <c r="G63" s="252"/>
      <c r="H63" s="53"/>
      <c r="I63" s="56"/>
      <c r="J63" s="50"/>
      <c r="K63" s="47"/>
    </row>
    <row r="64" spans="2:11" x14ac:dyDescent="0.25">
      <c r="B64" s="44"/>
      <c r="C64" s="250"/>
      <c r="D64" s="251"/>
      <c r="E64" s="251"/>
      <c r="F64" s="251"/>
      <c r="G64" s="252"/>
      <c r="H64" s="53"/>
      <c r="I64" s="56"/>
      <c r="J64" s="50"/>
      <c r="K64" s="47"/>
    </row>
    <row r="65" spans="2:11" x14ac:dyDescent="0.25">
      <c r="B65" s="44"/>
      <c r="C65" s="253"/>
      <c r="D65" s="254"/>
      <c r="E65" s="254"/>
      <c r="F65" s="254"/>
      <c r="G65" s="255"/>
      <c r="H65" s="53"/>
      <c r="I65" s="56"/>
      <c r="J65" s="50"/>
      <c r="K65" s="47"/>
    </row>
    <row r="66" spans="2:11" ht="15.75" thickBot="1" x14ac:dyDescent="0.3">
      <c r="B66" s="45"/>
      <c r="C66" s="244"/>
      <c r="D66" s="245"/>
      <c r="E66" s="245"/>
      <c r="F66" s="245"/>
      <c r="G66" s="246"/>
      <c r="H66" s="54"/>
      <c r="I66" s="57"/>
      <c r="J66" s="51"/>
      <c r="K66" s="48"/>
    </row>
    <row r="67" spans="2:11" x14ac:dyDescent="0.25">
      <c r="F67" s="12"/>
      <c r="G67" s="12"/>
      <c r="H67" s="12"/>
      <c r="I67" s="12"/>
      <c r="J67" s="12"/>
      <c r="K67" s="12"/>
    </row>
    <row r="72" spans="2:11" x14ac:dyDescent="0.25">
      <c r="B72" s="12"/>
      <c r="C72" s="12"/>
      <c r="D72" s="12"/>
      <c r="E72" s="12"/>
    </row>
    <row r="73" spans="2:11" x14ac:dyDescent="0.25">
      <c r="D73" s="7"/>
    </row>
    <row r="74" spans="2:11" x14ac:dyDescent="0.25">
      <c r="D74" s="7"/>
    </row>
    <row r="75" spans="2:11" x14ac:dyDescent="0.25">
      <c r="D75" s="7"/>
    </row>
    <row r="76" spans="2:11" x14ac:dyDescent="0.25">
      <c r="D76" s="7"/>
    </row>
    <row r="77" spans="2:11" x14ac:dyDescent="0.25">
      <c r="D77" s="7"/>
    </row>
  </sheetData>
  <mergeCells count="45">
    <mergeCell ref="B44:K44"/>
    <mergeCell ref="B1:C5"/>
    <mergeCell ref="D1:I3"/>
    <mergeCell ref="J1:K3"/>
    <mergeCell ref="D4:I5"/>
    <mergeCell ref="J4:K4"/>
    <mergeCell ref="J5:K5"/>
    <mergeCell ref="A44:A45"/>
    <mergeCell ref="B6:I6"/>
    <mergeCell ref="J6:K6"/>
    <mergeCell ref="B7:B12"/>
    <mergeCell ref="C7:C12"/>
    <mergeCell ref="D7:D15"/>
    <mergeCell ref="F7:F15"/>
    <mergeCell ref="G7:G15"/>
    <mergeCell ref="H7:H15"/>
    <mergeCell ref="J7:J15"/>
    <mergeCell ref="B40:D40"/>
    <mergeCell ref="B16:K16"/>
    <mergeCell ref="B17:B25"/>
    <mergeCell ref="E17:E25"/>
    <mergeCell ref="G17:G25"/>
    <mergeCell ref="I17:I25"/>
    <mergeCell ref="C66:G66"/>
    <mergeCell ref="C58:G58"/>
    <mergeCell ref="C59:G59"/>
    <mergeCell ref="C60:G60"/>
    <mergeCell ref="C61:G61"/>
    <mergeCell ref="C62:G62"/>
    <mergeCell ref="C63:G63"/>
    <mergeCell ref="C64:G64"/>
    <mergeCell ref="C65:G65"/>
    <mergeCell ref="C57:G57"/>
    <mergeCell ref="C45:K45"/>
    <mergeCell ref="C46:K46"/>
    <mergeCell ref="C47:K47"/>
    <mergeCell ref="C48:K48"/>
    <mergeCell ref="C50:K50"/>
    <mergeCell ref="C51:K51"/>
    <mergeCell ref="C56:K56"/>
    <mergeCell ref="C49:K49"/>
    <mergeCell ref="C53:K53"/>
    <mergeCell ref="C54:K54"/>
    <mergeCell ref="C55:K55"/>
    <mergeCell ref="C52:K52"/>
  </mergeCells>
  <pageMargins left="0.7" right="0.7" top="0.75" bottom="0.75" header="0.3" footer="0.3"/>
  <pageSetup orientation="portrait" verticalDpi="0" r:id="rId1"/>
  <ignoredErrors>
    <ignoredError sqref="G29:G39"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50EC9DC28FEB84E8772A9ADEDC09552" ma:contentTypeVersion="14" ma:contentTypeDescription="Create a new document." ma:contentTypeScope="" ma:versionID="9adf6d63978f55f1afb20ba8e23806b6">
  <xsd:schema xmlns:xsd="http://www.w3.org/2001/XMLSchema" xmlns:xs="http://www.w3.org/2001/XMLSchema" xmlns:p="http://schemas.microsoft.com/office/2006/metadata/properties" xmlns:ns3="43b5c514-35a4-416e-aff7-df25cf72a503" xmlns:ns4="ab6efe54-1113-4d03-9a9b-53d2d06840d9" targetNamespace="http://schemas.microsoft.com/office/2006/metadata/properties" ma:root="true" ma:fieldsID="d5514b6ca1c366bc5c606047de09048a" ns3:_="" ns4:_="">
    <xsd:import namespace="43b5c514-35a4-416e-aff7-df25cf72a503"/>
    <xsd:import namespace="ab6efe54-1113-4d03-9a9b-53d2d06840d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LengthInSecond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b5c514-35a4-416e-aff7-df25cf72a50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6efe54-1113-4d03-9a9b-53d2d06840d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6310C7-8A07-430C-802E-80BCA40C761F}">
  <ds:schemaRefs>
    <ds:schemaRef ds:uri="http://purl.org/dc/terms/"/>
    <ds:schemaRef ds:uri="http://schemas.microsoft.com/office/2006/metadata/properties"/>
    <ds:schemaRef ds:uri="http://schemas.microsoft.com/office/2006/documentManagement/types"/>
    <ds:schemaRef ds:uri="http://purl.org/dc/elements/1.1/"/>
    <ds:schemaRef ds:uri="43b5c514-35a4-416e-aff7-df25cf72a503"/>
    <ds:schemaRef ds:uri="http://www.w3.org/XML/1998/namespace"/>
    <ds:schemaRef ds:uri="ab6efe54-1113-4d03-9a9b-53d2d06840d9"/>
    <ds:schemaRef ds:uri="http://purl.org/dc/dcmityp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D6CA1692-7777-4128-BC5C-8AE84A230D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b5c514-35a4-416e-aff7-df25cf72a503"/>
    <ds:schemaRef ds:uri="ab6efe54-1113-4d03-9a9b-53d2d06840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AE3108-0C14-48C7-9BFF-C75247BA7B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INDICADORES 2024</vt:lpstr>
      <vt:lpstr>Hoja4</vt:lpstr>
      <vt:lpstr>Tablero Maestro (2)</vt:lpstr>
      <vt:lpstr>Hoja1</vt:lpstr>
      <vt:lpstr>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2017-05-26T23:48:56Z</cp:lastPrinted>
  <dcterms:created xsi:type="dcterms:W3CDTF">2006-09-12T12:46:56Z</dcterms:created>
  <dcterms:modified xsi:type="dcterms:W3CDTF">2025-08-26T21:02:33Z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0x010100850EC9DC28FEB84E8772A9ADEDC09552</vt:lpwstr>
  </property>
</Properties>
</file>