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autoCompressPictures="0"/>
  <xr:revisionPtr revIDLastSave="421" documentId="13_ncr:1_{EA92C40B-4277-4A63-AFAA-F1ABFE0D16B6}" xr6:coauthVersionLast="47" xr6:coauthVersionMax="47" xr10:uidLastSave="{F426CC3F-C421-4D99-9813-1BDEF14697EE}"/>
  <bookViews>
    <workbookView xWindow="-120" yWindow="-120" windowWidth="20730" windowHeight="11160" xr2:uid="{00000000-000D-0000-FFFF-FFFF00000000}"/>
  </bookViews>
  <sheets>
    <sheet name="INDICADORES 2024" sheetId="15" r:id="rId1"/>
    <sheet name="Hoja4" sheetId="14" state="hidden" r:id="rId2"/>
    <sheet name="Tablero Maestro (2)" sheetId="11" state="hidden" r:id="rId3"/>
    <sheet name="Hoja1" sheetId="10" state="hidden" r:id="rId4"/>
    <sheet name="DE" sheetId="9" state="hidden" r:id="rId5"/>
  </sheets>
  <externalReferences>
    <externalReference r:id="rId6"/>
  </externalReferences>
  <definedNames>
    <definedName name="CUMPLIMIENTO_METAS" localSheetId="4">#REF!</definedName>
    <definedName name="CUMPLIMIENTO_METAS" localSheetId="2">#REF!</definedName>
    <definedName name="CUMPLIMIENTO_METAS">#REF!</definedName>
    <definedName name="Datos_Nutricional" localSheetId="4">#REF!</definedName>
    <definedName name="Datos_Nutricional" localSheetId="2">#REF!</definedName>
    <definedName name="Datos_Nutricional">#REF!</definedName>
    <definedName name="EFICACIA_DEL_SGC" localSheetId="4">#REF!</definedName>
    <definedName name="EFICACIA_DEL_SGC" localSheetId="2">#REF!</definedName>
    <definedName name="EFICACIA_DEL_SGC">#REF!</definedName>
    <definedName name="Tabla_de_datos" localSheetId="4">'[1]Cubrimiento Cupos'!#REF!</definedName>
    <definedName name="Tabla_de_datos" localSheetId="2">'[1]Cubrimiento Cupos'!#REF!</definedName>
    <definedName name="Tabla_de_datos">'[1]Cubrimiento Cupos'!#REF!</definedName>
    <definedName name="Tabla_Logros" localSheetId="4">'[1]Logros alcanzados'!#REF!</definedName>
    <definedName name="Tabla_Logros" localSheetId="2">'[1]Logros alcanzados'!#REF!</definedName>
    <definedName name="Tabla_Logros">'[1]Logros alcanzados'!#REF!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9" i="11" l="1"/>
  <c r="AD17" i="11"/>
  <c r="AB16" i="11"/>
  <c r="Z16" i="11"/>
  <c r="AE16" i="11"/>
  <c r="AB15" i="11"/>
  <c r="Z15" i="11"/>
  <c r="AF15" i="11"/>
  <c r="AB14" i="11"/>
  <c r="Z14" i="11"/>
  <c r="AE14" i="11"/>
  <c r="AB13" i="11"/>
  <c r="Z13" i="11"/>
  <c r="AF13" i="11"/>
  <c r="AB12" i="11"/>
  <c r="Z12" i="11"/>
  <c r="AF12" i="11"/>
  <c r="AB11" i="11"/>
  <c r="Z11" i="11"/>
  <c r="AE11" i="11"/>
  <c r="AB10" i="11"/>
  <c r="Z10" i="11"/>
  <c r="AF10" i="11"/>
  <c r="AB9" i="11"/>
  <c r="Z9" i="11"/>
  <c r="AE9" i="11"/>
  <c r="AB8" i="11"/>
  <c r="Z8" i="11"/>
  <c r="AF8" i="11"/>
  <c r="B8" i="11"/>
  <c r="B9" i="11"/>
  <c r="B10" i="11"/>
  <c r="B11" i="11"/>
  <c r="B12" i="11"/>
  <c r="B13" i="11"/>
  <c r="B14" i="11"/>
  <c r="B15" i="11"/>
  <c r="B16" i="11"/>
  <c r="AE12" i="11"/>
  <c r="F39" i="9"/>
  <c r="F38" i="9"/>
  <c r="F37" i="9"/>
  <c r="F36" i="9"/>
  <c r="F35" i="9"/>
  <c r="F34" i="9"/>
  <c r="F33" i="9"/>
  <c r="F32" i="9"/>
  <c r="F31" i="9"/>
  <c r="F30" i="9"/>
  <c r="F29" i="9"/>
  <c r="F28" i="9"/>
  <c r="AE15" i="11"/>
  <c r="C39" i="9"/>
  <c r="E39" i="9"/>
  <c r="D35" i="9"/>
  <c r="E35" i="9"/>
  <c r="AF9" i="11"/>
  <c r="AE8" i="11"/>
  <c r="AD19" i="11"/>
  <c r="AE19" i="11"/>
  <c r="D33" i="9"/>
  <c r="E33" i="9"/>
  <c r="D32" i="9"/>
  <c r="E32" i="9"/>
  <c r="D34" i="9"/>
  <c r="E34" i="9"/>
  <c r="G35" i="9"/>
  <c r="D39" i="9"/>
  <c r="D31" i="9"/>
  <c r="E31" i="9"/>
  <c r="D29" i="9"/>
  <c r="E29" i="9"/>
  <c r="D30" i="9"/>
  <c r="E30" i="9"/>
  <c r="G31" i="9"/>
  <c r="D37" i="9"/>
  <c r="E37" i="9"/>
  <c r="AE13" i="11"/>
  <c r="D38" i="9"/>
  <c r="E38" i="9"/>
  <c r="D28" i="9"/>
  <c r="E28" i="9"/>
  <c r="D36" i="9"/>
  <c r="E36" i="9"/>
  <c r="G32" i="9"/>
  <c r="G29" i="9"/>
  <c r="G37" i="9"/>
  <c r="G38" i="9"/>
  <c r="G30" i="9"/>
  <c r="G34" i="9"/>
  <c r="G33" i="9"/>
  <c r="G36" i="9"/>
  <c r="AF17" i="11"/>
  <c r="AF14" i="11"/>
  <c r="AE10" i="11"/>
  <c r="AE17" i="11"/>
  <c r="AF16" i="11"/>
  <c r="AF11" i="11"/>
  <c r="G39" i="9"/>
  <c r="E40" i="9"/>
</calcChain>
</file>

<file path=xl/sharedStrings.xml><?xml version="1.0" encoding="utf-8"?>
<sst xmlns="http://schemas.openxmlformats.org/spreadsheetml/2006/main" count="278" uniqueCount="199">
  <si>
    <t>TABLERO DE INDICADORES</t>
  </si>
  <si>
    <t>Proceso</t>
  </si>
  <si>
    <t>Indicador</t>
  </si>
  <si>
    <t>Formula</t>
  </si>
  <si>
    <t>Meta</t>
  </si>
  <si>
    <t>Frecuencia</t>
  </si>
  <si>
    <t>Mejor si…</t>
  </si>
  <si>
    <t>Responsable</t>
  </si>
  <si>
    <t>Fuente de datos</t>
  </si>
  <si>
    <t>Reporta</t>
  </si>
  <si>
    <t>Resultado del Indicador</t>
  </si>
  <si>
    <t>Peso Relativo</t>
  </si>
  <si>
    <t>% Relativo de Cumplimiento</t>
  </si>
  <si>
    <t>Si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</si>
  <si>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</si>
  <si>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</si>
  <si>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</si>
  <si>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</si>
  <si>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</si>
  <si>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</si>
  <si>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</si>
  <si>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</si>
  <si>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</si>
  <si>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</si>
  <si>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Mes</t>
  </si>
  <si>
    <t>Σ Cumplim. ponderado de metas</t>
  </si>
  <si>
    <t xml:space="preserve"> Total indicadores reportados</t>
  </si>
  <si>
    <t>ACCIONES A TOMAR</t>
  </si>
  <si>
    <t>FECHA</t>
  </si>
  <si>
    <t>AC / AP</t>
  </si>
  <si>
    <t>SEGUIMIENTO</t>
  </si>
  <si>
    <t>Version: 01</t>
  </si>
  <si>
    <t>Pagina 1 de 1</t>
  </si>
  <si>
    <t>PROCESO</t>
  </si>
  <si>
    <t>INDICADOR (ES)</t>
  </si>
  <si>
    <t>FÓRMULA (S)</t>
  </si>
  <si>
    <t>FRECUENCIA</t>
  </si>
  <si>
    <t>RESPONSABLE</t>
  </si>
  <si>
    <t>FUENTE DE DATOS</t>
  </si>
  <si>
    <t>FECHA DE ELABORACION</t>
  </si>
  <si>
    <t>META</t>
  </si>
  <si>
    <t>ÓPTIMO</t>
  </si>
  <si>
    <t>ALARMA</t>
  </si>
  <si>
    <t>SUBE</t>
  </si>
  <si>
    <t>SGC-Registro</t>
  </si>
  <si>
    <t>CRITICO</t>
  </si>
  <si>
    <t>PROYECTO</t>
  </si>
  <si>
    <t>Escuela Tecnológica
 Instituto Técnico Central</t>
  </si>
  <si>
    <t>ANALISIS DE RESULTADOS</t>
  </si>
  <si>
    <t>Tipo de indicador</t>
  </si>
  <si>
    <t>Garantizar la participación de los docentes en comunidades academicas para la construcción, transferencia y socialización del conocimiento</t>
  </si>
  <si>
    <t>OBJETIVO ESTRATEGICO ASOCIADO</t>
  </si>
  <si>
    <t>Tendencia</t>
  </si>
  <si>
    <t>EVOLUCIÓN</t>
  </si>
  <si>
    <t>% Cumplimiento - CUMPLIMIENTO METAS</t>
  </si>
  <si>
    <t>TABLERO MAESTRO DE INDICADORES</t>
  </si>
  <si>
    <t>M</t>
  </si>
  <si>
    <t>V</t>
  </si>
  <si>
    <t>N.A.</t>
  </si>
  <si>
    <t>Tendencia Acumulada</t>
  </si>
  <si>
    <t>Efectividad del Sistema</t>
  </si>
  <si>
    <t>Descripción</t>
  </si>
  <si>
    <t>Sumatoria de indicadores de efectividad de todos los procesos</t>
  </si>
  <si>
    <t xml:space="preserve">Numero de proyectos nuevos ejecutados/numero de proyectos planteados </t>
  </si>
  <si>
    <t>Porcentaje de avance del plan de acción</t>
  </si>
  <si>
    <t>Porcentaje de cumplimiento del plan de mejoramiento definido</t>
  </si>
  <si>
    <t>Numero de convenios que presentaron actividad / Numero de convenios vigentes</t>
  </si>
  <si>
    <t>Cumplimiento Plan de mejoramiento</t>
  </si>
  <si>
    <t>Convenios Activos</t>
  </si>
  <si>
    <t>Nuevos Proyectos</t>
  </si>
  <si>
    <t>Cumplimiento Plan de Acción</t>
  </si>
  <si>
    <t>Bienestar Universitario</t>
  </si>
  <si>
    <t>Gestión Control Disciplinario</t>
  </si>
  <si>
    <t>Numero de alianzas y convenios activos / numero total de alianzas y convenios de internacionalización</t>
  </si>
  <si>
    <t>Convenios activos de Internacionalización</t>
  </si>
  <si>
    <t>Participación en eventos de Internacionalización</t>
  </si>
  <si>
    <t>Numero de eventos en los que ha participado la ORI</t>
  </si>
  <si>
    <t>Numero de cursos ofertados/Numero de cursos planeados</t>
  </si>
  <si>
    <t>Numero de docentes que participan activamente en comunidades academicas relacionadas con internacionalización / Numero total de docentes</t>
  </si>
  <si>
    <t>Oferta de cursos ORI</t>
  </si>
  <si>
    <t>Docentes participantes de Internacionalizaciòn</t>
  </si>
  <si>
    <t>Direccionamiento Estrategico</t>
  </si>
  <si>
    <t>Efect Sist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</si>
  <si>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</si>
  <si>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</si>
  <si>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</si>
  <si>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</si>
  <si>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</si>
  <si>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</si>
  <si>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</si>
  <si>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</si>
  <si>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Sube</t>
  </si>
  <si>
    <t>(Asistentes semestre actual / Asistentes semestre anterior) - 1 * 100</t>
  </si>
  <si>
    <t>Promedio del resultado de las encuestas de satisfacción</t>
  </si>
  <si>
    <t>Avance de las actividades del plan de Bienestar</t>
  </si>
  <si>
    <t xml:space="preserve">Determinar el impacto de las actividades de bienestar en los estudiantes </t>
  </si>
  <si>
    <t>Identificar la variación en el número de beneficiados en la actividad de bienestar</t>
  </si>
  <si>
    <t>Determinar el porcentaje de ejecución de actividades con base en plan de acción</t>
  </si>
  <si>
    <t>Mensual</t>
  </si>
  <si>
    <t>Semestral</t>
  </si>
  <si>
    <t>Nivel de satisfacción</t>
  </si>
  <si>
    <t xml:space="preserve">Beneficiados de actividad </t>
  </si>
  <si>
    <t>Actividades de formación integral</t>
  </si>
  <si>
    <t>Efectividad</t>
  </si>
  <si>
    <t>Eficacia</t>
  </si>
  <si>
    <t>Eficiencia</t>
  </si>
  <si>
    <t>Línea base</t>
  </si>
  <si>
    <t>Periodicidad</t>
  </si>
  <si>
    <t>Observaciones</t>
  </si>
  <si>
    <t>Objetivo Estratégico</t>
  </si>
  <si>
    <t>Movilidad internacional (1) 
Cantidad: 1 Docente, Destino: México
Movilidad nacional (2)
Cantidad: 1 Decano, 1 estudiante, Destino: Medellín</t>
  </si>
  <si>
    <t>Marzo</t>
  </si>
  <si>
    <t>Escuela Tecnológica
Instituto Técnico Central</t>
  </si>
  <si>
    <t>CÓDIGO:  DIE-FO-01</t>
  </si>
  <si>
    <t>PÁGINA:    1 de 1</t>
  </si>
  <si>
    <t>VERSIÓN: 4</t>
  </si>
  <si>
    <t>Fórmula</t>
  </si>
  <si>
    <t>Variables</t>
  </si>
  <si>
    <t>Desagregación</t>
  </si>
  <si>
    <t>IPB</t>
  </si>
  <si>
    <t>A</t>
  </si>
  <si>
    <t>CLASIF. DE CONFIDENCIALIDAD</t>
  </si>
  <si>
    <t>CLASIF. DE INTEGRIDAD</t>
  </si>
  <si>
    <t>CLASIF. DE DISPONIBILIDAD</t>
  </si>
  <si>
    <t>VIGENCIA: AGOSTO 27 de 2020</t>
  </si>
  <si>
    <t>Trimestral</t>
  </si>
  <si>
    <t>Junio</t>
  </si>
  <si>
    <t>Septiembre</t>
  </si>
  <si>
    <t>Diciembre</t>
  </si>
  <si>
    <t>OE-1- Consolidar la calidad académica para la acreditación institucional de alta calidad respaldada fortalecimiento de la gestión, la infraestructura tecnológica y física.</t>
  </si>
  <si>
    <t>Resultado del Índice de Desempeño Institucional</t>
  </si>
  <si>
    <t>Resultados FURAG anuales, calculados por el DAFP</t>
  </si>
  <si>
    <t>Direccionamiento Institucional</t>
  </si>
  <si>
    <t>Gestión Financiera</t>
  </si>
  <si>
    <t>OE-6- Aumentar la cobertura mediante programas de educación superior diferenciados, con alta pertinencia regional de la institución.</t>
  </si>
  <si>
    <t>OE-7- Implementar programas y acciones para asegurar la permanencia de los estudiantes.</t>
  </si>
  <si>
    <t>Dimensiones y políticas del Modelo Integrado de Planeación y Gestión</t>
  </si>
  <si>
    <t>Cálculo del Índice de Desempeño Institucional, que demuestra el desempeño de las entidades en la implementación del MIPG.</t>
  </si>
  <si>
    <t>Dimensiones:
- Talento Humano
- Direccionamiento Estratégico
- Gestión con valores para resultados
- Evaluación de Resultados
- Información y comunicación
- Gestión del conocimiento
- Control Interno</t>
  </si>
  <si>
    <t>Anual</t>
  </si>
  <si>
    <t>DAFP</t>
  </si>
  <si>
    <t>Recursos monetarios</t>
  </si>
  <si>
    <t>Medir las obligaciones presupuestales frente al ingreso propio programado.</t>
  </si>
  <si>
    <t>Programas de técnica profesional
Programas de tecnología
Programas profesionales en ingenierías</t>
  </si>
  <si>
    <t>Cobertura estudiantil en programas de educación superior</t>
  </si>
  <si>
    <t>Medir el comportamiento de la cobertura estudiantil</t>
  </si>
  <si>
    <t>SNIES</t>
  </si>
  <si>
    <t>Baja</t>
  </si>
  <si>
    <t>Presupuesto /
Oficina Asesora de Planeación</t>
  </si>
  <si>
    <t>Obligaciones vs Recaudos</t>
  </si>
  <si>
    <t>Registro y Control</t>
  </si>
  <si>
    <t>(Obligaciones / Recaudo programado)*100</t>
  </si>
  <si>
    <t>Cancelaciones tramitadas por semestre académico</t>
  </si>
  <si>
    <t>Cantidad de estudiantes que solicitaron cancelación de semestre / Total de estudiantes matriculados</t>
  </si>
  <si>
    <t>Estudiantes de programas de educación superior</t>
  </si>
  <si>
    <t>Medir la cantidad de estudiantes tramitaron cancelación de semestre.</t>
  </si>
  <si>
    <t>Condiciones iniciales</t>
  </si>
  <si>
    <t xml:space="preserve">Presentación y aprobación del proceso ante el Consejo Nacional de Acreditación </t>
  </si>
  <si>
    <t xml:space="preserve">35 condiciones iniciales </t>
  </si>
  <si>
    <t xml:space="preserve">Mide el porcentaje de avance del proceso ante el ente regulador </t>
  </si>
  <si>
    <t xml:space="preserve">Oficina de Autoevaluación 
Página del CNA </t>
  </si>
  <si>
    <t xml:space="preserve">8 Condiciones iniciales: 
1)"Comunicación del Representante Legal de la institución"
2)Información sobre aspectos legales
3)Normas internas debidamente aprobadas
4)Información sobre aspectos académicos
5)nformación sobre recursos institucionales: Para cada uno de los lugares de desarrollo
6)Información sobre aspectos académicos
7)Información sobre recursos institucionales: Para cada uno de los lugares de desarrollo y por cada una de las sedes presentes en estos.
8)Información financiera y contable auditada de los últimos 2 años (Todos con notas de revelación)
</t>
  </si>
  <si>
    <t>Meta Cuatrienio</t>
  </si>
  <si>
    <t>Porcentaje de cumplimiento del PDI 2021-2024</t>
  </si>
  <si>
    <t>Promedio proyectado de ejecución de metas del PDI 2021-2024 para el 2023 / Promedio de ejecución del total de metas del PDI</t>
  </si>
  <si>
    <t>Metas del Plan de Desarrollo Institucional</t>
  </si>
  <si>
    <t>Mide el porcentaje de ejecución del Plan de Desarrollo Institucional 2021-2024</t>
  </si>
  <si>
    <t>Recursos recaudados y compromisos adquiridos con recursos propios</t>
  </si>
  <si>
    <t>(Obligaciones adquiridas con recursos del proyecto / Apropiación vigente del proyecto)*100</t>
  </si>
  <si>
    <t>Recursos apropiados y obligaciones adquiridas.</t>
  </si>
  <si>
    <t>Medir las obligaciones presupuestales frente a la apropiación vigente del proyecto de inversión</t>
  </si>
  <si>
    <t>Oficina Asesora de Planeación</t>
  </si>
  <si>
    <t>Meta 2024</t>
  </si>
  <si>
    <t>Detalle de las 71 metas del PDI 2021-2024 disponible en:
https://www.etitc.edu.co/archives/pdi2021-2024.pdf</t>
  </si>
  <si>
    <t>Porcentaje de empleabilidad de egresados de educación superior</t>
  </si>
  <si>
    <t>(Número de estudiantes graduados en programas de educación superior trabajando formalmente / Número de estudiantes graduados en programas de educación superior)*100</t>
  </si>
  <si>
    <t>Egresados en programas de educación superior</t>
  </si>
  <si>
    <t>Medir el porcentaje de empleabilidad de los egresados de educación superior</t>
  </si>
  <si>
    <t>Bienestar Universitario - Egresados</t>
  </si>
  <si>
    <t>Ejecución presupuestal del proyecto Mejoramiento, adquisición, dotación y reforzamiento de la planta física e infraestructura tecnológica de la Escuela Tecnológica Instituto Técnico Central Bogotá</t>
  </si>
  <si>
    <t>Ejecución presupuestal del proyecto Divulgación, movilidad, asistencia técnica y capacitación de la comunidad educativa de la Escuela Tecnológica instituto Técnico Central. Bogotá</t>
  </si>
  <si>
    <t>Ejecución presupuestal del proyecto Fortalecimiento del sistema de investigacion de la Escuela Tecnológica Instituto Técnico Central Bogotá</t>
  </si>
  <si>
    <t>Acorde a los resultados de las encuestas realizadas desde el área de Egresados, para 2024, de los 439 encuestados, 364 (82,9%) trabajan o están en proceso de creación de una empresa o negocio particular.</t>
  </si>
  <si>
    <t>(Estudiantes de primer curso 2023 / Estudiantes de primer curso 2024)*100</t>
  </si>
  <si>
    <t>Estudiantes matriculados de primer curso en programas de educación superior</t>
  </si>
  <si>
    <t>Estudiantes matriculados de primer curso en programas de educación superior de vigencias 2023 y 2024.</t>
  </si>
  <si>
    <t>31,94%</t>
  </si>
  <si>
    <t>Según la Ley 2342 del 15 de diciembre de 2023 "Por la cual se decreta el presupuesto de rentas y recursos de capital y ley de apropiaciones para la vigencia fiscal del 1° de enero al 31 de diciembre de 2024, la ETITC tiene programado recaudar con recursos propios un total de $19.268.674.498 por recurso propio, y, con corte al 30 de junio adquirió obligaciones con estos recursos por el valor de $6.155.269.568, por tanto se cuenta con un 31.94% de obligaciones presupuestales frente al recurso propio programado a recaudar en la vigencia.</t>
  </si>
  <si>
    <t>Acorde a los resultados obtenidos en la medición del Formulario Único de Reporte de Avance a la Gestión (FURAG) 2022 por el DAFP, la ETITC obtuvo un resultado en el Índice de Desempeño Institucional de 88.2 sobre 100.
La OAP diligenció el FURAG correspondiente a la medición 2023 en los meses de abril y mayo de 2024, se esperan la publicación de resultados por parte del DAFP.</t>
  </si>
  <si>
    <t>18,74%</t>
  </si>
  <si>
    <t>El proyecto cuenta con un presupuesto vigente de $11.301.492.414 MCTE, y con corte a 30 de junio, ha adquirido obligaciones por un valor de $2.117.730.405,46, por tanto, cuenta con un 18.74% de ejecución presupuestal (medido en obligaciones)</t>
  </si>
  <si>
    <t>38,44%</t>
  </si>
  <si>
    <t>El proyecto cuenta con un presupuesto vigente de $1.800.000.000 MCTE, y con corte a 30 de junio, ha adquirido obligaciones por un valor de $691.885.224,87, por tanto, cuenta con un 38.44% de ejecución presupuestal (medido en obligaciones).</t>
  </si>
  <si>
    <t>18,51%</t>
  </si>
  <si>
    <t>El proyecto cuenta con un presupuesto vigente de $1.200.000.000,00 MCTE, y con corte a 31 de marzo, ha adquirido obligaciones por un valor de $222.150.227,6, por tanto, cuenta con un 18.51% de ejecución presupuestal (medido en obligaciones)</t>
  </si>
  <si>
    <t>Con corte a 30 de junio, se contrastan los 844 estudiantes matriculados de primer curso en educación superior en 2023-1 contra los 792 estudiantes para el 2024-1, evidenciando una disminución de cobertura en un 6.16%.</t>
  </si>
  <si>
    <t>Con corte a 30 de junio, se han tramitado 63 cancelaciones de semestre, 57 en la sede central, y 6 en la sede Tintal.</t>
  </si>
  <si>
    <t>El informe de autoevaluación avanzó en su actualización, se encuentra pendiente su aprobación, ajuste y envío al ente competente.
Actualmente cuenta con un retraso de 25 días, a razón de dos áreas: Extensión y Proyección Social y Egresados, quienes se encuentran adelantando el juicio de calidad, siendo las únicas dos áreas sin entrega final.</t>
  </si>
  <si>
    <t>Acorde al seguimiento realizado por la Oficina Asesora de Planeación al PDI 2021-2024, mediante el plan de acción, con corte a 30-06-2024, se cuenta con una ejecución del PDI 2021-2024 correspondiente al 82,4%.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</si>
</sst>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0.0%"/>
    <numFmt numFmtId="166" formatCode="0.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827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vertical="center" textRotation="90"/>
    </xf>
    <xf numFmtId="0" fontId="2" fillId="0" borderId="0" xfId="0" applyFont="1"/>
    <xf numFmtId="1" fontId="0" fillId="0" borderId="7" xfId="0" applyNumberFormat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5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42" xfId="0" applyFont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Border="1" applyAlignment="1">
      <alignment horizontal="center" vertical="center" wrapText="1"/>
    </xf>
    <xf numFmtId="0" fontId="8" fillId="6" borderId="17" xfId="2" applyFont="1" applyFill="1" applyBorder="1" applyAlignment="1">
      <alignment horizontal="center" vertical="center" wrapText="1"/>
    </xf>
    <xf numFmtId="0" fontId="8" fillId="6" borderId="7" xfId="2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14" fillId="0" borderId="15" xfId="0" applyFont="1" applyBorder="1" applyAlignment="1">
      <alignment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Alignment="1">
      <alignment horizontal="center" wrapText="1"/>
    </xf>
    <xf numFmtId="9" fontId="7" fillId="0" borderId="29" xfId="0" applyNumberFormat="1" applyFont="1" applyBorder="1" applyAlignment="1">
      <alignment horizontal="center" wrapText="1"/>
    </xf>
    <xf numFmtId="9" fontId="7" fillId="0" borderId="31" xfId="0" applyNumberFormat="1" applyFont="1" applyBorder="1" applyAlignment="1">
      <alignment horizontal="center" wrapText="1"/>
    </xf>
    <xf numFmtId="9" fontId="7" fillId="0" borderId="3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6" xfId="0" applyFont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Border="1" applyAlignment="1">
      <alignment horizontal="center" vertical="center" wrapText="1"/>
    </xf>
    <xf numFmtId="9" fontId="14" fillId="0" borderId="48" xfId="0" applyNumberFormat="1" applyFont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6" fontId="14" fillId="0" borderId="48" xfId="0" applyNumberFormat="1" applyFont="1" applyBorder="1" applyAlignment="1">
      <alignment vertical="center" wrapText="1"/>
    </xf>
    <xf numFmtId="165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52" xfId="0" applyFont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6" fontId="14" fillId="0" borderId="10" xfId="0" applyNumberFormat="1" applyFont="1" applyBorder="1" applyAlignment="1">
      <alignment vertical="center" wrapText="1"/>
    </xf>
    <xf numFmtId="165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54" xfId="0" applyFont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Border="1" applyAlignment="1">
      <alignment horizontal="center" vertical="center" wrapText="1"/>
    </xf>
    <xf numFmtId="9" fontId="14" fillId="0" borderId="13" xfId="0" applyNumberFormat="1" applyFont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6" fontId="14" fillId="0" borderId="13" xfId="0" applyNumberFormat="1" applyFont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Border="1" applyAlignment="1">
      <alignment horizontal="center" vertical="center" wrapText="1"/>
    </xf>
    <xf numFmtId="9" fontId="14" fillId="0" borderId="15" xfId="0" applyNumberFormat="1" applyFont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6" fontId="14" fillId="0" borderId="15" xfId="0" applyNumberFormat="1" applyFont="1" applyBorder="1" applyAlignment="1">
      <alignment vertical="center" wrapText="1"/>
    </xf>
    <xf numFmtId="165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0" xfId="0" applyNumberFormat="1"/>
    <xf numFmtId="0" fontId="23" fillId="0" borderId="33" xfId="0" applyFont="1" applyBorder="1" applyAlignment="1">
      <alignment vertical="center" wrapText="1"/>
    </xf>
    <xf numFmtId="10" fontId="0" fillId="8" borderId="7" xfId="0" applyNumberFormat="1" applyFill="1" applyBorder="1" applyAlignment="1">
      <alignment horizontal="center" vertical="center"/>
    </xf>
    <xf numFmtId="10" fontId="0" fillId="8" borderId="26" xfId="0" applyNumberForma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2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9" xfId="0" applyBorder="1"/>
    <xf numFmtId="0" fontId="29" fillId="0" borderId="0" xfId="0" applyFont="1"/>
    <xf numFmtId="0" fontId="29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26" fillId="0" borderId="7" xfId="0" applyNumberFormat="1" applyFont="1" applyBorder="1" applyAlignment="1">
      <alignment horizontal="right" vertical="center" wrapText="1"/>
    </xf>
    <xf numFmtId="9" fontId="26" fillId="0" borderId="7" xfId="0" applyNumberFormat="1" applyFont="1" applyBorder="1" applyAlignment="1">
      <alignment horizontal="right" vertical="center" wrapText="1"/>
    </xf>
    <xf numFmtId="10" fontId="26" fillId="0" borderId="7" xfId="0" applyNumberFormat="1" applyFont="1" applyBorder="1" applyAlignment="1">
      <alignment horizontal="right" vertical="center" wrapText="1"/>
    </xf>
    <xf numFmtId="9" fontId="26" fillId="0" borderId="7" xfId="1" applyFont="1" applyFill="1" applyBorder="1" applyAlignment="1">
      <alignment horizontal="right" vertical="center"/>
    </xf>
    <xf numFmtId="10" fontId="26" fillId="0" borderId="7" xfId="1" applyNumberFormat="1" applyFont="1" applyFill="1" applyBorder="1" applyAlignment="1">
      <alignment horizontal="right" vertical="center" wrapText="1"/>
    </xf>
    <xf numFmtId="0" fontId="0" fillId="0" borderId="18" xfId="0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9" fontId="27" fillId="0" borderId="7" xfId="0" applyNumberFormat="1" applyFont="1" applyBorder="1" applyAlignment="1">
      <alignment horizontal="right" vertical="center" wrapText="1"/>
    </xf>
    <xf numFmtId="9" fontId="3" fillId="0" borderId="7" xfId="0" applyNumberFormat="1" applyFont="1" applyBorder="1" applyAlignment="1">
      <alignment horizontal="right" vertical="center" wrapText="1"/>
    </xf>
    <xf numFmtId="10" fontId="28" fillId="5" borderId="7" xfId="0" applyNumberFormat="1" applyFont="1" applyFill="1" applyBorder="1" applyAlignment="1">
      <alignment horizontal="right" vertical="center" wrapText="1"/>
    </xf>
    <xf numFmtId="165" fontId="26" fillId="9" borderId="7" xfId="0" applyNumberFormat="1" applyFont="1" applyFill="1" applyBorder="1" applyAlignment="1">
      <alignment horizontal="right" vertical="center" wrapText="1"/>
    </xf>
    <xf numFmtId="0" fontId="28" fillId="10" borderId="9" xfId="0" applyFont="1" applyFill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 wrapText="1"/>
    </xf>
    <xf numFmtId="165" fontId="28" fillId="10" borderId="10" xfId="0" applyNumberFormat="1" applyFont="1" applyFill="1" applyBorder="1" applyAlignment="1">
      <alignment horizontal="center" vertical="center" wrapText="1"/>
    </xf>
    <xf numFmtId="165" fontId="28" fillId="10" borderId="11" xfId="0" applyNumberFormat="1" applyFont="1" applyFill="1" applyBorder="1" applyAlignment="1">
      <alignment horizontal="center" vertical="center" wrapText="1"/>
    </xf>
    <xf numFmtId="10" fontId="26" fillId="9" borderId="7" xfId="0" applyNumberFormat="1" applyFont="1" applyFill="1" applyBorder="1" applyAlignment="1">
      <alignment horizontal="right" vertical="center" wrapText="1"/>
    </xf>
    <xf numFmtId="10" fontId="6" fillId="0" borderId="0" xfId="1" applyNumberFormat="1" applyFont="1"/>
    <xf numFmtId="3" fontId="6" fillId="0" borderId="0" xfId="0" applyNumberFormat="1" applyFont="1"/>
    <xf numFmtId="165" fontId="0" fillId="0" borderId="0" xfId="1" applyNumberFormat="1" applyFont="1"/>
    <xf numFmtId="43" fontId="6" fillId="0" borderId="0" xfId="40" applyFont="1"/>
    <xf numFmtId="10" fontId="30" fillId="0" borderId="7" xfId="0" applyNumberFormat="1" applyFont="1" applyBorder="1" applyAlignment="1">
      <alignment horizontal="right" vertical="center" wrapText="1"/>
    </xf>
    <xf numFmtId="10" fontId="28" fillId="0" borderId="7" xfId="0" applyNumberFormat="1" applyFont="1" applyBorder="1" applyAlignment="1">
      <alignment horizontal="right" vertical="center" wrapText="1"/>
    </xf>
    <xf numFmtId="10" fontId="26" fillId="3" borderId="7" xfId="0" applyNumberFormat="1" applyFont="1" applyFill="1" applyBorder="1" applyAlignment="1">
      <alignment horizontal="right" vertical="center" wrapText="1"/>
    </xf>
    <xf numFmtId="165" fontId="26" fillId="3" borderId="7" xfId="0" applyNumberFormat="1" applyFont="1" applyFill="1" applyBorder="1" applyAlignment="1">
      <alignment horizontal="right" vertical="center" wrapText="1"/>
    </xf>
    <xf numFmtId="165" fontId="28" fillId="4" borderId="7" xfId="0" applyNumberFormat="1" applyFont="1" applyFill="1" applyBorder="1" applyAlignment="1">
      <alignment horizontal="right" vertical="center" wrapText="1"/>
    </xf>
    <xf numFmtId="165" fontId="28" fillId="9" borderId="7" xfId="0" applyNumberFormat="1" applyFont="1" applyFill="1" applyBorder="1" applyAlignment="1">
      <alignment horizontal="right" vertical="center" wrapText="1"/>
    </xf>
    <xf numFmtId="165" fontId="28" fillId="11" borderId="7" xfId="0" applyNumberFormat="1" applyFont="1" applyFill="1" applyBorder="1" applyAlignment="1">
      <alignment horizontal="right" vertical="center" wrapText="1"/>
    </xf>
    <xf numFmtId="165" fontId="26" fillId="2" borderId="7" xfId="0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 wrapText="1"/>
    </xf>
    <xf numFmtId="0" fontId="24" fillId="0" borderId="22" xfId="0" applyFont="1" applyBorder="1" applyAlignment="1" applyProtection="1">
      <alignment horizontal="center" wrapText="1"/>
      <protection locked="0"/>
    </xf>
    <xf numFmtId="0" fontId="24" fillId="0" borderId="24" xfId="0" applyFont="1" applyBorder="1" applyAlignment="1" applyProtection="1">
      <alignment horizontal="center" wrapText="1"/>
      <protection locked="0"/>
    </xf>
    <xf numFmtId="0" fontId="24" fillId="0" borderId="56" xfId="0" applyFont="1" applyBorder="1" applyAlignment="1" applyProtection="1">
      <alignment horizont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14" fillId="0" borderId="13" xfId="0" applyNumberFormat="1" applyFont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41"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2" xfId="4" xr:uid="{00000000-0005-0000-0000-000010000000}"/>
    <cellStyle name="Hipervínculo visitado" xfId="5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Millares" xfId="40" builtinId="3"/>
    <cellStyle name="Millares 2" xfId="39" xr:uid="{00000000-0005-0000-0000-000024000000}"/>
    <cellStyle name="Normal" xfId="0" builtinId="0"/>
    <cellStyle name="Normal 2" xfId="2" xr:uid="{00000000-0005-0000-0000-000026000000}"/>
    <cellStyle name="Porcentaje" xfId="1" builtinId="5"/>
    <cellStyle name="Porcentual 2" xfId="3" xr:uid="{00000000-0005-0000-0000-000028000000}"/>
  </cellStyles>
  <dxfs count="2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EF827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9025072"/>
        <c:axId val="-2016201072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9025072"/>
        <c:axId val="-2016201072"/>
      </c:lineChart>
      <c:dateAx>
        <c:axId val="-21190250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016201072"/>
        <c:crosses val="autoZero"/>
        <c:auto val="1"/>
        <c:lblOffset val="100"/>
        <c:baseTimeUnit val="months"/>
      </c:dateAx>
      <c:valAx>
        <c:axId val="-20162010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19025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1122538</xdr:colOff>
      <xdr:row>0</xdr:row>
      <xdr:rowOff>38100</xdr:rowOff>
    </xdr:from>
    <xdr:to>
      <xdr:col>1</xdr:col>
      <xdr:colOff>2000249</xdr:colOff>
      <xdr:row>3</xdr:row>
      <xdr:rowOff>207010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538" y="38100"/>
          <a:ext cx="877711" cy="959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5188A1F\Guia_indicadores_Proce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"/>
  <sheetViews>
    <sheetView tabSelected="1" topLeftCell="J6" zoomScale="85" zoomScaleNormal="85" workbookViewId="0">
      <pane ySplit="1" topLeftCell="A11" activePane="bottomLeft" state="frozen"/>
      <selection activeCell="A6" sqref="A6"/>
      <selection pane="bottomLeft" activeCell="S7" sqref="S7"/>
    </sheetView>
  </sheetViews>
  <sheetFormatPr baseColWidth="10" defaultColWidth="10.7109375" defaultRowHeight="15" x14ac:dyDescent="0.25"/>
  <cols>
    <col min="1" max="1" width="4" customWidth="1"/>
    <col min="2" max="2" width="47" customWidth="1"/>
    <col min="3" max="3" width="17.42578125" customWidth="1"/>
    <col min="4" max="4" width="29" customWidth="1"/>
    <col min="5" max="5" width="24.7109375" customWidth="1"/>
    <col min="6" max="6" width="28" customWidth="1"/>
    <col min="7" max="7" width="48" style="174" customWidth="1"/>
    <col min="8" max="8" width="30.7109375" customWidth="1"/>
    <col min="9" max="9" width="9.42578125" customWidth="1"/>
    <col min="10" max="10" width="18.28515625" style="67" customWidth="1"/>
    <col min="11" max="11" width="18" bestFit="1" customWidth="1"/>
    <col min="12" max="12" width="18" customWidth="1"/>
    <col min="13" max="13" width="18.28515625" bestFit="1" customWidth="1"/>
    <col min="14" max="18" width="15.7109375" customWidth="1"/>
    <col min="19" max="19" width="53.42578125" style="157" bestFit="1" customWidth="1"/>
    <col min="20" max="20" width="19" bestFit="1" customWidth="1"/>
    <col min="21" max="21" width="15.7109375" bestFit="1" customWidth="1"/>
    <col min="22" max="22" width="17.7109375" customWidth="1"/>
    <col min="23" max="24" width="10.7109375" customWidth="1"/>
    <col min="25" max="25" width="31.7109375" customWidth="1"/>
    <col min="26" max="26" width="13.42578125" customWidth="1"/>
    <col min="27" max="27" width="19.28515625" bestFit="1" customWidth="1"/>
    <col min="28" max="28" width="18.85546875" bestFit="1" customWidth="1"/>
    <col min="29" max="29" width="20.42578125" bestFit="1" customWidth="1"/>
    <col min="30" max="30" width="18.28515625" bestFit="1" customWidth="1"/>
    <col min="31" max="31" width="6.140625" bestFit="1" customWidth="1"/>
    <col min="32" max="32" width="6.5703125" bestFit="1" customWidth="1"/>
    <col min="33" max="33" width="6.42578125" bestFit="1" customWidth="1"/>
    <col min="34" max="34" width="5.7109375" bestFit="1" customWidth="1"/>
    <col min="35" max="35" width="8.42578125" bestFit="1" customWidth="1"/>
    <col min="36" max="36" width="11.7109375" customWidth="1"/>
    <col min="37" max="37" width="9.140625" bestFit="1" customWidth="1"/>
    <col min="38" max="38" width="11.7109375" customWidth="1"/>
    <col min="39" max="39" width="10.42578125" bestFit="1" customWidth="1"/>
    <col min="53" max="58" width="9.42578125" customWidth="1"/>
  </cols>
  <sheetData>
    <row r="1" spans="1:39" ht="20.25" customHeight="1" x14ac:dyDescent="0.25">
      <c r="B1" s="208" t="s">
        <v>112</v>
      </c>
      <c r="C1" s="211" t="s">
        <v>0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05" t="s">
        <v>113</v>
      </c>
      <c r="T1" s="205"/>
      <c r="U1" s="205"/>
      <c r="AA1" s="168"/>
    </row>
    <row r="2" spans="1:39" ht="20.25" customHeight="1" x14ac:dyDescent="0.25">
      <c r="B2" s="209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05" t="s">
        <v>115</v>
      </c>
      <c r="T2" s="205"/>
      <c r="U2" s="205"/>
      <c r="AA2" s="168"/>
    </row>
    <row r="3" spans="1:39" ht="22.15" customHeight="1" x14ac:dyDescent="0.25">
      <c r="B3" s="209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05" t="s">
        <v>124</v>
      </c>
      <c r="T3" s="205"/>
      <c r="U3" s="205"/>
      <c r="AA3" s="168"/>
    </row>
    <row r="4" spans="1:39" ht="42" customHeight="1" x14ac:dyDescent="0.25">
      <c r="B4" s="210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05" t="s">
        <v>114</v>
      </c>
      <c r="T4" s="205"/>
      <c r="U4" s="205"/>
      <c r="AA4" s="168"/>
    </row>
    <row r="5" spans="1:39" ht="15.75" thickBot="1" x14ac:dyDescent="0.3">
      <c r="F5" s="165">
        <v>1</v>
      </c>
      <c r="G5" s="173">
        <v>1</v>
      </c>
      <c r="L5" s="165">
        <v>1</v>
      </c>
    </row>
    <row r="6" spans="1:39" s="169" customFormat="1" ht="46.9" customHeight="1" x14ac:dyDescent="0.2">
      <c r="B6" s="188" t="s">
        <v>109</v>
      </c>
      <c r="C6" s="189" t="s">
        <v>1</v>
      </c>
      <c r="D6" s="189" t="s">
        <v>2</v>
      </c>
      <c r="E6" s="189" t="s">
        <v>116</v>
      </c>
      <c r="F6" s="189" t="s">
        <v>117</v>
      </c>
      <c r="G6" s="189" t="s">
        <v>118</v>
      </c>
      <c r="H6" s="189" t="s">
        <v>61</v>
      </c>
      <c r="I6" s="189" t="s">
        <v>6</v>
      </c>
      <c r="J6" s="189" t="s">
        <v>162</v>
      </c>
      <c r="K6" s="190" t="s">
        <v>107</v>
      </c>
      <c r="L6" s="190" t="s">
        <v>8</v>
      </c>
      <c r="M6" s="190" t="s">
        <v>106</v>
      </c>
      <c r="N6" s="190" t="s">
        <v>172</v>
      </c>
      <c r="O6" s="190" t="s">
        <v>111</v>
      </c>
      <c r="P6" s="190" t="s">
        <v>126</v>
      </c>
      <c r="Q6" s="190" t="s">
        <v>127</v>
      </c>
      <c r="R6" s="190" t="s">
        <v>128</v>
      </c>
      <c r="S6" s="191" t="s">
        <v>108</v>
      </c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</row>
    <row r="7" spans="1:39" s="163" customFormat="1" ht="108" customHeight="1" x14ac:dyDescent="0.2">
      <c r="A7" s="172"/>
      <c r="B7" s="181" t="s">
        <v>129</v>
      </c>
      <c r="C7" s="167" t="s">
        <v>132</v>
      </c>
      <c r="D7" s="167" t="s">
        <v>163</v>
      </c>
      <c r="E7" s="167" t="s">
        <v>164</v>
      </c>
      <c r="F7" s="167" t="s">
        <v>165</v>
      </c>
      <c r="G7" s="167" t="s">
        <v>173</v>
      </c>
      <c r="H7" s="167" t="s">
        <v>166</v>
      </c>
      <c r="I7" s="182" t="s">
        <v>91</v>
      </c>
      <c r="J7" s="177">
        <v>1</v>
      </c>
      <c r="K7" s="158" t="s">
        <v>125</v>
      </c>
      <c r="L7" s="167" t="s">
        <v>171</v>
      </c>
      <c r="M7" s="176">
        <v>0.74199999999999999</v>
      </c>
      <c r="N7" s="177">
        <v>1</v>
      </c>
      <c r="O7" s="200">
        <v>0.76200000000000001</v>
      </c>
      <c r="P7" s="204">
        <v>0.82399999999999995</v>
      </c>
      <c r="Q7" s="178"/>
      <c r="R7" s="176"/>
      <c r="S7" s="167" t="s">
        <v>198</v>
      </c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</row>
    <row r="8" spans="1:39" s="163" customFormat="1" ht="219" customHeight="1" x14ac:dyDescent="0.2">
      <c r="A8" s="172"/>
      <c r="B8" s="181" t="s">
        <v>129</v>
      </c>
      <c r="C8" s="167" t="s">
        <v>132</v>
      </c>
      <c r="D8" s="167" t="s">
        <v>156</v>
      </c>
      <c r="E8" s="167" t="s">
        <v>157</v>
      </c>
      <c r="F8" s="167" t="s">
        <v>158</v>
      </c>
      <c r="G8" s="167" t="s">
        <v>161</v>
      </c>
      <c r="H8" s="167" t="s">
        <v>159</v>
      </c>
      <c r="I8" s="182" t="s">
        <v>91</v>
      </c>
      <c r="J8" s="177">
        <v>1</v>
      </c>
      <c r="K8" s="158" t="s">
        <v>125</v>
      </c>
      <c r="L8" s="167" t="s">
        <v>160</v>
      </c>
      <c r="M8" s="176">
        <v>0.51</v>
      </c>
      <c r="N8" s="177">
        <v>1</v>
      </c>
      <c r="O8" s="201">
        <v>0.51</v>
      </c>
      <c r="P8" s="176">
        <v>0.52</v>
      </c>
      <c r="Q8" s="178"/>
      <c r="R8" s="176"/>
      <c r="S8" s="167" t="s">
        <v>197</v>
      </c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</row>
    <row r="9" spans="1:39" s="163" customFormat="1" ht="150" customHeight="1" x14ac:dyDescent="0.2">
      <c r="A9" s="172"/>
      <c r="B9" s="181" t="s">
        <v>129</v>
      </c>
      <c r="C9" s="167" t="s">
        <v>71</v>
      </c>
      <c r="D9" s="167" t="s">
        <v>174</v>
      </c>
      <c r="E9" s="167" t="s">
        <v>175</v>
      </c>
      <c r="F9" s="167" t="s">
        <v>176</v>
      </c>
      <c r="G9" s="167" t="s">
        <v>143</v>
      </c>
      <c r="H9" s="167" t="s">
        <v>177</v>
      </c>
      <c r="I9" s="182" t="s">
        <v>91</v>
      </c>
      <c r="J9" s="176">
        <v>0.92</v>
      </c>
      <c r="K9" s="158" t="s">
        <v>99</v>
      </c>
      <c r="L9" s="167" t="s">
        <v>178</v>
      </c>
      <c r="M9" s="176">
        <v>0.81200000000000006</v>
      </c>
      <c r="N9" s="176">
        <v>0.9</v>
      </c>
      <c r="O9" s="176">
        <v>0.82899999999999996</v>
      </c>
      <c r="P9" s="176">
        <v>0.82899999999999996</v>
      </c>
      <c r="Q9" s="178"/>
      <c r="R9" s="176"/>
      <c r="S9" s="167" t="s">
        <v>182</v>
      </c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</row>
    <row r="10" spans="1:39" s="163" customFormat="1" ht="129.75" customHeight="1" x14ac:dyDescent="0.2">
      <c r="A10" s="172"/>
      <c r="B10" s="181" t="s">
        <v>129</v>
      </c>
      <c r="C10" s="183" t="s">
        <v>132</v>
      </c>
      <c r="D10" s="167" t="s">
        <v>130</v>
      </c>
      <c r="E10" s="182" t="s">
        <v>131</v>
      </c>
      <c r="F10" s="167" t="s">
        <v>136</v>
      </c>
      <c r="G10" s="167" t="s">
        <v>138</v>
      </c>
      <c r="H10" s="167" t="s">
        <v>137</v>
      </c>
      <c r="I10" s="182" t="s">
        <v>91</v>
      </c>
      <c r="J10" s="184">
        <v>0.9</v>
      </c>
      <c r="K10" s="158" t="s">
        <v>139</v>
      </c>
      <c r="L10" s="167" t="s">
        <v>140</v>
      </c>
      <c r="M10" s="176">
        <v>0.88200000000000001</v>
      </c>
      <c r="N10" s="176">
        <v>0.9</v>
      </c>
      <c r="O10" s="186">
        <v>0.88200000000000001</v>
      </c>
      <c r="P10" s="186">
        <v>0.88200000000000001</v>
      </c>
      <c r="Q10" s="197"/>
      <c r="R10" s="197"/>
      <c r="S10" s="167" t="s">
        <v>188</v>
      </c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</row>
    <row r="11" spans="1:39" s="163" customFormat="1" ht="175.5" customHeight="1" x14ac:dyDescent="0.2">
      <c r="A11" s="172"/>
      <c r="B11" s="181" t="s">
        <v>129</v>
      </c>
      <c r="C11" s="183" t="s">
        <v>133</v>
      </c>
      <c r="D11" s="167" t="s">
        <v>149</v>
      </c>
      <c r="E11" s="167" t="s">
        <v>151</v>
      </c>
      <c r="F11" s="167" t="s">
        <v>141</v>
      </c>
      <c r="G11" s="167" t="s">
        <v>167</v>
      </c>
      <c r="H11" s="167" t="s">
        <v>142</v>
      </c>
      <c r="I11" s="167" t="s">
        <v>91</v>
      </c>
      <c r="J11" s="185">
        <v>1</v>
      </c>
      <c r="K11" s="158" t="s">
        <v>125</v>
      </c>
      <c r="L11" s="167" t="s">
        <v>148</v>
      </c>
      <c r="M11" s="180">
        <v>0.76070000000000004</v>
      </c>
      <c r="N11" s="179">
        <v>1</v>
      </c>
      <c r="O11" s="202">
        <v>0.1003</v>
      </c>
      <c r="P11" s="203" t="s">
        <v>186</v>
      </c>
      <c r="Q11" s="178"/>
      <c r="R11" s="178"/>
      <c r="S11" s="167" t="s">
        <v>187</v>
      </c>
      <c r="T11" s="196"/>
      <c r="U11" s="194"/>
      <c r="V11" s="193"/>
      <c r="W11" s="193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</row>
    <row r="12" spans="1:39" s="163" customFormat="1" ht="135" customHeight="1" x14ac:dyDescent="0.2">
      <c r="A12" s="172"/>
      <c r="B12" s="181" t="s">
        <v>129</v>
      </c>
      <c r="C12" s="183" t="s">
        <v>133</v>
      </c>
      <c r="D12" s="167" t="s">
        <v>179</v>
      </c>
      <c r="E12" s="167" t="s">
        <v>168</v>
      </c>
      <c r="F12" s="167" t="s">
        <v>141</v>
      </c>
      <c r="G12" s="167" t="s">
        <v>169</v>
      </c>
      <c r="H12" s="167" t="s">
        <v>170</v>
      </c>
      <c r="I12" s="167" t="s">
        <v>91</v>
      </c>
      <c r="J12" s="185">
        <v>1</v>
      </c>
      <c r="K12" s="158" t="s">
        <v>125</v>
      </c>
      <c r="L12" s="167" t="s">
        <v>148</v>
      </c>
      <c r="M12" s="180">
        <v>0.434</v>
      </c>
      <c r="N12" s="179">
        <v>1</v>
      </c>
      <c r="O12" s="202">
        <v>3.2399999999999998E-2</v>
      </c>
      <c r="P12" s="203" t="s">
        <v>189</v>
      </c>
      <c r="Q12" s="176"/>
      <c r="R12" s="176"/>
      <c r="S12" s="167" t="s">
        <v>190</v>
      </c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</row>
    <row r="13" spans="1:39" s="163" customFormat="1" ht="105" x14ac:dyDescent="0.2">
      <c r="A13" s="172"/>
      <c r="B13" s="181" t="s">
        <v>129</v>
      </c>
      <c r="C13" s="183" t="s">
        <v>133</v>
      </c>
      <c r="D13" s="167" t="s">
        <v>180</v>
      </c>
      <c r="E13" s="167" t="s">
        <v>168</v>
      </c>
      <c r="F13" s="167" t="s">
        <v>141</v>
      </c>
      <c r="G13" s="167" t="s">
        <v>169</v>
      </c>
      <c r="H13" s="167" t="s">
        <v>170</v>
      </c>
      <c r="I13" s="167" t="s">
        <v>91</v>
      </c>
      <c r="J13" s="185">
        <v>1</v>
      </c>
      <c r="K13" s="158" t="s">
        <v>125</v>
      </c>
      <c r="L13" s="167" t="s">
        <v>148</v>
      </c>
      <c r="M13" s="180">
        <v>0.443</v>
      </c>
      <c r="N13" s="179">
        <v>1</v>
      </c>
      <c r="O13" s="187">
        <v>0.156</v>
      </c>
      <c r="P13" s="203" t="s">
        <v>191</v>
      </c>
      <c r="Q13" s="178"/>
      <c r="R13" s="176"/>
      <c r="S13" s="167" t="s">
        <v>192</v>
      </c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</row>
    <row r="14" spans="1:39" s="163" customFormat="1" ht="89.25" customHeight="1" x14ac:dyDescent="0.2">
      <c r="A14" s="172"/>
      <c r="B14" s="181" t="s">
        <v>129</v>
      </c>
      <c r="C14" s="183" t="s">
        <v>133</v>
      </c>
      <c r="D14" s="167" t="s">
        <v>181</v>
      </c>
      <c r="E14" s="167" t="s">
        <v>168</v>
      </c>
      <c r="F14" s="167" t="s">
        <v>141</v>
      </c>
      <c r="G14" s="167" t="s">
        <v>169</v>
      </c>
      <c r="H14" s="167" t="s">
        <v>170</v>
      </c>
      <c r="I14" s="167" t="s">
        <v>91</v>
      </c>
      <c r="J14" s="185">
        <v>1</v>
      </c>
      <c r="K14" s="158" t="s">
        <v>125</v>
      </c>
      <c r="L14" s="167" t="s">
        <v>148</v>
      </c>
      <c r="M14" s="180">
        <v>0.83299999999999996</v>
      </c>
      <c r="N14" s="179">
        <v>1</v>
      </c>
      <c r="O14" s="192">
        <v>3.5299999999999998E-2</v>
      </c>
      <c r="P14" s="203" t="s">
        <v>193</v>
      </c>
      <c r="Q14" s="178"/>
      <c r="R14" s="176"/>
      <c r="S14" s="167" t="s">
        <v>194</v>
      </c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</row>
    <row r="15" spans="1:39" s="163" customFormat="1" ht="128.25" customHeight="1" x14ac:dyDescent="0.2">
      <c r="A15" s="172"/>
      <c r="B15" s="181" t="s">
        <v>134</v>
      </c>
      <c r="C15" s="167" t="s">
        <v>132</v>
      </c>
      <c r="D15" s="167" t="s">
        <v>144</v>
      </c>
      <c r="E15" s="167" t="s">
        <v>183</v>
      </c>
      <c r="F15" s="167" t="s">
        <v>184</v>
      </c>
      <c r="G15" s="167" t="s">
        <v>185</v>
      </c>
      <c r="H15" s="167" t="s">
        <v>145</v>
      </c>
      <c r="I15" s="182" t="s">
        <v>91</v>
      </c>
      <c r="J15" s="177">
        <v>0.1</v>
      </c>
      <c r="K15" s="158" t="s">
        <v>99</v>
      </c>
      <c r="L15" s="167" t="s">
        <v>146</v>
      </c>
      <c r="M15" s="176">
        <v>6.7000000000000004E-2</v>
      </c>
      <c r="N15" s="176">
        <v>0.15</v>
      </c>
      <c r="O15" s="192">
        <v>-6.1600000000000002E-2</v>
      </c>
      <c r="P15" s="192">
        <v>-6.1600000000000002E-2</v>
      </c>
      <c r="Q15" s="197"/>
      <c r="R15" s="198"/>
      <c r="S15" s="167" t="s">
        <v>195</v>
      </c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</row>
    <row r="16" spans="1:39" s="163" customFormat="1" ht="128.25" customHeight="1" x14ac:dyDescent="0.2">
      <c r="A16" s="172"/>
      <c r="B16" s="181" t="s">
        <v>135</v>
      </c>
      <c r="C16" s="183" t="s">
        <v>71</v>
      </c>
      <c r="D16" s="167" t="s">
        <v>152</v>
      </c>
      <c r="E16" s="167" t="s">
        <v>153</v>
      </c>
      <c r="F16" s="167" t="s">
        <v>154</v>
      </c>
      <c r="G16" s="167" t="s">
        <v>143</v>
      </c>
      <c r="H16" s="167" t="s">
        <v>155</v>
      </c>
      <c r="I16" s="182" t="s">
        <v>147</v>
      </c>
      <c r="J16" s="178">
        <v>8.0000000000000002E-3</v>
      </c>
      <c r="K16" s="158" t="s">
        <v>139</v>
      </c>
      <c r="L16" s="167" t="s">
        <v>150</v>
      </c>
      <c r="M16" s="176">
        <v>1.34E-2</v>
      </c>
      <c r="N16" s="178">
        <v>1.2E-2</v>
      </c>
      <c r="O16" s="199">
        <v>1.7500000000000002E-2</v>
      </c>
      <c r="P16" s="199">
        <v>1.7500000000000002E-2</v>
      </c>
      <c r="Q16" s="178"/>
      <c r="R16" s="197"/>
      <c r="S16" s="167" t="s">
        <v>196</v>
      </c>
      <c r="T16" s="196"/>
      <c r="U16" s="196"/>
      <c r="V16" s="193"/>
      <c r="W16" s="193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</row>
    <row r="17" spans="2:22" x14ac:dyDescent="0.25">
      <c r="V17" s="195"/>
    </row>
    <row r="19" spans="2:22" x14ac:dyDescent="0.25">
      <c r="K19" s="156"/>
      <c r="L19" s="156"/>
      <c r="N19" s="1"/>
      <c r="O19" s="1"/>
      <c r="P19" s="1"/>
      <c r="Q19" s="1"/>
    </row>
    <row r="20" spans="2:22" s="163" customFormat="1" ht="24" customHeight="1" x14ac:dyDescent="0.2">
      <c r="B20" s="206" t="s">
        <v>121</v>
      </c>
      <c r="C20" s="206"/>
      <c r="D20" s="206"/>
      <c r="E20" s="166" t="s">
        <v>119</v>
      </c>
      <c r="F20" s="207" t="s">
        <v>122</v>
      </c>
      <c r="G20" s="207"/>
      <c r="H20" s="207"/>
      <c r="I20" s="207"/>
      <c r="J20" s="207"/>
      <c r="K20" s="171" t="s">
        <v>120</v>
      </c>
      <c r="L20" s="207" t="s">
        <v>123</v>
      </c>
      <c r="M20" s="207"/>
      <c r="N20" s="207"/>
      <c r="O20" s="207"/>
      <c r="P20" s="207"/>
      <c r="Q20" s="207"/>
      <c r="R20" s="207"/>
      <c r="S20" s="171">
        <v>1</v>
      </c>
    </row>
    <row r="21" spans="2:22" ht="38.25" customHeight="1" x14ac:dyDescent="0.25">
      <c r="E21" s="159"/>
      <c r="F21" s="159"/>
      <c r="G21" s="175"/>
      <c r="H21" s="159"/>
    </row>
  </sheetData>
  <mergeCells count="9">
    <mergeCell ref="S1:U1"/>
    <mergeCell ref="S2:U2"/>
    <mergeCell ref="S3:U3"/>
    <mergeCell ref="S4:U4"/>
    <mergeCell ref="B20:D20"/>
    <mergeCell ref="F20:J20"/>
    <mergeCell ref="L20:R20"/>
    <mergeCell ref="B1:B4"/>
    <mergeCell ref="C1:R4"/>
  </mergeCells>
  <conditionalFormatting sqref="O10:O15 Q16">
    <cfRule type="cellIs" dxfId="23" priority="40" operator="between">
      <formula>0.85</formula>
      <formula>1</formula>
    </cfRule>
    <cfRule type="cellIs" dxfId="22" priority="41" operator="between">
      <formula>0.7</formula>
      <formula>0.84</formula>
    </cfRule>
    <cfRule type="cellIs" dxfId="21" priority="42" operator="between">
      <formula>1%</formula>
      <formula>69%</formula>
    </cfRule>
  </conditionalFormatting>
  <conditionalFormatting sqref="P8 O9:P9">
    <cfRule type="cellIs" dxfId="20" priority="49" operator="between">
      <formula>0.85</formula>
      <formula>1</formula>
    </cfRule>
    <cfRule type="cellIs" dxfId="19" priority="50" operator="between">
      <formula>0.7</formula>
      <formula>0.84</formula>
    </cfRule>
    <cfRule type="cellIs" dxfId="18" priority="51" operator="between">
      <formula>1%</formula>
      <formula>69%</formula>
    </cfRule>
  </conditionalFormatting>
  <conditionalFormatting sqref="P8:P15">
    <cfRule type="cellIs" dxfId="17" priority="1" operator="between">
      <formula>0.85</formula>
      <formula>1</formula>
    </cfRule>
    <cfRule type="cellIs" dxfId="16" priority="2" operator="between">
      <formula>0.7</formula>
      <formula>0.84</formula>
    </cfRule>
    <cfRule type="cellIs" dxfId="15" priority="3" operator="between">
      <formula>1%</formula>
      <formula>69%</formula>
    </cfRule>
  </conditionalFormatting>
  <conditionalFormatting sqref="Q12">
    <cfRule type="cellIs" dxfId="14" priority="13" operator="between">
      <formula>0.85</formula>
      <formula>1</formula>
    </cfRule>
    <cfRule type="cellIs" dxfId="13" priority="14" operator="between">
      <formula>0.7</formula>
      <formula>0.84</formula>
    </cfRule>
    <cfRule type="cellIs" dxfId="12" priority="15" operator="between">
      <formula>1%</formula>
      <formula>69%</formula>
    </cfRule>
  </conditionalFormatting>
  <conditionalFormatting sqref="Q10:R10">
    <cfRule type="cellIs" dxfId="11" priority="16" operator="between">
      <formula>0.85</formula>
      <formula>1</formula>
    </cfRule>
    <cfRule type="cellIs" dxfId="10" priority="17" operator="between">
      <formula>0.7</formula>
      <formula>0.84</formula>
    </cfRule>
    <cfRule type="cellIs" dxfId="9" priority="18" operator="between">
      <formula>1%</formula>
      <formula>69%</formula>
    </cfRule>
  </conditionalFormatting>
  <conditionalFormatting sqref="R12:R14">
    <cfRule type="cellIs" dxfId="8" priority="43" operator="between">
      <formula>0.85</formula>
      <formula>1</formula>
    </cfRule>
    <cfRule type="cellIs" dxfId="7" priority="44" operator="between">
      <formula>0.7</formula>
      <formula>0.84</formula>
    </cfRule>
    <cfRule type="cellIs" dxfId="6" priority="45" operator="between">
      <formula>1%</formula>
      <formula>69%</formula>
    </cfRule>
  </conditionalFormatting>
  <dataValidations count="1">
    <dataValidation type="list" allowBlank="1" showInputMessage="1" showErrorMessage="1" sqref="I7:I16" xr:uid="{00000000-0002-0000-0000-000000000000}">
      <formula1>"Sube,Baja,Tendencia Media"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G10"/>
  <sheetViews>
    <sheetView workbookViewId="0"/>
  </sheetViews>
  <sheetFormatPr baseColWidth="10" defaultColWidth="11.42578125" defaultRowHeight="15" x14ac:dyDescent="0.25"/>
  <sheetData>
    <row r="8" spans="5:7" ht="15.75" thickBot="1" x14ac:dyDescent="0.3"/>
    <row r="9" spans="5:7" ht="252.75" thickBot="1" x14ac:dyDescent="0.3">
      <c r="E9" s="161">
        <v>1</v>
      </c>
      <c r="F9" s="162">
        <v>0.9</v>
      </c>
      <c r="G9" s="160" t="s">
        <v>110</v>
      </c>
    </row>
    <row r="10" spans="5:7" ht="252.75" thickBot="1" x14ac:dyDescent="0.3">
      <c r="E10" s="161">
        <v>1</v>
      </c>
      <c r="F10" s="162">
        <v>0.9</v>
      </c>
      <c r="G10" s="160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3"/>
  <sheetViews>
    <sheetView topLeftCell="A4" workbookViewId="0">
      <pane xSplit="4" ySplit="4" topLeftCell="G8" activePane="bottomRight" state="frozen"/>
      <selection activeCell="A4" sqref="A4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2578125" defaultRowHeight="15" outlineLevelCol="1" x14ac:dyDescent="0.25"/>
  <cols>
    <col min="1" max="1" width="16.42578125" customWidth="1"/>
    <col min="2" max="2" width="16.42578125" hidden="1" customWidth="1"/>
    <col min="3" max="3" width="30.140625" bestFit="1" customWidth="1"/>
    <col min="4" max="4" width="17.42578125" style="62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67" customWidth="1"/>
    <col min="12" max="23" width="7.7109375" customWidth="1" outlineLevel="1"/>
    <col min="24" max="25" width="7.7109375" hidden="1" customWidth="1" outlineLevel="1"/>
    <col min="26" max="26" width="11.42578125" style="62" customWidth="1" collapsed="1"/>
    <col min="27" max="27" width="31.42578125" customWidth="1"/>
    <col min="28" max="28" width="11.42578125" hidden="1" customWidth="1"/>
    <col min="29" max="29" width="8.7109375" customWidth="1"/>
    <col min="30" max="30" width="9.7109375" customWidth="1"/>
    <col min="31" max="31" width="14.140625" customWidth="1"/>
    <col min="32" max="32" width="16.28515625" customWidth="1"/>
    <col min="33" max="33" width="14.42578125" customWidth="1"/>
    <col min="34" max="34" width="13.140625" customWidth="1"/>
    <col min="35" max="35" width="14.7109375" customWidth="1"/>
    <col min="44" max="44" width="7" bestFit="1" customWidth="1"/>
    <col min="45" max="45" width="8.71093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7109375" bestFit="1" customWidth="1"/>
    <col min="51" max="51" width="8.42578125" bestFit="1" customWidth="1"/>
    <col min="52" max="52" width="11.7109375" customWidth="1"/>
    <col min="53" max="53" width="9.140625" bestFit="1" customWidth="1"/>
    <col min="54" max="54" width="11.7109375" customWidth="1"/>
    <col min="55" max="55" width="10.42578125" bestFit="1" customWidth="1"/>
    <col min="69" max="74" width="9.42578125" customWidth="1"/>
  </cols>
  <sheetData>
    <row r="1" spans="1:55" ht="15" customHeight="1" x14ac:dyDescent="0.25">
      <c r="A1" s="216" t="s">
        <v>47</v>
      </c>
      <c r="B1" s="216"/>
      <c r="C1" s="217"/>
      <c r="D1" s="218" t="s">
        <v>55</v>
      </c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20"/>
      <c r="AD1" s="227" t="s">
        <v>31</v>
      </c>
      <c r="AE1" s="227"/>
    </row>
    <row r="2" spans="1:55" ht="15" customHeight="1" x14ac:dyDescent="0.25">
      <c r="A2" s="217"/>
      <c r="B2" s="217"/>
      <c r="C2" s="217"/>
      <c r="D2" s="221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3"/>
      <c r="AD2" s="227"/>
      <c r="AE2" s="227"/>
    </row>
    <row r="3" spans="1:55" ht="15" customHeight="1" x14ac:dyDescent="0.25">
      <c r="A3" s="217"/>
      <c r="B3" s="217"/>
      <c r="C3" s="217"/>
      <c r="D3" s="224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6"/>
      <c r="AD3" s="227"/>
      <c r="AE3" s="227"/>
    </row>
    <row r="4" spans="1:55" ht="15" customHeight="1" x14ac:dyDescent="0.25">
      <c r="A4" s="217"/>
      <c r="B4" s="217"/>
      <c r="C4" s="217"/>
      <c r="D4" s="228" t="s">
        <v>44</v>
      </c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30"/>
      <c r="AD4" s="227" t="s">
        <v>32</v>
      </c>
      <c r="AE4" s="227"/>
    </row>
    <row r="5" spans="1:55" ht="15" customHeight="1" x14ac:dyDescent="0.25">
      <c r="A5" s="217"/>
      <c r="B5" s="217"/>
      <c r="C5" s="217"/>
      <c r="D5" s="231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3"/>
      <c r="AD5" s="234">
        <v>42731</v>
      </c>
      <c r="AE5" s="234"/>
    </row>
    <row r="7" spans="1:55" ht="93.75" customHeight="1" thickBot="1" x14ac:dyDescent="0.3">
      <c r="A7" s="106" t="s">
        <v>1</v>
      </c>
      <c r="B7" s="106"/>
      <c r="C7" s="106" t="s">
        <v>2</v>
      </c>
      <c r="D7" s="106" t="s">
        <v>49</v>
      </c>
      <c r="E7" s="106" t="s">
        <v>56</v>
      </c>
      <c r="F7" s="106" t="s">
        <v>57</v>
      </c>
      <c r="G7" s="106" t="s">
        <v>3</v>
      </c>
      <c r="H7" s="106" t="s">
        <v>61</v>
      </c>
      <c r="I7" s="106" t="s">
        <v>5</v>
      </c>
      <c r="J7" s="106" t="s">
        <v>6</v>
      </c>
      <c r="K7" s="106" t="s">
        <v>4</v>
      </c>
      <c r="L7" s="154">
        <v>42736</v>
      </c>
      <c r="M7" s="154">
        <v>42767</v>
      </c>
      <c r="N7" s="154">
        <v>42795</v>
      </c>
      <c r="O7" s="154">
        <v>42826</v>
      </c>
      <c r="P7" s="154">
        <v>42856</v>
      </c>
      <c r="Q7" s="154">
        <v>42887</v>
      </c>
      <c r="R7" s="154">
        <v>42917</v>
      </c>
      <c r="S7" s="154">
        <v>42948</v>
      </c>
      <c r="T7" s="154">
        <v>42979</v>
      </c>
      <c r="U7" s="154">
        <v>43009</v>
      </c>
      <c r="V7" s="154">
        <v>43040</v>
      </c>
      <c r="W7" s="154">
        <v>43070</v>
      </c>
      <c r="X7" s="154"/>
      <c r="Y7" s="154"/>
      <c r="Z7" s="106" t="s">
        <v>10</v>
      </c>
      <c r="AA7" s="106" t="s">
        <v>53</v>
      </c>
      <c r="AB7" s="106" t="s">
        <v>59</v>
      </c>
      <c r="AC7" s="106" t="s">
        <v>9</v>
      </c>
      <c r="AD7" s="155" t="s">
        <v>11</v>
      </c>
      <c r="AE7" s="155" t="s">
        <v>12</v>
      </c>
      <c r="AF7" s="155" t="s">
        <v>54</v>
      </c>
      <c r="AG7" s="155" t="s">
        <v>7</v>
      </c>
      <c r="AH7" s="155" t="s">
        <v>8</v>
      </c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25.5" x14ac:dyDescent="0.25">
      <c r="A8" s="213" t="s">
        <v>71</v>
      </c>
      <c r="B8" s="152" t="e">
        <f>+#REF!+1</f>
        <v>#REF!</v>
      </c>
      <c r="C8" s="141" t="s">
        <v>100</v>
      </c>
      <c r="D8" s="117" t="s">
        <v>103</v>
      </c>
      <c r="E8" s="118"/>
      <c r="F8" s="118"/>
      <c r="G8" s="117" t="s">
        <v>93</v>
      </c>
      <c r="H8" s="117" t="s">
        <v>95</v>
      </c>
      <c r="I8" s="119" t="s">
        <v>99</v>
      </c>
      <c r="J8" s="120" t="s">
        <v>91</v>
      </c>
      <c r="K8" s="121">
        <v>0.8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>
        <v>0</v>
      </c>
      <c r="Y8" s="123">
        <v>1</v>
      </c>
      <c r="Z8" s="123" t="e">
        <f t="shared" ref="Z8:Z16" si="0">LOOKUP(1000000000,L8:W8)</f>
        <v>#N/A</v>
      </c>
      <c r="AA8" s="117"/>
      <c r="AB8" s="122" t="e">
        <f t="shared" ref="AB8:AB16" si="1">+IF(SLOPE(L8:W8,$L$7:$W$7)&gt;0,"Al alza",IF(SLOPE(L8:W8,$L$7:$W$7)&lt;0,"A la baja","Sin cambio"))</f>
        <v>#DIV/0!</v>
      </c>
      <c r="AC8" s="105" t="s">
        <v>13</v>
      </c>
      <c r="AD8" s="124">
        <v>9.6100000000000005E-3</v>
      </c>
      <c r="AE8" s="125" t="str">
        <f>IF($J$8="Sube",IF(ISERROR(Z8/$K$8)=TRUE,"",IF(Z8&gt;$K$8,AD8,Z8/$K$8*AD8)),IF(ISERROR($K$8/Z8)=TRUE,"",IF($K$8&lt;Z8,$K$8/Z8*AD8,AD8)))</f>
        <v/>
      </c>
      <c r="AF8" s="126" t="str">
        <f>IF($J$8="Sube",IF(ISERROR(Z8/$K$8)=TRUE,"",IF(Z8&gt;=$K$8,1,0)),IF(ISERROR($K$8/Z8)=TRUE,"",IF($K$8&lt;Z8,0,1)))</f>
        <v/>
      </c>
      <c r="AG8" s="118"/>
      <c r="AH8" s="127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</row>
    <row r="9" spans="1:55" ht="25.5" x14ac:dyDescent="0.25">
      <c r="A9" s="214"/>
      <c r="B9" s="101" t="e">
        <f t="shared" ref="B9:B16" si="2">+B8+1</f>
        <v>#REF!</v>
      </c>
      <c r="C9" s="99" t="s">
        <v>101</v>
      </c>
      <c r="D9" s="13" t="s">
        <v>104</v>
      </c>
      <c r="E9" s="58"/>
      <c r="F9" s="58"/>
      <c r="G9" s="13" t="s">
        <v>92</v>
      </c>
      <c r="H9" s="13" t="s">
        <v>96</v>
      </c>
      <c r="I9" s="15" t="s">
        <v>99</v>
      </c>
      <c r="J9" s="98" t="s">
        <v>91</v>
      </c>
      <c r="K9" s="68">
        <v>0.05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61">
        <v>0</v>
      </c>
      <c r="Y9" s="61">
        <v>1</v>
      </c>
      <c r="Z9" s="61" t="e">
        <f t="shared" si="0"/>
        <v>#N/A</v>
      </c>
      <c r="AA9" s="13"/>
      <c r="AB9" s="14" t="e">
        <f t="shared" si="1"/>
        <v>#DIV/0!</v>
      </c>
      <c r="AC9" s="104" t="s">
        <v>13</v>
      </c>
      <c r="AD9" s="75">
        <v>9.6100000000000005E-3</v>
      </c>
      <c r="AE9" s="17" t="str">
        <f>IF($J$9="Sube",IF(ISERROR(Z9/$K$9)=TRUE,"",IF(Z9&gt;$K$9,AD9,Z9/$K$9*AD9)),IF(ISERROR($K$9/Z9)=TRUE,"",IF($K$9&lt;Z9,$K$9/Z9*AD9,AD9)))</f>
        <v/>
      </c>
      <c r="AF9" s="18" t="str">
        <f>IF($J$9="Sube",IF(ISERROR(Z9/$K$9)=TRUE,"",IF(Z9&gt;=$K$9,1,0)),IF(ISERROR($K$9/Z9)=TRUE,"",IF($K$9&lt;Z9,0,1)))</f>
        <v/>
      </c>
      <c r="AG9" s="58"/>
      <c r="AH9" s="128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</row>
    <row r="10" spans="1:55" ht="39" thickBot="1" x14ac:dyDescent="0.3">
      <c r="A10" s="215"/>
      <c r="B10" s="153" t="e">
        <f t="shared" si="2"/>
        <v>#REF!</v>
      </c>
      <c r="C10" s="142" t="s">
        <v>102</v>
      </c>
      <c r="D10" s="130" t="s">
        <v>105</v>
      </c>
      <c r="E10" s="139"/>
      <c r="F10" s="139"/>
      <c r="G10" s="130" t="s">
        <v>94</v>
      </c>
      <c r="H10" s="130" t="s">
        <v>97</v>
      </c>
      <c r="I10" s="131" t="s">
        <v>98</v>
      </c>
      <c r="J10" s="132" t="s">
        <v>91</v>
      </c>
      <c r="K10" s="133">
        <v>0.95</v>
      </c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>
        <v>0</v>
      </c>
      <c r="Y10" s="135">
        <v>1</v>
      </c>
      <c r="Z10" s="135" t="e">
        <f t="shared" si="0"/>
        <v>#N/A</v>
      </c>
      <c r="AA10" s="130"/>
      <c r="AB10" s="134" t="e">
        <f t="shared" si="1"/>
        <v>#DIV/0!</v>
      </c>
      <c r="AC10" s="129" t="s">
        <v>13</v>
      </c>
      <c r="AD10" s="136">
        <v>9.6100000000000005E-3</v>
      </c>
      <c r="AE10" s="137" t="str">
        <f>IF($J$10="Sube",IF(ISERROR(Z10/$K$10)=TRUE,"",IF(Z10&gt;$K$10,AD10,Z10/$K$10*AD10)),IF(ISERROR($K$10/Z10)=TRUE,"",IF($K$10&lt;Z10,$K$10/Z10*AD10,AD10)))</f>
        <v/>
      </c>
      <c r="AF10" s="138" t="str">
        <f>IF($J$10="Sube",IF(ISERROR(Z10/$K$10)=TRUE,"",IF(Z10&gt;=$K$10,1,0)),IF(ISERROR($K$10/Z10)=TRUE,"",IF($K$10&lt;Z10,0,1)))</f>
        <v/>
      </c>
      <c r="AG10" s="139"/>
      <c r="AH10" s="14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</row>
    <row r="11" spans="1:55" hidden="1" x14ac:dyDescent="0.25">
      <c r="A11" s="212" t="s">
        <v>72</v>
      </c>
      <c r="B11" s="100" t="e">
        <f t="shared" si="2"/>
        <v>#REF!</v>
      </c>
      <c r="C11" s="103"/>
      <c r="D11" s="107"/>
      <c r="E11" s="108"/>
      <c r="F11" s="108"/>
      <c r="G11" s="107"/>
      <c r="H11" s="107"/>
      <c r="I11" s="109"/>
      <c r="J11" s="110"/>
      <c r="K11" s="111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3" t="e">
        <f t="shared" si="0"/>
        <v>#N/A</v>
      </c>
      <c r="AA11" s="107"/>
      <c r="AB11" s="112" t="e">
        <f t="shared" si="1"/>
        <v>#DIV/0!</v>
      </c>
      <c r="AC11" s="103" t="s">
        <v>13</v>
      </c>
      <c r="AD11" s="114">
        <v>9.6100000000000005E-3</v>
      </c>
      <c r="AE11" s="115" t="str">
        <f>IF($J$11="Sube",IF(ISERROR(Z11/$K$11)=TRUE,"",IF(Z11&gt;$K$11,AD11,Z11/$K$11*AD11)),IF(ISERROR($K$11/Z11)=TRUE,"",IF($K$11&lt;Z11,$K$11/Z11*AD11,AD11)))</f>
        <v/>
      </c>
      <c r="AF11" s="116" t="str">
        <f>IF($J$11="Sube",IF(ISERROR(Z11/$K$11)=TRUE,"",IF(Z11&gt;=$K$11,1,0)),IF(ISERROR($K$11/Z11)=TRUE,"",IF($K$11&lt;Z11,0,1)))</f>
        <v/>
      </c>
      <c r="AG11" s="108"/>
      <c r="AH11" s="108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</row>
    <row r="12" spans="1:55" hidden="1" x14ac:dyDescent="0.25">
      <c r="A12" s="212"/>
      <c r="B12" s="100" t="e">
        <f t="shared" si="2"/>
        <v>#REF!</v>
      </c>
      <c r="C12" s="104"/>
      <c r="D12" s="13"/>
      <c r="E12" s="58"/>
      <c r="F12" s="58"/>
      <c r="G12" s="13"/>
      <c r="H12" s="13"/>
      <c r="I12" s="15"/>
      <c r="J12" s="98"/>
      <c r="K12" s="68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61" t="e">
        <f t="shared" si="0"/>
        <v>#N/A</v>
      </c>
      <c r="AA12" s="13"/>
      <c r="AB12" s="14" t="e">
        <f t="shared" si="1"/>
        <v>#DIV/0!</v>
      </c>
      <c r="AC12" s="104" t="s">
        <v>13</v>
      </c>
      <c r="AD12" s="75">
        <v>9.6100000000000005E-3</v>
      </c>
      <c r="AE12" s="17" t="str">
        <f>IF($J$12="Sube",IF(ISERROR(Z12/$K$12)=TRUE,"",IF(Z12&gt;$K$12,AD12,Z12/$K$12*AD12)),IF(ISERROR($K$12/Z12)=TRUE,"",IF($K$12&lt;Z12,$K$12/Z12*AD12,AD12)))</f>
        <v/>
      </c>
      <c r="AF12" s="18" t="str">
        <f>IF($J$12="Sube",IF(ISERROR(Z12/$K$12)=TRUE,"",IF(Z12&gt;=$K$12,1,0)),IF(ISERROR($K$12/Z12)=TRUE,"",IF($K$12&lt;Z12,0,1)))</f>
        <v/>
      </c>
      <c r="AG12" s="58"/>
      <c r="AH12" s="58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</row>
    <row r="13" spans="1:55" hidden="1" x14ac:dyDescent="0.25">
      <c r="A13" s="212"/>
      <c r="B13" s="100" t="e">
        <f t="shared" si="2"/>
        <v>#REF!</v>
      </c>
      <c r="C13" s="104"/>
      <c r="D13" s="13"/>
      <c r="E13" s="58"/>
      <c r="F13" s="58"/>
      <c r="G13" s="13"/>
      <c r="H13" s="13"/>
      <c r="I13" s="15"/>
      <c r="J13" s="98"/>
      <c r="K13" s="6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61" t="e">
        <f t="shared" si="0"/>
        <v>#N/A</v>
      </c>
      <c r="AA13" s="13"/>
      <c r="AB13" s="14" t="e">
        <f t="shared" si="1"/>
        <v>#DIV/0!</v>
      </c>
      <c r="AC13" s="104" t="s">
        <v>13</v>
      </c>
      <c r="AD13" s="75">
        <v>9.6100000000000005E-3</v>
      </c>
      <c r="AE13" s="17" t="str">
        <f>IF($J$13="Sube",IF(ISERROR(Z13/$K$13)=TRUE,"",IF(Z13&gt;$K$13,AD13,Z13/$K$13*AD13)),IF(ISERROR($K$13/Z13)=TRUE,"",IF($K$13&lt;Z13,$K$13/Z13*AD13,AD13)))</f>
        <v/>
      </c>
      <c r="AF13" s="18" t="str">
        <f>IF($J$13="Sube",IF(ISERROR(Z13/$K$13)=TRUE,"",IF(Z13&gt;=$K$13,1,0)),IF(ISERROR($K$13/Z13)=TRUE,"",IF($K$13&lt;Z13,0,1)))</f>
        <v/>
      </c>
      <c r="AG13" s="58"/>
      <c r="AH13" s="58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</row>
    <row r="14" spans="1:55" hidden="1" x14ac:dyDescent="0.25">
      <c r="A14" s="212"/>
      <c r="B14" s="100" t="e">
        <f t="shared" si="2"/>
        <v>#REF!</v>
      </c>
      <c r="C14" s="104"/>
      <c r="D14" s="13"/>
      <c r="E14" s="58"/>
      <c r="F14" s="58"/>
      <c r="G14" s="13"/>
      <c r="H14" s="13"/>
      <c r="I14" s="15"/>
      <c r="J14" s="98"/>
      <c r="K14" s="6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61" t="e">
        <f t="shared" si="0"/>
        <v>#N/A</v>
      </c>
      <c r="AA14" s="13"/>
      <c r="AB14" s="14" t="e">
        <f t="shared" si="1"/>
        <v>#DIV/0!</v>
      </c>
      <c r="AC14" s="104" t="s">
        <v>13</v>
      </c>
      <c r="AD14" s="75">
        <v>9.6100000000000005E-3</v>
      </c>
      <c r="AE14" s="17" t="str">
        <f>IF($J$14="Sube",IF(ISERROR(Z14/$K$14)=TRUE,"",IF(Z14&gt;$K$14,AD14,Z14/$K$14*AD14)),IF(ISERROR($K$14/Z14)=TRUE,"",IF($K$14&lt;Z14,$K$14/Z14*AD14,AD14)))</f>
        <v/>
      </c>
      <c r="AF14" s="18" t="str">
        <f>IF($J$14="Sube",IF(ISERROR(Z14/$K$14)=TRUE,"",IF(Z14&gt;=$K$14,1,0)),IF(ISERROR($K$14/Z14)=TRUE,"",IF($K$14&lt;Z14,0,1)))</f>
        <v/>
      </c>
      <c r="AG14" s="58"/>
      <c r="AH14" s="58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</row>
    <row r="15" spans="1:55" hidden="1" x14ac:dyDescent="0.25">
      <c r="A15" s="212"/>
      <c r="B15" s="100" t="e">
        <f t="shared" si="2"/>
        <v>#REF!</v>
      </c>
      <c r="C15" s="104"/>
      <c r="D15" s="13"/>
      <c r="E15" s="58"/>
      <c r="F15" s="58"/>
      <c r="G15" s="13"/>
      <c r="H15" s="13"/>
      <c r="I15" s="15"/>
      <c r="J15" s="98"/>
      <c r="K15" s="6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61" t="e">
        <f t="shared" si="0"/>
        <v>#N/A</v>
      </c>
      <c r="AA15" s="13"/>
      <c r="AB15" s="14" t="e">
        <f t="shared" si="1"/>
        <v>#DIV/0!</v>
      </c>
      <c r="AC15" s="104" t="s">
        <v>13</v>
      </c>
      <c r="AD15" s="75">
        <v>9.6100000000000005E-3</v>
      </c>
      <c r="AE15" s="17" t="str">
        <f>IF($J$15="Sube",IF(ISERROR(Z15/$K$15)=TRUE,"",IF(Z15&gt;$K$15,AD15,Z15/$K$15*AD15)),IF(ISERROR($K$15/Z15)=TRUE,"",IF($K$15&lt;Z15,$K$15/Z15*AD15,AD15)))</f>
        <v/>
      </c>
      <c r="AF15" s="18" t="str">
        <f>IF($J$15="Sube",IF(ISERROR(Z15/$K$15)=TRUE,"",IF(Z15&gt;=$K$15,1,0)),IF(ISERROR($K$15/Z15)=TRUE,"",IF($K$15&lt;Z15,0,1)))</f>
        <v/>
      </c>
      <c r="AG15" s="58"/>
      <c r="AH15" s="58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</row>
    <row r="16" spans="1:55" hidden="1" x14ac:dyDescent="0.25">
      <c r="A16" s="212"/>
      <c r="B16" s="100" t="e">
        <f t="shared" si="2"/>
        <v>#REF!</v>
      </c>
      <c r="C16" s="102"/>
      <c r="D16" s="72"/>
      <c r="E16" s="143"/>
      <c r="F16" s="143"/>
      <c r="G16" s="72"/>
      <c r="H16" s="72"/>
      <c r="I16" s="144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8" t="e">
        <f t="shared" si="0"/>
        <v>#N/A</v>
      </c>
      <c r="AA16" s="72"/>
      <c r="AB16" s="147" t="e">
        <f t="shared" si="1"/>
        <v>#DIV/0!</v>
      </c>
      <c r="AC16" s="102" t="s">
        <v>13</v>
      </c>
      <c r="AD16" s="149">
        <v>9.6100000000000005E-3</v>
      </c>
      <c r="AE16" s="150" t="str">
        <f>IF($J$16="Sube",IF(ISERROR(Z16/$K$16)=TRUE,"",IF(Z16&gt;$K$16,AD16,Z16/$K$16*AD16)),IF(ISERROR($K$16/Z16)=TRUE,"",IF($K$16&lt;Z16,$K$16/Z16*AD16,AD16)))</f>
        <v/>
      </c>
      <c r="AF16" s="151" t="str">
        <f>IF($J$16="Sube",IF(ISERROR(Z16/$K$16)=TRUE,"",IF(Z16&gt;=$K$16,1,0)),IF(ISERROR($K$16/Z16)=TRUE,"",IF($K$16&lt;Z16,0,1)))</f>
        <v/>
      </c>
      <c r="AG16" s="143"/>
      <c r="AH16" s="143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</row>
    <row r="17" spans="29:55" ht="15.75" thickBot="1" x14ac:dyDescent="0.3">
      <c r="AC17" s="65" t="s">
        <v>14</v>
      </c>
      <c r="AD17" s="74">
        <f>SUM(AD8:AD16)</f>
        <v>8.6490000000000011E-2</v>
      </c>
      <c r="AE17" s="73">
        <f>SUMIFS(AE8:AE16,AC8:AC16,"Si")/SUMIFS(AD8:AD16,AC8:AC16,"Si")</f>
        <v>0</v>
      </c>
      <c r="AF17" s="66">
        <f>SUMIFS(AF8:AF16,AC8:AC16,"Si")/AC19</f>
        <v>0</v>
      </c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</row>
    <row r="18" spans="29:55" ht="38.25" x14ac:dyDescent="0.25">
      <c r="AC18" s="19" t="s">
        <v>15</v>
      </c>
      <c r="AD18" s="105" t="s">
        <v>16</v>
      </c>
      <c r="AE18" s="20" t="s">
        <v>17</v>
      </c>
      <c r="AG18" s="16"/>
    </row>
    <row r="19" spans="29:55" ht="15.75" thickBot="1" x14ac:dyDescent="0.3">
      <c r="AC19" s="21">
        <f>COUNTIF(AC8:AC16,"Si")</f>
        <v>9</v>
      </c>
      <c r="AD19" s="22">
        <f>COUNT(Z8:Z16)</f>
        <v>0</v>
      </c>
      <c r="AE19" s="23">
        <f>AD19/AC19</f>
        <v>0</v>
      </c>
      <c r="AG19" s="16"/>
    </row>
    <row r="20" spans="29:55" x14ac:dyDescent="0.25">
      <c r="AC20" s="1"/>
      <c r="AD20" s="2"/>
      <c r="AE20" s="2"/>
      <c r="AG20" s="1"/>
    </row>
    <row r="21" spans="29:55" x14ac:dyDescent="0.25">
      <c r="AC21" s="24" t="s">
        <v>18</v>
      </c>
      <c r="AD21" s="25" t="s">
        <v>19</v>
      </c>
      <c r="AE21" s="2"/>
      <c r="AG21" s="1"/>
    </row>
    <row r="22" spans="29:55" x14ac:dyDescent="0.25">
      <c r="AC22" s="26" t="s">
        <v>20</v>
      </c>
      <c r="AD22" s="27" t="s">
        <v>21</v>
      </c>
      <c r="AE22" s="2"/>
      <c r="AG22" s="1"/>
    </row>
    <row r="23" spans="29:55" ht="25.5" x14ac:dyDescent="0.25">
      <c r="AC23" s="28" t="s">
        <v>22</v>
      </c>
      <c r="AD23" s="29" t="s">
        <v>23</v>
      </c>
      <c r="AE23" s="2"/>
      <c r="AG23" s="1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5" priority="6" operator="between">
      <formula>0.65</formula>
      <formula>0.84</formula>
    </cfRule>
    <cfRule type="cellIs" dxfId="4" priority="8" operator="lessThan">
      <formula>0.64</formula>
    </cfRule>
  </conditionalFormatting>
  <conditionalFormatting sqref="AE17:AF17">
    <cfRule type="cellIs" dxfId="3" priority="1" operator="greaterThanOrEqual">
      <formula>0.85</formula>
    </cfRule>
    <cfRule type="cellIs" dxfId="2" priority="3" operator="equal">
      <formula>"0.65"</formula>
    </cfRule>
  </conditionalFormatting>
  <conditionalFormatting sqref="AF17">
    <cfRule type="cellIs" dxfId="1" priority="2" operator="between">
      <formula>0.65</formula>
      <formula>"0.84"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 xr:uid="{00000000-0002-0000-0200-000000000000}">
      <formula1>"Si,No"</formula1>
    </dataValidation>
    <dataValidation type="list" allowBlank="1" showInputMessage="1" showErrorMessage="1" sqref="J8:J16" xr:uid="{00000000-0002-0000-0200-000001000000}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 xr2:uid="{00000000-0003-0000-02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 xr2:uid="{00000000-0003-0000-02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14" sqref="E14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7"/>
  <sheetViews>
    <sheetView topLeftCell="A4" workbookViewId="0">
      <selection activeCell="L46" sqref="L46"/>
    </sheetView>
  </sheetViews>
  <sheetFormatPr baseColWidth="10" defaultColWidth="11.42578125" defaultRowHeight="15" x14ac:dyDescent="0.25"/>
  <cols>
    <col min="1" max="1" width="3.140625" customWidth="1"/>
    <col min="2" max="2" width="14.7109375" customWidth="1"/>
    <col min="3" max="3" width="20.140625" customWidth="1"/>
    <col min="4" max="4" width="14.28515625" customWidth="1"/>
    <col min="5" max="5" width="17.28515625" customWidth="1"/>
    <col min="6" max="6" width="14.42578125" customWidth="1"/>
    <col min="7" max="7" width="15" customWidth="1"/>
    <col min="8" max="8" width="15.7109375" customWidth="1"/>
    <col min="9" max="9" width="21.42578125" customWidth="1"/>
    <col min="10" max="10" width="14.42578125" customWidth="1"/>
    <col min="11" max="11" width="20.7109375" customWidth="1"/>
    <col min="12" max="12" width="13.7109375" customWidth="1"/>
  </cols>
  <sheetData>
    <row r="1" spans="2:12" ht="24" customHeight="1" x14ac:dyDescent="0.25">
      <c r="B1" s="238" t="s">
        <v>47</v>
      </c>
      <c r="C1" s="239"/>
      <c r="D1" s="242" t="s">
        <v>0</v>
      </c>
      <c r="E1" s="243"/>
      <c r="F1" s="243"/>
      <c r="G1" s="243"/>
      <c r="H1" s="243"/>
      <c r="I1" s="244"/>
      <c r="J1" s="251" t="s">
        <v>31</v>
      </c>
      <c r="K1" s="252"/>
    </row>
    <row r="2" spans="2:12" ht="15" customHeight="1" x14ac:dyDescent="0.25">
      <c r="B2" s="240"/>
      <c r="C2" s="241"/>
      <c r="D2" s="245"/>
      <c r="E2" s="246"/>
      <c r="F2" s="246"/>
      <c r="G2" s="246"/>
      <c r="H2" s="246"/>
      <c r="I2" s="247"/>
      <c r="J2" s="253"/>
      <c r="K2" s="254"/>
    </row>
    <row r="3" spans="2:12" ht="15" customHeight="1" x14ac:dyDescent="0.25">
      <c r="B3" s="240"/>
      <c r="C3" s="241"/>
      <c r="D3" s="248"/>
      <c r="E3" s="249"/>
      <c r="F3" s="249"/>
      <c r="G3" s="249"/>
      <c r="H3" s="249"/>
      <c r="I3" s="250"/>
      <c r="J3" s="253"/>
      <c r="K3" s="254"/>
    </row>
    <row r="4" spans="2:12" ht="15" customHeight="1" x14ac:dyDescent="0.25">
      <c r="B4" s="240"/>
      <c r="C4" s="241"/>
      <c r="D4" s="255" t="s">
        <v>44</v>
      </c>
      <c r="E4" s="255"/>
      <c r="F4" s="255"/>
      <c r="G4" s="255"/>
      <c r="H4" s="255"/>
      <c r="I4" s="255"/>
      <c r="J4" s="253" t="s">
        <v>32</v>
      </c>
      <c r="K4" s="254"/>
    </row>
    <row r="5" spans="2:12" ht="15.75" customHeight="1" thickBot="1" x14ac:dyDescent="0.3">
      <c r="B5" s="240"/>
      <c r="C5" s="241"/>
      <c r="D5" s="256"/>
      <c r="E5" s="256"/>
      <c r="F5" s="256"/>
      <c r="G5" s="256"/>
      <c r="H5" s="256"/>
      <c r="I5" s="256"/>
      <c r="J5" s="257">
        <v>42664</v>
      </c>
      <c r="K5" s="258"/>
    </row>
    <row r="6" spans="2:12" ht="15.75" thickBot="1" x14ac:dyDescent="0.3">
      <c r="B6" s="235"/>
      <c r="C6" s="236"/>
      <c r="D6" s="236"/>
      <c r="E6" s="236"/>
      <c r="F6" s="236"/>
      <c r="G6" s="236"/>
      <c r="H6" s="236"/>
      <c r="I6" s="237"/>
      <c r="J6" s="261"/>
      <c r="K6" s="262"/>
    </row>
    <row r="7" spans="2:12" ht="48" x14ac:dyDescent="0.25">
      <c r="B7" s="263" t="s">
        <v>33</v>
      </c>
      <c r="C7" s="266" t="s">
        <v>81</v>
      </c>
      <c r="D7" s="263" t="s">
        <v>34</v>
      </c>
      <c r="E7" s="76" t="s">
        <v>60</v>
      </c>
      <c r="F7" s="263" t="s">
        <v>51</v>
      </c>
      <c r="G7" s="266" t="s">
        <v>50</v>
      </c>
      <c r="H7" s="263" t="s">
        <v>35</v>
      </c>
      <c r="I7" s="77" t="s">
        <v>62</v>
      </c>
      <c r="J7" s="263" t="s">
        <v>36</v>
      </c>
      <c r="K7" s="82"/>
      <c r="L7" s="4"/>
    </row>
    <row r="8" spans="2:12" ht="60" x14ac:dyDescent="0.25">
      <c r="B8" s="264"/>
      <c r="C8" s="267"/>
      <c r="D8" s="264"/>
      <c r="E8" s="76" t="s">
        <v>74</v>
      </c>
      <c r="F8" s="264"/>
      <c r="G8" s="267"/>
      <c r="H8" s="264"/>
      <c r="I8" s="77" t="s">
        <v>73</v>
      </c>
      <c r="J8" s="264"/>
      <c r="K8" s="82"/>
      <c r="L8" s="4"/>
    </row>
    <row r="9" spans="2:12" ht="36" x14ac:dyDescent="0.25">
      <c r="B9" s="264"/>
      <c r="C9" s="267"/>
      <c r="D9" s="264"/>
      <c r="E9" s="76" t="s">
        <v>67</v>
      </c>
      <c r="F9" s="264"/>
      <c r="G9" s="267"/>
      <c r="H9" s="264"/>
      <c r="I9" s="77" t="s">
        <v>65</v>
      </c>
      <c r="J9" s="264"/>
      <c r="K9" s="82"/>
      <c r="L9" s="4"/>
    </row>
    <row r="10" spans="2:12" ht="48" x14ac:dyDescent="0.25">
      <c r="B10" s="264"/>
      <c r="C10" s="267"/>
      <c r="D10" s="264"/>
      <c r="E10" s="76" t="s">
        <v>68</v>
      </c>
      <c r="F10" s="264"/>
      <c r="G10" s="267"/>
      <c r="H10" s="264"/>
      <c r="I10" s="77" t="s">
        <v>66</v>
      </c>
      <c r="J10" s="264"/>
      <c r="K10" s="82"/>
      <c r="L10" s="4"/>
    </row>
    <row r="11" spans="2:12" ht="36" x14ac:dyDescent="0.25">
      <c r="B11" s="264"/>
      <c r="C11" s="267"/>
      <c r="D11" s="264"/>
      <c r="E11" s="76" t="s">
        <v>75</v>
      </c>
      <c r="F11" s="264"/>
      <c r="G11" s="267"/>
      <c r="H11" s="264"/>
      <c r="I11" s="77" t="s">
        <v>76</v>
      </c>
      <c r="J11" s="264"/>
      <c r="K11" s="82"/>
      <c r="L11" s="4"/>
    </row>
    <row r="12" spans="2:12" ht="48.75" thickBot="1" x14ac:dyDescent="0.3">
      <c r="B12" s="265"/>
      <c r="C12" s="268"/>
      <c r="D12" s="264"/>
      <c r="E12" s="76" t="s">
        <v>69</v>
      </c>
      <c r="F12" s="264"/>
      <c r="G12" s="267"/>
      <c r="H12" s="264"/>
      <c r="I12" s="77" t="s">
        <v>63</v>
      </c>
      <c r="J12" s="264"/>
      <c r="K12" s="82"/>
      <c r="L12" s="5"/>
    </row>
    <row r="13" spans="2:12" ht="24.75" thickBot="1" x14ac:dyDescent="0.3">
      <c r="B13" s="79" t="s">
        <v>37</v>
      </c>
      <c r="C13" s="78"/>
      <c r="D13" s="264"/>
      <c r="E13" s="76" t="s">
        <v>70</v>
      </c>
      <c r="F13" s="264"/>
      <c r="G13" s="267"/>
      <c r="H13" s="264"/>
      <c r="I13" s="77" t="s">
        <v>64</v>
      </c>
      <c r="J13" s="264"/>
      <c r="K13" s="82"/>
      <c r="L13" s="5"/>
    </row>
    <row r="14" spans="2:12" ht="48" customHeight="1" thickBot="1" x14ac:dyDescent="0.3">
      <c r="B14" s="79" t="s">
        <v>38</v>
      </c>
      <c r="C14" s="78"/>
      <c r="D14" s="264"/>
      <c r="E14" s="76" t="s">
        <v>80</v>
      </c>
      <c r="F14" s="264"/>
      <c r="G14" s="267"/>
      <c r="H14" s="264"/>
      <c r="I14" s="77" t="s">
        <v>78</v>
      </c>
      <c r="J14" s="264"/>
      <c r="K14" s="82"/>
      <c r="L14" s="5"/>
    </row>
    <row r="15" spans="2:12" ht="43.15" customHeight="1" thickBot="1" x14ac:dyDescent="0.3">
      <c r="B15" s="80" t="s">
        <v>39</v>
      </c>
      <c r="C15" s="81">
        <v>42734</v>
      </c>
      <c r="D15" s="265"/>
      <c r="E15" s="76" t="s">
        <v>79</v>
      </c>
      <c r="F15" s="265"/>
      <c r="G15" s="269"/>
      <c r="H15" s="265"/>
      <c r="I15" s="77" t="s">
        <v>77</v>
      </c>
      <c r="J15" s="265"/>
      <c r="K15" s="83"/>
      <c r="L15" s="5"/>
    </row>
    <row r="16" spans="2:12" ht="15.75" thickBot="1" x14ac:dyDescent="0.3">
      <c r="B16" s="273"/>
      <c r="C16" s="274"/>
      <c r="D16" s="274"/>
      <c r="E16" s="275"/>
      <c r="F16" s="276"/>
      <c r="G16" s="275"/>
      <c r="H16" s="276"/>
      <c r="I16" s="275"/>
      <c r="J16" s="276"/>
      <c r="K16" s="277"/>
    </row>
    <row r="17" spans="2:11" x14ac:dyDescent="0.25">
      <c r="B17" s="278" t="s">
        <v>40</v>
      </c>
      <c r="C17" s="39" t="s">
        <v>82</v>
      </c>
      <c r="D17" s="30">
        <v>0.1</v>
      </c>
      <c r="E17" s="278" t="s">
        <v>41</v>
      </c>
      <c r="F17" s="31"/>
      <c r="G17" s="281" t="s">
        <v>42</v>
      </c>
      <c r="H17" s="32"/>
      <c r="I17" s="281" t="s">
        <v>45</v>
      </c>
      <c r="J17" s="84"/>
      <c r="K17" s="88" t="s">
        <v>43</v>
      </c>
    </row>
    <row r="18" spans="2:11" x14ac:dyDescent="0.25">
      <c r="B18" s="279"/>
      <c r="C18" s="40" t="s">
        <v>83</v>
      </c>
      <c r="D18" s="33">
        <v>0.1</v>
      </c>
      <c r="E18" s="279"/>
      <c r="F18" s="34"/>
      <c r="G18" s="282"/>
      <c r="H18" s="35"/>
      <c r="I18" s="282"/>
      <c r="J18" s="85"/>
      <c r="K18" s="89" t="s">
        <v>43</v>
      </c>
    </row>
    <row r="19" spans="2:11" x14ac:dyDescent="0.25">
      <c r="B19" s="279"/>
      <c r="C19" s="40" t="s">
        <v>84</v>
      </c>
      <c r="D19" s="33">
        <v>0.1</v>
      </c>
      <c r="E19" s="279"/>
      <c r="F19" s="34"/>
      <c r="G19" s="282"/>
      <c r="H19" s="35"/>
      <c r="I19" s="282"/>
      <c r="J19" s="85"/>
      <c r="K19" s="89" t="s">
        <v>43</v>
      </c>
    </row>
    <row r="20" spans="2:11" x14ac:dyDescent="0.25">
      <c r="B20" s="279"/>
      <c r="C20" s="40" t="s">
        <v>85</v>
      </c>
      <c r="D20" s="33">
        <v>0.1</v>
      </c>
      <c r="E20" s="279"/>
      <c r="F20" s="34"/>
      <c r="G20" s="282"/>
      <c r="H20" s="35"/>
      <c r="I20" s="282"/>
      <c r="J20" s="85"/>
      <c r="K20" s="89" t="s">
        <v>43</v>
      </c>
    </row>
    <row r="21" spans="2:11" x14ac:dyDescent="0.25">
      <c r="B21" s="279"/>
      <c r="C21" s="40" t="s">
        <v>86</v>
      </c>
      <c r="D21" s="33">
        <v>0.1</v>
      </c>
      <c r="E21" s="279"/>
      <c r="F21" s="34"/>
      <c r="G21" s="282"/>
      <c r="H21" s="35"/>
      <c r="I21" s="282"/>
      <c r="J21" s="85"/>
      <c r="K21" s="89" t="s">
        <v>43</v>
      </c>
    </row>
    <row r="22" spans="2:11" x14ac:dyDescent="0.25">
      <c r="B22" s="279"/>
      <c r="C22" s="40" t="s">
        <v>87</v>
      </c>
      <c r="D22" s="33">
        <v>0.1</v>
      </c>
      <c r="E22" s="279"/>
      <c r="F22" s="34"/>
      <c r="G22" s="282"/>
      <c r="H22" s="35"/>
      <c r="I22" s="282"/>
      <c r="J22" s="85"/>
      <c r="K22" s="89" t="s">
        <v>43</v>
      </c>
    </row>
    <row r="23" spans="2:11" x14ac:dyDescent="0.25">
      <c r="B23" s="279"/>
      <c r="C23" s="40" t="s">
        <v>88</v>
      </c>
      <c r="D23" s="33">
        <v>0.1</v>
      </c>
      <c r="E23" s="279"/>
      <c r="F23" s="34"/>
      <c r="G23" s="282"/>
      <c r="H23" s="35"/>
      <c r="I23" s="282"/>
      <c r="J23" s="85"/>
      <c r="K23" s="89" t="s">
        <v>43</v>
      </c>
    </row>
    <row r="24" spans="2:11" x14ac:dyDescent="0.25">
      <c r="B24" s="279"/>
      <c r="C24" s="40" t="s">
        <v>89</v>
      </c>
      <c r="D24" s="33">
        <v>0.1</v>
      </c>
      <c r="E24" s="279"/>
      <c r="F24" s="34"/>
      <c r="G24" s="282"/>
      <c r="H24" s="35"/>
      <c r="I24" s="282"/>
      <c r="J24" s="85"/>
      <c r="K24" s="89" t="s">
        <v>43</v>
      </c>
    </row>
    <row r="25" spans="2:11" ht="15.75" thickBot="1" x14ac:dyDescent="0.3">
      <c r="B25" s="280"/>
      <c r="C25" s="41" t="s">
        <v>90</v>
      </c>
      <c r="D25" s="36">
        <v>0.1</v>
      </c>
      <c r="E25" s="280"/>
      <c r="F25" s="37"/>
      <c r="G25" s="283"/>
      <c r="H25" s="38"/>
      <c r="I25" s="283"/>
      <c r="J25" s="86"/>
      <c r="K25" s="90" t="s">
        <v>43</v>
      </c>
    </row>
    <row r="26" spans="2:11" x14ac:dyDescent="0.25">
      <c r="B26" s="91"/>
      <c r="C26" s="92"/>
      <c r="D26" s="93"/>
      <c r="E26" s="91"/>
      <c r="F26" s="94"/>
      <c r="G26" s="91"/>
      <c r="H26" s="94"/>
      <c r="I26" s="91"/>
      <c r="J26" s="94"/>
      <c r="K26" s="87"/>
    </row>
    <row r="27" spans="2:11" ht="38.25" x14ac:dyDescent="0.25">
      <c r="B27" s="70" t="s">
        <v>24</v>
      </c>
      <c r="C27" s="70" t="s">
        <v>25</v>
      </c>
      <c r="D27" s="69" t="s">
        <v>26</v>
      </c>
      <c r="E27" s="70" t="s">
        <v>60</v>
      </c>
      <c r="F27" s="70" t="s">
        <v>4</v>
      </c>
      <c r="G27" s="70" t="s">
        <v>52</v>
      </c>
      <c r="H27" s="12"/>
      <c r="I27" s="12"/>
      <c r="J27" s="11"/>
      <c r="K27" s="11"/>
    </row>
    <row r="28" spans="2:11" x14ac:dyDescent="0.25">
      <c r="B28" s="10">
        <v>42736</v>
      </c>
      <c r="C28" s="9">
        <v>102</v>
      </c>
      <c r="D28" s="8" t="e">
        <f>#REF!</f>
        <v>#REF!</v>
      </c>
      <c r="E28" s="96" t="str">
        <f>IF(ISERROR(C28/D28)=TRUE,"Sin datos",C28/D28)</f>
        <v>Sin datos</v>
      </c>
      <c r="F28" s="3">
        <f>$D$17</f>
        <v>0.1</v>
      </c>
      <c r="G28" s="59" t="s">
        <v>58</v>
      </c>
    </row>
    <row r="29" spans="2:11" x14ac:dyDescent="0.25">
      <c r="B29" s="10">
        <v>42767</v>
      </c>
      <c r="C29" s="9">
        <v>80</v>
      </c>
      <c r="D29" s="8" t="e">
        <f>#REF!</f>
        <v>#REF!</v>
      </c>
      <c r="E29" s="96" t="str">
        <f t="shared" ref="E29:E39" si="0">IF(ISERROR(C29/D29)=TRUE,"Sin datos",C29/D29)</f>
        <v>Sin datos</v>
      </c>
      <c r="F29" s="3">
        <f t="shared" ref="F29:F39" si="1">$D$17</f>
        <v>0.1</v>
      </c>
      <c r="G29" s="59" t="e">
        <f>+IF(SLOPE(E28:E29,B28:B29)&gt;0,"Al alza",IF(SLOPE(E28:E29,B28:B29)&lt;0,"A la baja","sin cambio"))</f>
        <v>#DIV/0!</v>
      </c>
    </row>
    <row r="30" spans="2:11" x14ac:dyDescent="0.25">
      <c r="B30" s="10">
        <v>42795</v>
      </c>
      <c r="C30" s="9">
        <v>50</v>
      </c>
      <c r="D30" s="8" t="e">
        <f>#REF!</f>
        <v>#REF!</v>
      </c>
      <c r="E30" s="96" t="str">
        <f t="shared" si="0"/>
        <v>Sin datos</v>
      </c>
      <c r="F30" s="3">
        <f t="shared" si="1"/>
        <v>0.1</v>
      </c>
      <c r="G30" s="59" t="e">
        <f t="shared" ref="G30:G39" si="2">+IF(SLOPE(E29:E30,B29:B30)&gt;0,"Al alza",IF(SLOPE(E29:E30,B29:B30)&lt;0,"A la baja","sin cambio"))</f>
        <v>#DIV/0!</v>
      </c>
    </row>
    <row r="31" spans="2:11" x14ac:dyDescent="0.25">
      <c r="B31" s="10">
        <v>42826</v>
      </c>
      <c r="C31" s="9">
        <v>30</v>
      </c>
      <c r="D31" s="8" t="e">
        <f>#REF!</f>
        <v>#REF!</v>
      </c>
      <c r="E31" s="96" t="str">
        <f t="shared" si="0"/>
        <v>Sin datos</v>
      </c>
      <c r="F31" s="3">
        <f t="shared" si="1"/>
        <v>0.1</v>
      </c>
      <c r="G31" s="59" t="e">
        <f t="shared" si="2"/>
        <v>#DIV/0!</v>
      </c>
    </row>
    <row r="32" spans="2:11" x14ac:dyDescent="0.25">
      <c r="B32" s="10">
        <v>42856</v>
      </c>
      <c r="C32" s="9">
        <v>60</v>
      </c>
      <c r="D32" s="8" t="e">
        <f>#REF!</f>
        <v>#REF!</v>
      </c>
      <c r="E32" s="96" t="str">
        <f t="shared" si="0"/>
        <v>Sin datos</v>
      </c>
      <c r="F32" s="3">
        <f t="shared" si="1"/>
        <v>0.1</v>
      </c>
      <c r="G32" s="59" t="e">
        <f t="shared" si="2"/>
        <v>#DIV/0!</v>
      </c>
    </row>
    <row r="33" spans="1:11" x14ac:dyDescent="0.25">
      <c r="B33" s="10">
        <v>42887</v>
      </c>
      <c r="C33" s="9">
        <v>100</v>
      </c>
      <c r="D33" s="8" t="e">
        <f>#REF!</f>
        <v>#REF!</v>
      </c>
      <c r="E33" s="96" t="str">
        <f t="shared" si="0"/>
        <v>Sin datos</v>
      </c>
      <c r="F33" s="3">
        <f t="shared" si="1"/>
        <v>0.1</v>
      </c>
      <c r="G33" s="59" t="e">
        <f t="shared" si="2"/>
        <v>#DIV/0!</v>
      </c>
    </row>
    <row r="34" spans="1:11" x14ac:dyDescent="0.25">
      <c r="B34" s="10">
        <v>42917</v>
      </c>
      <c r="C34" s="9">
        <v>30</v>
      </c>
      <c r="D34" s="8" t="e">
        <f>#REF!</f>
        <v>#REF!</v>
      </c>
      <c r="E34" s="96" t="str">
        <f t="shared" si="0"/>
        <v>Sin datos</v>
      </c>
      <c r="F34" s="3">
        <f t="shared" si="1"/>
        <v>0.1</v>
      </c>
      <c r="G34" s="59" t="e">
        <f t="shared" si="2"/>
        <v>#DIV/0!</v>
      </c>
    </row>
    <row r="35" spans="1:11" x14ac:dyDescent="0.25">
      <c r="B35" s="10">
        <v>42948</v>
      </c>
      <c r="C35" s="9">
        <v>90</v>
      </c>
      <c r="D35" s="8" t="e">
        <f>#REF!</f>
        <v>#REF!</v>
      </c>
      <c r="E35" s="96" t="str">
        <f t="shared" si="0"/>
        <v>Sin datos</v>
      </c>
      <c r="F35" s="3">
        <f t="shared" si="1"/>
        <v>0.1</v>
      </c>
      <c r="G35" s="59" t="e">
        <f t="shared" si="2"/>
        <v>#DIV/0!</v>
      </c>
    </row>
    <row r="36" spans="1:11" x14ac:dyDescent="0.25">
      <c r="B36" s="10">
        <v>42979</v>
      </c>
      <c r="C36" s="9">
        <v>80</v>
      </c>
      <c r="D36" s="8" t="e">
        <f>#REF!</f>
        <v>#REF!</v>
      </c>
      <c r="E36" s="96" t="str">
        <f t="shared" si="0"/>
        <v>Sin datos</v>
      </c>
      <c r="F36" s="3">
        <f t="shared" si="1"/>
        <v>0.1</v>
      </c>
      <c r="G36" s="59" t="e">
        <f t="shared" si="2"/>
        <v>#DIV/0!</v>
      </c>
    </row>
    <row r="37" spans="1:11" x14ac:dyDescent="0.25">
      <c r="B37" s="10">
        <v>43009</v>
      </c>
      <c r="C37" s="9">
        <v>100</v>
      </c>
      <c r="D37" s="8" t="e">
        <f>#REF!</f>
        <v>#REF!</v>
      </c>
      <c r="E37" s="96" t="str">
        <f t="shared" si="0"/>
        <v>Sin datos</v>
      </c>
      <c r="F37" s="3">
        <f t="shared" si="1"/>
        <v>0.1</v>
      </c>
      <c r="G37" s="59" t="e">
        <f t="shared" si="2"/>
        <v>#DIV/0!</v>
      </c>
    </row>
    <row r="38" spans="1:11" x14ac:dyDescent="0.25">
      <c r="B38" s="10">
        <v>43040</v>
      </c>
      <c r="C38" s="9">
        <v>102</v>
      </c>
      <c r="D38" s="8" t="e">
        <f>#REF!</f>
        <v>#REF!</v>
      </c>
      <c r="E38" s="96" t="str">
        <f t="shared" si="0"/>
        <v>Sin datos</v>
      </c>
      <c r="F38" s="3">
        <f t="shared" si="1"/>
        <v>0.1</v>
      </c>
      <c r="G38" s="59" t="e">
        <f t="shared" si="2"/>
        <v>#DIV/0!</v>
      </c>
    </row>
    <row r="39" spans="1:11" ht="15.75" thickBot="1" x14ac:dyDescent="0.3">
      <c r="B39" s="63">
        <v>43070</v>
      </c>
      <c r="C39" s="9" t="e">
        <f>COUNTIF((#REF!),1)</f>
        <v>#REF!</v>
      </c>
      <c r="D39" s="8" t="e">
        <f>#REF!</f>
        <v>#REF!</v>
      </c>
      <c r="E39" s="96" t="str">
        <f t="shared" si="0"/>
        <v>Sin datos</v>
      </c>
      <c r="F39" s="3">
        <f t="shared" si="1"/>
        <v>0.1</v>
      </c>
      <c r="G39" s="59" t="e">
        <f t="shared" si="2"/>
        <v>#DIV/0!</v>
      </c>
      <c r="H39" s="12"/>
      <c r="I39" s="12"/>
      <c r="J39" s="12"/>
      <c r="K39" s="12"/>
    </row>
    <row r="40" spans="1:11" ht="15.75" customHeight="1" thickBot="1" x14ac:dyDescent="0.3">
      <c r="B40" s="270" t="s">
        <v>59</v>
      </c>
      <c r="C40" s="271"/>
      <c r="D40" s="272"/>
      <c r="E40" s="64" t="e">
        <f>+IF(SLOPE(E28:E39,B28:B39)&gt;0,"Al alza",IF(SLOPE(E28:E39,B28:B39)&lt;0,"A la baja","Sin cambio"))</f>
        <v>#DIV/0!</v>
      </c>
      <c r="F40" s="97"/>
      <c r="H40" s="12"/>
      <c r="I40" s="12"/>
      <c r="J40" s="12"/>
      <c r="K40" s="12"/>
    </row>
    <row r="41" spans="1:11" x14ac:dyDescent="0.25">
      <c r="B41" s="95"/>
      <c r="C41" s="95"/>
      <c r="D41" s="95"/>
      <c r="E41" s="95"/>
      <c r="F41" s="95"/>
      <c r="G41" s="95"/>
      <c r="H41" s="12"/>
      <c r="I41" s="12"/>
      <c r="J41" s="12"/>
      <c r="K41" s="12"/>
    </row>
    <row r="42" spans="1:11" x14ac:dyDescent="0.25">
      <c r="B42" s="95"/>
      <c r="C42" s="95"/>
      <c r="D42" s="95"/>
      <c r="E42" s="95"/>
      <c r="F42" s="95"/>
      <c r="G42" s="95"/>
      <c r="H42" s="12"/>
      <c r="I42" s="12"/>
      <c r="J42" s="12"/>
      <c r="K42" s="12"/>
    </row>
    <row r="43" spans="1:11" ht="15.75" thickBot="1" x14ac:dyDescent="0.3">
      <c r="B43" s="95"/>
      <c r="C43" s="95"/>
      <c r="D43" s="95"/>
      <c r="E43" s="95"/>
      <c r="F43" s="95"/>
      <c r="G43" s="95"/>
      <c r="H43" s="12"/>
      <c r="I43" s="12"/>
      <c r="J43" s="12"/>
      <c r="K43" s="12"/>
    </row>
    <row r="44" spans="1:11" ht="15.75" customHeight="1" thickBot="1" x14ac:dyDescent="0.3">
      <c r="A44" s="259"/>
      <c r="B44" s="235" t="s">
        <v>48</v>
      </c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5.75" thickBot="1" x14ac:dyDescent="0.3">
      <c r="A45" s="260"/>
      <c r="B45" s="10">
        <v>42736</v>
      </c>
      <c r="C45" s="296"/>
      <c r="D45" s="297"/>
      <c r="E45" s="297"/>
      <c r="F45" s="297"/>
      <c r="G45" s="297"/>
      <c r="H45" s="297"/>
      <c r="I45" s="297"/>
      <c r="J45" s="297"/>
      <c r="K45" s="298"/>
    </row>
    <row r="46" spans="1:11" ht="15.75" thickBot="1" x14ac:dyDescent="0.3">
      <c r="A46" s="6"/>
      <c r="B46" s="10">
        <v>42767</v>
      </c>
      <c r="C46" s="296"/>
      <c r="D46" s="297"/>
      <c r="E46" s="297"/>
      <c r="F46" s="297"/>
      <c r="G46" s="297"/>
      <c r="H46" s="297"/>
      <c r="I46" s="297"/>
      <c r="J46" s="297"/>
      <c r="K46" s="298"/>
    </row>
    <row r="47" spans="1:11" ht="15.75" thickBot="1" x14ac:dyDescent="0.3">
      <c r="B47" s="10">
        <v>42795</v>
      </c>
      <c r="C47" s="296"/>
      <c r="D47" s="297"/>
      <c r="E47" s="297"/>
      <c r="F47" s="297"/>
      <c r="G47" s="297"/>
      <c r="H47" s="297"/>
      <c r="I47" s="297"/>
      <c r="J47" s="297"/>
      <c r="K47" s="298"/>
    </row>
    <row r="48" spans="1:11" ht="15.75" thickBot="1" x14ac:dyDescent="0.3">
      <c r="B48" s="10">
        <v>42826</v>
      </c>
      <c r="C48" s="296"/>
      <c r="D48" s="297"/>
      <c r="E48" s="297"/>
      <c r="F48" s="297"/>
      <c r="G48" s="297"/>
      <c r="H48" s="297"/>
      <c r="I48" s="297"/>
      <c r="J48" s="297"/>
      <c r="K48" s="298"/>
    </row>
    <row r="49" spans="2:11" ht="15.75" thickBot="1" x14ac:dyDescent="0.3">
      <c r="B49" s="10">
        <v>42856</v>
      </c>
      <c r="C49" s="296"/>
      <c r="D49" s="297"/>
      <c r="E49" s="297"/>
      <c r="F49" s="297"/>
      <c r="G49" s="297"/>
      <c r="H49" s="297"/>
      <c r="I49" s="297"/>
      <c r="J49" s="297"/>
      <c r="K49" s="298"/>
    </row>
    <row r="50" spans="2:11" ht="15.75" thickBot="1" x14ac:dyDescent="0.3">
      <c r="B50" s="10">
        <v>42887</v>
      </c>
      <c r="C50" s="296"/>
      <c r="D50" s="297"/>
      <c r="E50" s="297"/>
      <c r="F50" s="297"/>
      <c r="G50" s="297"/>
      <c r="H50" s="297"/>
      <c r="I50" s="297"/>
      <c r="J50" s="297"/>
      <c r="K50" s="298"/>
    </row>
    <row r="51" spans="2:11" ht="15.75" thickBot="1" x14ac:dyDescent="0.3">
      <c r="B51" s="10">
        <v>42917</v>
      </c>
      <c r="C51" s="296"/>
      <c r="D51" s="297"/>
      <c r="E51" s="297"/>
      <c r="F51" s="297"/>
      <c r="G51" s="297"/>
      <c r="H51" s="297"/>
      <c r="I51" s="297"/>
      <c r="J51" s="297"/>
      <c r="K51" s="298"/>
    </row>
    <row r="52" spans="2:11" ht="15.75" thickBot="1" x14ac:dyDescent="0.3">
      <c r="B52" s="10">
        <v>42948</v>
      </c>
      <c r="C52" s="296"/>
      <c r="D52" s="297"/>
      <c r="E52" s="297"/>
      <c r="F52" s="297"/>
      <c r="G52" s="297"/>
      <c r="H52" s="297"/>
      <c r="I52" s="297"/>
      <c r="J52" s="297"/>
      <c r="K52" s="298"/>
    </row>
    <row r="53" spans="2:11" ht="15.75" thickBot="1" x14ac:dyDescent="0.3">
      <c r="B53" s="10">
        <v>42979</v>
      </c>
      <c r="C53" s="296"/>
      <c r="D53" s="297"/>
      <c r="E53" s="297"/>
      <c r="F53" s="297"/>
      <c r="G53" s="297"/>
      <c r="H53" s="297"/>
      <c r="I53" s="297"/>
      <c r="J53" s="297"/>
      <c r="K53" s="298"/>
    </row>
    <row r="54" spans="2:11" ht="15.75" thickBot="1" x14ac:dyDescent="0.3">
      <c r="B54" s="10">
        <v>43009</v>
      </c>
      <c r="C54" s="296"/>
      <c r="D54" s="297"/>
      <c r="E54" s="297"/>
      <c r="F54" s="297"/>
      <c r="G54" s="297"/>
      <c r="H54" s="297"/>
      <c r="I54" s="297"/>
      <c r="J54" s="297"/>
      <c r="K54" s="298"/>
    </row>
    <row r="55" spans="2:11" ht="15.75" thickBot="1" x14ac:dyDescent="0.3">
      <c r="B55" s="10">
        <v>43040</v>
      </c>
      <c r="C55" s="296"/>
      <c r="D55" s="297"/>
      <c r="E55" s="297"/>
      <c r="F55" s="297"/>
      <c r="G55" s="297"/>
      <c r="H55" s="297"/>
      <c r="I55" s="297"/>
      <c r="J55" s="297"/>
      <c r="K55" s="298"/>
    </row>
    <row r="56" spans="2:11" ht="15.75" thickBot="1" x14ac:dyDescent="0.3">
      <c r="B56" s="63">
        <v>43070</v>
      </c>
      <c r="C56" s="296"/>
      <c r="D56" s="297"/>
      <c r="E56" s="297"/>
      <c r="F56" s="297"/>
      <c r="G56" s="297"/>
      <c r="H56" s="297"/>
      <c r="I56" s="297"/>
      <c r="J56" s="297"/>
      <c r="K56" s="298"/>
    </row>
    <row r="57" spans="2:11" ht="15.75" thickBot="1" x14ac:dyDescent="0.3">
      <c r="B57" s="42" t="s">
        <v>46</v>
      </c>
      <c r="C57" s="235" t="s">
        <v>27</v>
      </c>
      <c r="D57" s="236"/>
      <c r="E57" s="236"/>
      <c r="F57" s="236"/>
      <c r="G57" s="237"/>
      <c r="H57" s="42" t="s">
        <v>37</v>
      </c>
      <c r="I57" s="42" t="s">
        <v>28</v>
      </c>
      <c r="J57" s="71" t="s">
        <v>29</v>
      </c>
      <c r="K57" s="42" t="s">
        <v>30</v>
      </c>
    </row>
    <row r="58" spans="2:11" x14ac:dyDescent="0.25">
      <c r="B58" s="43"/>
      <c r="C58" s="287"/>
      <c r="D58" s="288"/>
      <c r="E58" s="288"/>
      <c r="F58" s="288"/>
      <c r="G58" s="289"/>
      <c r="H58" s="52"/>
      <c r="I58" s="55"/>
      <c r="J58" s="49"/>
      <c r="K58" s="46"/>
    </row>
    <row r="59" spans="2:11" x14ac:dyDescent="0.25">
      <c r="B59" s="44"/>
      <c r="C59" s="290"/>
      <c r="D59" s="291"/>
      <c r="E59" s="291"/>
      <c r="F59" s="291"/>
      <c r="G59" s="292"/>
      <c r="H59" s="53"/>
      <c r="I59" s="56"/>
      <c r="J59" s="50"/>
      <c r="K59" s="47"/>
    </row>
    <row r="60" spans="2:11" x14ac:dyDescent="0.25">
      <c r="B60" s="44"/>
      <c r="C60" s="290"/>
      <c r="D60" s="291"/>
      <c r="E60" s="291"/>
      <c r="F60" s="291"/>
      <c r="G60" s="292"/>
      <c r="H60" s="53"/>
      <c r="I60" s="56"/>
      <c r="J60" s="50"/>
      <c r="K60" s="47"/>
    </row>
    <row r="61" spans="2:11" x14ac:dyDescent="0.25">
      <c r="B61" s="44"/>
      <c r="C61" s="290"/>
      <c r="D61" s="291"/>
      <c r="E61" s="291"/>
      <c r="F61" s="291"/>
      <c r="G61" s="292"/>
      <c r="H61" s="53"/>
      <c r="I61" s="56"/>
      <c r="J61" s="50"/>
      <c r="K61" s="47"/>
    </row>
    <row r="62" spans="2:11" x14ac:dyDescent="0.25">
      <c r="B62" s="44"/>
      <c r="C62" s="290"/>
      <c r="D62" s="291"/>
      <c r="E62" s="291"/>
      <c r="F62" s="291"/>
      <c r="G62" s="292"/>
      <c r="H62" s="53"/>
      <c r="I62" s="56"/>
      <c r="J62" s="50"/>
      <c r="K62" s="47"/>
    </row>
    <row r="63" spans="2:11" x14ac:dyDescent="0.25">
      <c r="B63" s="44"/>
      <c r="C63" s="290"/>
      <c r="D63" s="291"/>
      <c r="E63" s="291"/>
      <c r="F63" s="291"/>
      <c r="G63" s="292"/>
      <c r="H63" s="53"/>
      <c r="I63" s="56"/>
      <c r="J63" s="50"/>
      <c r="K63" s="47"/>
    </row>
    <row r="64" spans="2:11" x14ac:dyDescent="0.25">
      <c r="B64" s="44"/>
      <c r="C64" s="290"/>
      <c r="D64" s="291"/>
      <c r="E64" s="291"/>
      <c r="F64" s="291"/>
      <c r="G64" s="292"/>
      <c r="H64" s="53"/>
      <c r="I64" s="56"/>
      <c r="J64" s="50"/>
      <c r="K64" s="47"/>
    </row>
    <row r="65" spans="2:11" x14ac:dyDescent="0.25">
      <c r="B65" s="44"/>
      <c r="C65" s="293"/>
      <c r="D65" s="294"/>
      <c r="E65" s="294"/>
      <c r="F65" s="294"/>
      <c r="G65" s="295"/>
      <c r="H65" s="53"/>
      <c r="I65" s="56"/>
      <c r="J65" s="50"/>
      <c r="K65" s="47"/>
    </row>
    <row r="66" spans="2:11" ht="15.75" thickBot="1" x14ac:dyDescent="0.3">
      <c r="B66" s="45"/>
      <c r="C66" s="284"/>
      <c r="D66" s="285"/>
      <c r="E66" s="285"/>
      <c r="F66" s="285"/>
      <c r="G66" s="286"/>
      <c r="H66" s="54"/>
      <c r="I66" s="57"/>
      <c r="J66" s="51"/>
      <c r="K66" s="48"/>
    </row>
    <row r="67" spans="2:11" x14ac:dyDescent="0.25">
      <c r="F67" s="12"/>
      <c r="G67" s="12"/>
      <c r="H67" s="12"/>
      <c r="I67" s="12"/>
      <c r="J67" s="12"/>
      <c r="K67" s="12"/>
    </row>
    <row r="72" spans="2:11" x14ac:dyDescent="0.25">
      <c r="B72" s="12"/>
      <c r="C72" s="12"/>
      <c r="D72" s="12"/>
      <c r="E72" s="12"/>
    </row>
    <row r="73" spans="2:11" x14ac:dyDescent="0.25">
      <c r="D73" s="7"/>
    </row>
    <row r="74" spans="2:11" x14ac:dyDescent="0.25">
      <c r="D74" s="7"/>
    </row>
    <row r="75" spans="2:11" x14ac:dyDescent="0.25">
      <c r="D75" s="7"/>
    </row>
    <row r="76" spans="2:11" x14ac:dyDescent="0.25">
      <c r="D76" s="7"/>
    </row>
    <row r="77" spans="2:11" x14ac:dyDescent="0.25">
      <c r="D77" s="7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EC9DC28FEB84E8772A9ADEDC09552" ma:contentTypeVersion="14" ma:contentTypeDescription="Create a new document." ma:contentTypeScope="" ma:versionID="9adf6d63978f55f1afb20ba8e23806b6">
  <xsd:schema xmlns:xsd="http://www.w3.org/2001/XMLSchema" xmlns:xs="http://www.w3.org/2001/XMLSchema" xmlns:p="http://schemas.microsoft.com/office/2006/metadata/properties" xmlns:ns3="43b5c514-35a4-416e-aff7-df25cf72a503" xmlns:ns4="ab6efe54-1113-4d03-9a9b-53d2d06840d9" targetNamespace="http://schemas.microsoft.com/office/2006/metadata/properties" ma:root="true" ma:fieldsID="d5514b6ca1c366bc5c606047de09048a" ns3:_="" ns4:_="">
    <xsd:import namespace="43b5c514-35a4-416e-aff7-df25cf72a503"/>
    <xsd:import namespace="ab6efe54-1113-4d03-9a9b-53d2d06840d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5c514-35a4-416e-aff7-df25cf72a5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efe54-1113-4d03-9a9b-53d2d0684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A1692-7777-4128-BC5C-8AE84A230D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5c514-35a4-416e-aff7-df25cf72a503"/>
    <ds:schemaRef ds:uri="ab6efe54-1113-4d03-9a9b-53d2d0684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6310C7-8A07-430C-802E-80BCA40C761F}">
  <ds:schemaRefs>
    <ds:schemaRef ds:uri="http://purl.org/dc/dcmitype/"/>
    <ds:schemaRef ds:uri="43b5c514-35a4-416e-aff7-df25cf72a503"/>
    <ds:schemaRef ds:uri="http://schemas.openxmlformats.org/package/2006/metadata/core-properties"/>
    <ds:schemaRef ds:uri="http://purl.org/dc/terms/"/>
    <ds:schemaRef ds:uri="ab6efe54-1113-4d03-9a9b-53d2d06840d9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AE3108-0C14-48C7-9BFF-C75247BA7B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INDICADORES 2024</vt:lpstr>
      <vt:lpstr>Hoja4</vt:lpstr>
      <vt:lpstr>Tablero Maestro (2)</vt:lpstr>
      <vt:lpstr>Hoja1</vt:lpstr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2017-05-26T23:48:56Z</cp:lastPrinted>
  <dcterms:created xsi:type="dcterms:W3CDTF">2006-09-12T12:46:56Z</dcterms:created>
  <dcterms:modified xsi:type="dcterms:W3CDTF">2024-10-01T21:22:43Z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0x010100850EC9DC28FEB84E8772A9ADEDC09552</vt:lpwstr>
  </property>
</Properties>
</file>